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466 ADS-B N1281F\"/>
    </mc:Choice>
  </mc:AlternateContent>
  <xr:revisionPtr revIDLastSave="0" documentId="8_{EDA23760-C551-48F8-8F09-05E983D5BBFD}" xr6:coauthVersionLast="47" xr6:coauthVersionMax="47" xr10:uidLastSave="{00000000-0000-0000-0000-000000000000}"/>
  <bookViews>
    <workbookView xWindow="-108" yWindow="-108" windowWidth="23256" windowHeight="12456"/>
  </bookViews>
  <sheets>
    <sheet name="20240928_A073EB_566527726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CE2" i="1"/>
  <c r="A3" i="1"/>
  <c r="C3" i="1"/>
  <c r="S3" i="1"/>
  <c r="T3" i="1"/>
  <c r="U3" i="1"/>
  <c r="BB3" i="1"/>
  <c r="CE3" i="1"/>
  <c r="A4" i="1"/>
  <c r="C4" i="1"/>
  <c r="S4" i="1"/>
  <c r="T4" i="1"/>
  <c r="U4" i="1"/>
  <c r="BB4" i="1"/>
  <c r="CE4" i="1"/>
  <c r="A5" i="1"/>
  <c r="C5" i="1"/>
  <c r="S5" i="1"/>
  <c r="T5" i="1"/>
  <c r="U5" i="1"/>
  <c r="BB5" i="1"/>
  <c r="CE5" i="1"/>
  <c r="A6" i="1"/>
  <c r="C6" i="1"/>
  <c r="S6" i="1"/>
  <c r="T6" i="1"/>
  <c r="U6" i="1"/>
  <c r="BB6" i="1"/>
  <c r="CE6" i="1"/>
  <c r="A7" i="1"/>
  <c r="C7" i="1"/>
  <c r="S7" i="1"/>
  <c r="T7" i="1"/>
  <c r="U7" i="1"/>
  <c r="BB7" i="1"/>
  <c r="CE7" i="1"/>
  <c r="A8" i="1"/>
  <c r="C8" i="1"/>
  <c r="S8" i="1"/>
  <c r="T8" i="1"/>
  <c r="U8" i="1"/>
  <c r="BB8" i="1"/>
  <c r="CE8" i="1"/>
  <c r="A9" i="1"/>
  <c r="C9" i="1"/>
  <c r="S9" i="1"/>
  <c r="T9" i="1"/>
  <c r="U9" i="1"/>
  <c r="BB9" i="1"/>
  <c r="CE9" i="1"/>
  <c r="A10" i="1"/>
  <c r="C10" i="1"/>
  <c r="S10" i="1"/>
  <c r="T10" i="1"/>
  <c r="U10" i="1"/>
  <c r="BB10" i="1"/>
  <c r="CE10" i="1"/>
  <c r="A11" i="1"/>
  <c r="C11" i="1"/>
  <c r="S11" i="1"/>
  <c r="T11" i="1"/>
  <c r="U11" i="1"/>
  <c r="BB11" i="1"/>
  <c r="CE11" i="1"/>
  <c r="A12" i="1"/>
  <c r="C12" i="1"/>
  <c r="S12" i="1"/>
  <c r="T12" i="1"/>
  <c r="U12" i="1"/>
  <c r="BB12" i="1"/>
  <c r="CE12" i="1"/>
  <c r="A13" i="1"/>
  <c r="C13" i="1"/>
  <c r="S13" i="1"/>
  <c r="T13" i="1"/>
  <c r="U13" i="1"/>
  <c r="BB13" i="1"/>
  <c r="CE13" i="1"/>
  <c r="A14" i="1"/>
  <c r="C14" i="1"/>
  <c r="S14" i="1"/>
  <c r="T14" i="1"/>
  <c r="U14" i="1"/>
  <c r="BB14" i="1"/>
  <c r="CE14" i="1"/>
  <c r="A15" i="1"/>
  <c r="C15" i="1"/>
  <c r="S15" i="1"/>
  <c r="T15" i="1"/>
  <c r="U15" i="1"/>
  <c r="BB15" i="1"/>
  <c r="CE15" i="1"/>
  <c r="A16" i="1"/>
  <c r="C16" i="1"/>
  <c r="S16" i="1"/>
  <c r="T16" i="1"/>
  <c r="U16" i="1"/>
  <c r="BB16" i="1"/>
  <c r="CE16" i="1"/>
  <c r="A17" i="1"/>
  <c r="C17" i="1"/>
  <c r="S17" i="1"/>
  <c r="T17" i="1"/>
  <c r="U17" i="1"/>
  <c r="BB17" i="1"/>
  <c r="CE17" i="1"/>
  <c r="A18" i="1"/>
  <c r="C18" i="1"/>
  <c r="S18" i="1"/>
  <c r="T18" i="1"/>
  <c r="U18" i="1"/>
  <c r="BB18" i="1"/>
  <c r="CE18" i="1"/>
  <c r="A19" i="1"/>
  <c r="C19" i="1"/>
  <c r="S19" i="1"/>
  <c r="T19" i="1"/>
  <c r="U19" i="1"/>
  <c r="BB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</calcChain>
</file>

<file path=xl/sharedStrings.xml><?xml version="1.0" encoding="utf-8"?>
<sst xmlns="http://schemas.openxmlformats.org/spreadsheetml/2006/main" count="22481" uniqueCount="949">
  <si>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</si>
  <si>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</si>
  <si>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</si>
  <si>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</si>
  <si>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</si>
  <si>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</si>
  <si>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</si>
  <si>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</si>
  <si>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</si>
  <si>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</si>
  <si>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</si>
  <si>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</si>
  <si>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</si>
  <si>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</si>
  <si>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</si>
  <si>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</si>
  <si>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</si>
  <si>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</si>
  <si>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</si>
  <si>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</si>
  <si>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</si>
  <si>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</si>
  <si>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</si>
  <si>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</si>
  <si>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</si>
  <si>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</si>
  <si>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</si>
  <si>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</si>
  <si>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</si>
  <si>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</si>
  <si>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</si>
  <si>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</si>
  <si>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</si>
  <si>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</si>
  <si>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</si>
  <si>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</si>
  <si>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</si>
  <si>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</si>
  <si>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</si>
  <si>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</si>
  <si>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</si>
  <si>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</si>
  <si>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</si>
  <si>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</si>
  <si>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</si>
  <si>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</si>
  <si>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</si>
  <si>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</si>
  <si>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</si>
  <si>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</si>
  <si>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</si>
  <si>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</si>
  <si>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</si>
  <si>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</si>
  <si>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</si>
  <si>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</si>
  <si>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</si>
  <si>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</si>
  <si>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</si>
  <si>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</si>
  <si>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</si>
  <si>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</si>
  <si>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</si>
  <si>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</si>
  <si>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</si>
  <si>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</si>
  <si>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</si>
  <si>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</si>
  <si>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</si>
  <si>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</si>
  <si>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</si>
  <si>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</si>
  <si>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</si>
  <si>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</si>
  <si>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</si>
  <si>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</si>
  <si>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</si>
  <si>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</si>
  <si>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</si>
  <si>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</si>
  <si>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</si>
  <si>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</si>
  <si>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</si>
  <si>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</si>
  <si>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</si>
  <si>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</si>
  <si>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</si>
  <si>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</si>
  <si>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</si>
  <si>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</si>
  <si>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</si>
  <si>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</si>
  <si>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</si>
  <si>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</si>
  <si>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</si>
  <si>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</si>
  <si>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</si>
  <si>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</si>
  <si>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</si>
  <si>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</si>
  <si>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</si>
  <si>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</si>
  <si>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</si>
  <si>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</si>
  <si>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</si>
  <si>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</si>
  <si>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</si>
  <si>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</si>
  <si>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</si>
  <si>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</si>
  <si>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</si>
  <si>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</si>
  <si>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</si>
  <si>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</si>
  <si>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</si>
  <si>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</si>
  <si>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</si>
  <si>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</si>
  <si>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</si>
  <si>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</si>
  <si>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</si>
  <si>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</si>
  <si>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</si>
  <si>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</si>
  <si>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Washington</t>
  </si>
  <si>
    <t>Enroute</t>
  </si>
  <si>
    <t>None</t>
  </si>
  <si>
    <t>035:54:48.80 N</t>
  </si>
  <si>
    <t>075:42:04.27 W</t>
  </si>
  <si>
    <t>BARO</t>
  </si>
  <si>
    <t>NoneAvailable</t>
  </si>
  <si>
    <t>RS - HP 1090 Multi Chl Radio</t>
  </si>
  <si>
    <t>171-01</t>
  </si>
  <si>
    <t>ONX</t>
  </si>
  <si>
    <t>035:54:47.64 N</t>
  </si>
  <si>
    <t>075:42:05.51 W</t>
  </si>
  <si>
    <t>C1</t>
  </si>
  <si>
    <t>EnrouteCTV</t>
  </si>
  <si>
    <t>035:54:46.25 N</t>
  </si>
  <si>
    <t>075:42:07.36 W</t>
  </si>
  <si>
    <t>035:54:46.71 N</t>
  </si>
  <si>
    <t>075:42:06.74 W</t>
  </si>
  <si>
    <t>New York</t>
  </si>
  <si>
    <t>C3</t>
  </si>
  <si>
    <t>UserDefinedCTV</t>
  </si>
  <si>
    <t>035:54:45.25 N</t>
  </si>
  <si>
    <t>075:42:08.37 W</t>
  </si>
  <si>
    <t>035:54:43.93 N</t>
  </si>
  <si>
    <t>075:42:09.91 W</t>
  </si>
  <si>
    <t>035:54:42.62 N</t>
  </si>
  <si>
    <t>075:42:11.84 W</t>
  </si>
  <si>
    <t>035:54:41.46 N</t>
  </si>
  <si>
    <t>075:42:13.31 W</t>
  </si>
  <si>
    <t>035:54:40.46 N</t>
  </si>
  <si>
    <t>075:42:14.78 W</t>
  </si>
  <si>
    <t>035:54:39.45 N</t>
  </si>
  <si>
    <t>075:42:16.48 W</t>
  </si>
  <si>
    <t>035:54:37.99 N</t>
  </si>
  <si>
    <t>075:42:19.10 W</t>
  </si>
  <si>
    <t>035:54:37.14 N</t>
  </si>
  <si>
    <t>075:42:20.96 W</t>
  </si>
  <si>
    <t>035:54:36.29 N</t>
  </si>
  <si>
    <t>075:42:22.97 W</t>
  </si>
  <si>
    <t>035:54:35.67 N</t>
  </si>
  <si>
    <t>075:42:24.67 W</t>
  </si>
  <si>
    <t>035:54:35.05 N</t>
  </si>
  <si>
    <t>075:42:26.67 W</t>
  </si>
  <si>
    <t>035:54:34.28 N</t>
  </si>
  <si>
    <t>075:42:28.84 W</t>
  </si>
  <si>
    <t>035:54:33.74 N</t>
  </si>
  <si>
    <t>075:42:31.00 W</t>
  </si>
  <si>
    <t>035:54:33.04 N</t>
  </si>
  <si>
    <t>075:42:33.09 W</t>
  </si>
  <si>
    <t>035:54:32.73 N</t>
  </si>
  <si>
    <t>075:42:35.33 W</t>
  </si>
  <si>
    <t>035:54:32.27 N</t>
  </si>
  <si>
    <t>075:42:37.72 W</t>
  </si>
  <si>
    <t>035:54:31.88 N</t>
  </si>
  <si>
    <t>075:42:39.50 W</t>
  </si>
  <si>
    <t>035:54:31.42 N</t>
  </si>
  <si>
    <t>075:42:41.51 W</t>
  </si>
  <si>
    <t>035:54:31.03 N</t>
  </si>
  <si>
    <t>075:42:43.36 W</t>
  </si>
  <si>
    <t>035:54:30.72 N</t>
  </si>
  <si>
    <t>075:42:45.44 W</t>
  </si>
  <si>
    <t>035:54:30.42 N</t>
  </si>
  <si>
    <t>075:42:47.61 W</t>
  </si>
  <si>
    <t>035:54:30.03 N</t>
  </si>
  <si>
    <t>075:42:49.69 W</t>
  </si>
  <si>
    <t>035:54:29.72 N</t>
  </si>
  <si>
    <t>075:42:52.01 W</t>
  </si>
  <si>
    <t>035:54:29.41 N</t>
  </si>
  <si>
    <t>075:42:54.10 W</t>
  </si>
  <si>
    <t>035:54:29.02 N</t>
  </si>
  <si>
    <t>075:42:56.03 W</t>
  </si>
  <si>
    <t>035:54:28.79 N</t>
  </si>
  <si>
    <t>075:42:58.19 W</t>
  </si>
  <si>
    <t>035:54:28.56 N</t>
  </si>
  <si>
    <t>075:43:00.59 W</t>
  </si>
  <si>
    <t>035:54:28.41 N</t>
  </si>
  <si>
    <t>075:43:02.75 W</t>
  </si>
  <si>
    <t>075:43:05.22 W</t>
  </si>
  <si>
    <t>035:54:28.25 N</t>
  </si>
  <si>
    <t>075:43:07.31 W</t>
  </si>
  <si>
    <t>075:43:09.24 W</t>
  </si>
  <si>
    <t>075:43:11.55 W</t>
  </si>
  <si>
    <t>035:54:28.87 N</t>
  </si>
  <si>
    <t>075:43:13.64 W</t>
  </si>
  <si>
    <t>035:54:29.18 N</t>
  </si>
  <si>
    <t>075:43:15.96 W</t>
  </si>
  <si>
    <t>035:54:29.57 N</t>
  </si>
  <si>
    <t>075:43:17.97 W</t>
  </si>
  <si>
    <t>035:54:30.26 N</t>
  </si>
  <si>
    <t>075:43:20.05 W</t>
  </si>
  <si>
    <t>035:54:30.88 N</t>
  </si>
  <si>
    <t>075:43:22.52 W</t>
  </si>
  <si>
    <t>035:54:31.57 N</t>
  </si>
  <si>
    <t>075:43:24.38 W</t>
  </si>
  <si>
    <t>075:43:26.31 W</t>
  </si>
  <si>
    <t>035:54:33.20 N</t>
  </si>
  <si>
    <t>075:43:28.47 W</t>
  </si>
  <si>
    <t>035:54:34.51 N</t>
  </si>
  <si>
    <t>075:43:30.94 W</t>
  </si>
  <si>
    <t>035:54:35.75 N</t>
  </si>
  <si>
    <t>075:43:33.03 W</t>
  </si>
  <si>
    <t>035:54:36.90 N</t>
  </si>
  <si>
    <t>075:43:34.88 W</t>
  </si>
  <si>
    <t>035:54:38.29 N</t>
  </si>
  <si>
    <t>075:43:36.97 W</t>
  </si>
  <si>
    <t>035:54:39.61 N</t>
  </si>
  <si>
    <t>075:43:38.51 W</t>
  </si>
  <si>
    <t>035:54:40.77 N</t>
  </si>
  <si>
    <t>075:43:40.06 W</t>
  </si>
  <si>
    <t>035:54:42.31 N</t>
  </si>
  <si>
    <t>075:43:41.45 W</t>
  </si>
  <si>
    <t>075:43:43.15 W</t>
  </si>
  <si>
    <t>035:54:45.79 N</t>
  </si>
  <si>
    <t>075:43:44.77 W</t>
  </si>
  <si>
    <t>035:54:47.49 N</t>
  </si>
  <si>
    <t>075:43:46.08 W</t>
  </si>
  <si>
    <t>035:54:49.19 N</t>
  </si>
  <si>
    <t>075:43:47.32 W</t>
  </si>
  <si>
    <t>035:54:50.96 N</t>
  </si>
  <si>
    <t>075:43:48.56 W</t>
  </si>
  <si>
    <t>035:54:52.82 N</t>
  </si>
  <si>
    <t>075:43:49.48 W</t>
  </si>
  <si>
    <t>035:54:55.13 N</t>
  </si>
  <si>
    <t>075:43:50.72 W</t>
  </si>
  <si>
    <t>035:54:56.83 N</t>
  </si>
  <si>
    <t>075:43:51.34 W</t>
  </si>
  <si>
    <t>035:54:58.38 N</t>
  </si>
  <si>
    <t>075:43:51.96 W</t>
  </si>
  <si>
    <t>035:55:00.54 N</t>
  </si>
  <si>
    <t>075:43:52.57 W</t>
  </si>
  <si>
    <t>035:55:02.70 N</t>
  </si>
  <si>
    <t>075:43:53.19 W</t>
  </si>
  <si>
    <t>035:55:04.33 N</t>
  </si>
  <si>
    <t>075:43:53.65 W</t>
  </si>
  <si>
    <t>035:55:06.72 N</t>
  </si>
  <si>
    <t>075:43:54.27 W</t>
  </si>
  <si>
    <t>035:55:08.73 N</t>
  </si>
  <si>
    <t>075:43:54.50 W</t>
  </si>
  <si>
    <t>035:55:10.82 N</t>
  </si>
  <si>
    <t>075:43:54.89 W</t>
  </si>
  <si>
    <t>035:55:13.13 N</t>
  </si>
  <si>
    <t>075:43:55.12 W</t>
  </si>
  <si>
    <t>035:55:15.14 N</t>
  </si>
  <si>
    <t>075:43:55.35 W</t>
  </si>
  <si>
    <t>035:55:17.30 N</t>
  </si>
  <si>
    <t>075:43:55.74 W</t>
  </si>
  <si>
    <t>035:55:19.47 N</t>
  </si>
  <si>
    <t>075:43:55.97 W</t>
  </si>
  <si>
    <t>035:55:22.02 N</t>
  </si>
  <si>
    <t>075:43:56.13 W</t>
  </si>
  <si>
    <t>035:55:23.95 N</t>
  </si>
  <si>
    <t>075:43:56.28 W</t>
  </si>
  <si>
    <t>035:55:26.11 N</t>
  </si>
  <si>
    <t>075:43:56.51 W</t>
  </si>
  <si>
    <t>035:55:28.27 N</t>
  </si>
  <si>
    <t>075:43:56.74 W</t>
  </si>
  <si>
    <t>035:55:30.36 N</t>
  </si>
  <si>
    <t>075:43:56.90 W</t>
  </si>
  <si>
    <t>035:55:32.52 N</t>
  </si>
  <si>
    <t>075:43:57.13 W</t>
  </si>
  <si>
    <t>035:55:35.07 N</t>
  </si>
  <si>
    <t>075:43:57.44 W</t>
  </si>
  <si>
    <t>035:55:37.23 N</t>
  </si>
  <si>
    <t>075:43:57.59 W</t>
  </si>
  <si>
    <t>035:55:39.32 N</t>
  </si>
  <si>
    <t>075:43:57.75 W</t>
  </si>
  <si>
    <t>035:55:41.79 N</t>
  </si>
  <si>
    <t>075:43:58.06 W</t>
  </si>
  <si>
    <t>035:55:43.49 N</t>
  </si>
  <si>
    <t>035:55:46.04 N</t>
  </si>
  <si>
    <t>075:43:58.13 W</t>
  </si>
  <si>
    <t>035:55:48.36 N</t>
  </si>
  <si>
    <t>075:43:57.98 W</t>
  </si>
  <si>
    <t>Terminal</t>
  </si>
  <si>
    <t>035:55:50.98 N</t>
  </si>
  <si>
    <t>075:43:57.83 W</t>
  </si>
  <si>
    <t>TimeDifferenceOfArrival</t>
  </si>
  <si>
    <t>035:55:53.38 N</t>
  </si>
  <si>
    <t>035:55:55.46 N</t>
  </si>
  <si>
    <t>035:55:57.94 N</t>
  </si>
  <si>
    <t>035:56:00.56 N</t>
  </si>
  <si>
    <t>035:56:03.04 N</t>
  </si>
  <si>
    <t>075:43:54.66 W</t>
  </si>
  <si>
    <t>035:56:05.51 N</t>
  </si>
  <si>
    <t>035:56:07.82 N</t>
  </si>
  <si>
    <t>035:56:10.45 N</t>
  </si>
  <si>
    <t>075:43:51.11 W</t>
  </si>
  <si>
    <t>035:56:12.92 N</t>
  </si>
  <si>
    <t>075:43:49.71 W</t>
  </si>
  <si>
    <t>035:56:15.63 N</t>
  </si>
  <si>
    <t>075:43:48.17 W</t>
  </si>
  <si>
    <t>035:56:17.79 N</t>
  </si>
  <si>
    <t>075:43:46.70 W</t>
  </si>
  <si>
    <t>035:56:20.18 N</t>
  </si>
  <si>
    <t>075:43:45.23 W</t>
  </si>
  <si>
    <t>035:56:22.50 N</t>
  </si>
  <si>
    <t>075:43:43.54 W</t>
  </si>
  <si>
    <t>035:56:24.82 N</t>
  </si>
  <si>
    <t>075:43:41.84 W</t>
  </si>
  <si>
    <t>035:56:27.06 N</t>
  </si>
  <si>
    <t>075:43:40.14 W</t>
  </si>
  <si>
    <t>035:56:29.53 N</t>
  </si>
  <si>
    <t>075:43:38.36 W</t>
  </si>
  <si>
    <t>035:56:31.85 N</t>
  </si>
  <si>
    <t>075:43:36.51 W</t>
  </si>
  <si>
    <t>035:56:34.17 N</t>
  </si>
  <si>
    <t>035:56:36.72 N</t>
  </si>
  <si>
    <t>075:43:32.80 W</t>
  </si>
  <si>
    <t>035:56:39.11 N</t>
  </si>
  <si>
    <t>035:56:41.12 N</t>
  </si>
  <si>
    <t>075:43:29.32 W</t>
  </si>
  <si>
    <t>035:56:43.44 N</t>
  </si>
  <si>
    <t>075:43:27.47 W</t>
  </si>
  <si>
    <t>035:56:45.68 N</t>
  </si>
  <si>
    <t>075:43:25.61 W</t>
  </si>
  <si>
    <t>035:56:47.84 N</t>
  </si>
  <si>
    <t>075:43:23.76 W</t>
  </si>
  <si>
    <t>035:56:50.31 N</t>
  </si>
  <si>
    <t>075:43:21.67 W</t>
  </si>
  <si>
    <t>035:56:52.78 N</t>
  </si>
  <si>
    <t>075:43:19.82 W</t>
  </si>
  <si>
    <t>035:56:55.10 N</t>
  </si>
  <si>
    <t>075:43:17.81 W</t>
  </si>
  <si>
    <t>035:56:57.42 N</t>
  </si>
  <si>
    <t>035:56:59.73 N</t>
  </si>
  <si>
    <t>075:43:14.10 W</t>
  </si>
  <si>
    <t>035:57:01.90 N</t>
  </si>
  <si>
    <t>075:43:12.17 W</t>
  </si>
  <si>
    <t>035:57:04.22 N</t>
  </si>
  <si>
    <t>075:43:10.32 W</t>
  </si>
  <si>
    <t>035:57:06.30 N</t>
  </si>
  <si>
    <t>075:43:08.54 W</t>
  </si>
  <si>
    <t>035:57:08.62 N</t>
  </si>
  <si>
    <t>075:43:06.69 W</t>
  </si>
  <si>
    <t>035:57:10.63 N</t>
  </si>
  <si>
    <t>075:43:04.99 W</t>
  </si>
  <si>
    <t>035:57:13.25 N</t>
  </si>
  <si>
    <t>075:43:02.90 W</t>
  </si>
  <si>
    <t>035:57:15.80 N</t>
  </si>
  <si>
    <t>075:43:01.05 W</t>
  </si>
  <si>
    <t>035:57:18.35 N</t>
  </si>
  <si>
    <t>075:42:58.81 W</t>
  </si>
  <si>
    <t>035:57:20.82 N</t>
  </si>
  <si>
    <t>075:42:56.95 W</t>
  </si>
  <si>
    <t>035:57:23.53 N</t>
  </si>
  <si>
    <t>075:42:54.71 W</t>
  </si>
  <si>
    <t>035:57:26.00 N</t>
  </si>
  <si>
    <t>075:42:52.86 W</t>
  </si>
  <si>
    <t>035:57:28.39 N</t>
  </si>
  <si>
    <t>075:42:50.93 W</t>
  </si>
  <si>
    <t>035:57:30.40 N</t>
  </si>
  <si>
    <t>075:42:49.23 W</t>
  </si>
  <si>
    <t>035:57:33.18 N</t>
  </si>
  <si>
    <t>075:42:47.07 W</t>
  </si>
  <si>
    <t>035:57:35.66 N</t>
  </si>
  <si>
    <t>075:42:45.21 W</t>
  </si>
  <si>
    <t>035:57:37.90 N</t>
  </si>
  <si>
    <t>035:57:40.06 N</t>
  </si>
  <si>
    <t>075:42:41.74 W</t>
  </si>
  <si>
    <t>035:57:42.45 N</t>
  </si>
  <si>
    <t>075:42:40.04 W</t>
  </si>
  <si>
    <t>035:57:45.23 N</t>
  </si>
  <si>
    <t>075:42:37.80 W</t>
  </si>
  <si>
    <t>035:57:47.94 N</t>
  </si>
  <si>
    <t>075:42:35.56 W</t>
  </si>
  <si>
    <t>035:57:50.49 N</t>
  </si>
  <si>
    <t>075:42:33.70 W</t>
  </si>
  <si>
    <t>035:57:52.80 N</t>
  </si>
  <si>
    <t>075:42:32.08 W</t>
  </si>
  <si>
    <t>035:57:55.28 N</t>
  </si>
  <si>
    <t>075:42:30.00 W</t>
  </si>
  <si>
    <t>035:57:58.21 N</t>
  </si>
  <si>
    <t>075:42:27.99 W</t>
  </si>
  <si>
    <t>035:58:00.99 N</t>
  </si>
  <si>
    <t>075:42:25.90 W</t>
  </si>
  <si>
    <t>035:58:03.46 N</t>
  </si>
  <si>
    <t>075:42:23.82 W</t>
  </si>
  <si>
    <t>035:58:05.94 N</t>
  </si>
  <si>
    <t>075:42:22.12 W</t>
  </si>
  <si>
    <t>035:58:08.41 N</t>
  </si>
  <si>
    <t>075:42:20.26 W</t>
  </si>
  <si>
    <t>035:58:10.96 N</t>
  </si>
  <si>
    <t>075:42:18.33 W</t>
  </si>
  <si>
    <t>035:58:13.58 N</t>
  </si>
  <si>
    <t>035:58:16.13 N</t>
  </si>
  <si>
    <t>075:42:14.55 W</t>
  </si>
  <si>
    <t>035:58:18.30 N</t>
  </si>
  <si>
    <t>075:42:13.08 W</t>
  </si>
  <si>
    <t>035:58:20.61 N</t>
  </si>
  <si>
    <t>075:42:11.22 W</t>
  </si>
  <si>
    <t>035:58:22.85 N</t>
  </si>
  <si>
    <t>075:42:09.52 W</t>
  </si>
  <si>
    <t>035:58:25.25 N</t>
  </si>
  <si>
    <t>075:42:07.98 W</t>
  </si>
  <si>
    <t>035:58:27.72 N</t>
  </si>
  <si>
    <t>075:42:06.13 W</t>
  </si>
  <si>
    <t>035:58:30.04 N</t>
  </si>
  <si>
    <t>035:58:32.59 N</t>
  </si>
  <si>
    <t>075:42:02.57 W</t>
  </si>
  <si>
    <t>035:58:35.29 N</t>
  </si>
  <si>
    <t>075:42:00.33 W</t>
  </si>
  <si>
    <t>035:58:38.07 N</t>
  </si>
  <si>
    <t>075:41:58.32 W</t>
  </si>
  <si>
    <t>AC</t>
  </si>
  <si>
    <t>Norfolk</t>
  </si>
  <si>
    <t>035:58:40.08 N</t>
  </si>
  <si>
    <t>075:41:56.86 W</t>
  </si>
  <si>
    <t>035:58:42.63 N</t>
  </si>
  <si>
    <t>075:41:55.16 W</t>
  </si>
  <si>
    <t>035:58:44.87 N</t>
  </si>
  <si>
    <t>075:41:53.53 W</t>
  </si>
  <si>
    <t>035:58:48.35 N</t>
  </si>
  <si>
    <t>075:41:50.83 W</t>
  </si>
  <si>
    <t>035:58:51.13 N</t>
  </si>
  <si>
    <t>075:41:48.36 W</t>
  </si>
  <si>
    <t>035:58:53.60 N</t>
  </si>
  <si>
    <t>075:41:46.51 W</t>
  </si>
  <si>
    <t>035:58:55.92 N</t>
  </si>
  <si>
    <t>075:41:44.50 W</t>
  </si>
  <si>
    <t>035:58:58.23 N</t>
  </si>
  <si>
    <t>075:41:42.41 W</t>
  </si>
  <si>
    <t>035:59:00.55 N</t>
  </si>
  <si>
    <t>075:41:40.02 W</t>
  </si>
  <si>
    <t>035:59:02.94 N</t>
  </si>
  <si>
    <t>075:41:37.70 W</t>
  </si>
  <si>
    <t>035:59:04.88 N</t>
  </si>
  <si>
    <t>075:41:35.61 W</t>
  </si>
  <si>
    <t>035:59:07.27 N</t>
  </si>
  <si>
    <t>075:41:33.37 W</t>
  </si>
  <si>
    <t>035:59:09.43 N</t>
  </si>
  <si>
    <t>075:41:31.06 W</t>
  </si>
  <si>
    <t>035:59:11.52 N</t>
  </si>
  <si>
    <t>075:41:28.58 W</t>
  </si>
  <si>
    <t>035:59:13.30 N</t>
  </si>
  <si>
    <t>075:41:26.58 W</t>
  </si>
  <si>
    <t>035:59:15.46 N</t>
  </si>
  <si>
    <t>075:41:24.26 W</t>
  </si>
  <si>
    <t>035:59:17.16 N</t>
  </si>
  <si>
    <t>075:41:22.02 W</t>
  </si>
  <si>
    <t>035:59:19.32 N</t>
  </si>
  <si>
    <t>075:41:19.78 W</t>
  </si>
  <si>
    <t>035:59:21.02 N</t>
  </si>
  <si>
    <t>075:41:17.54 W</t>
  </si>
  <si>
    <t>035:59:23.26 N</t>
  </si>
  <si>
    <t>075:41:14.83 W</t>
  </si>
  <si>
    <t>035:59:24.81 N</t>
  </si>
  <si>
    <t>075:41:12.52 W</t>
  </si>
  <si>
    <t>035:59:27.05 N</t>
  </si>
  <si>
    <t>075:41:09.66 W</t>
  </si>
  <si>
    <t>035:59:29.21 N</t>
  </si>
  <si>
    <t>075:41:07.03 W</t>
  </si>
  <si>
    <t>035:59:31.06 N</t>
  </si>
  <si>
    <t>075:41:04.25 W</t>
  </si>
  <si>
    <t>035:59:32.61 N</t>
  </si>
  <si>
    <t>075:41:02.01 W</t>
  </si>
  <si>
    <t>035:59:34.62 N</t>
  </si>
  <si>
    <t>075:40:59.38 W</t>
  </si>
  <si>
    <t>035:59:36.47 N</t>
  </si>
  <si>
    <t>075:40:56.68 W</t>
  </si>
  <si>
    <t>035:59:38.40 N</t>
  </si>
  <si>
    <t>075:40:53.74 W</t>
  </si>
  <si>
    <t>035:59:40.02 N</t>
  </si>
  <si>
    <t>075:40:51.35 W</t>
  </si>
  <si>
    <t>035:59:42.11 N</t>
  </si>
  <si>
    <t>075:40:48.49 W</t>
  </si>
  <si>
    <t>035:59:43.65 N</t>
  </si>
  <si>
    <t>075:40:45.94 W</t>
  </si>
  <si>
    <t>035:59:45.51 N</t>
  </si>
  <si>
    <t>075:40:43.32 W</t>
  </si>
  <si>
    <t>035:59:47.13 N</t>
  </si>
  <si>
    <t>075:40:40.92 W</t>
  </si>
  <si>
    <t>035:59:49.14 N</t>
  </si>
  <si>
    <t>075:40:37.91 W</t>
  </si>
  <si>
    <t>035:59:50.92 N</t>
  </si>
  <si>
    <t>075:40:35.28 W</t>
  </si>
  <si>
    <t>035:59:52.46 N</t>
  </si>
  <si>
    <t>075:40:32.97 W</t>
  </si>
  <si>
    <t>035:59:54.08 N</t>
  </si>
  <si>
    <t>075:40:30.49 W</t>
  </si>
  <si>
    <t>035:59:55.86 N</t>
  </si>
  <si>
    <t>075:40:27.87 W</t>
  </si>
  <si>
    <t>035:59:57.71 N</t>
  </si>
  <si>
    <t>075:40:25.40 W</t>
  </si>
  <si>
    <t>035:59:59.34 N</t>
  </si>
  <si>
    <t>075:40:23.08 W</t>
  </si>
  <si>
    <t>036:00:00.96 N</t>
  </si>
  <si>
    <t>075:40:20.61 W</t>
  </si>
  <si>
    <t>036:00:02.50 N</t>
  </si>
  <si>
    <t>075:40:18.60 W</t>
  </si>
  <si>
    <t>036:00:04.36 N</t>
  </si>
  <si>
    <t>075:40:15.66 W</t>
  </si>
  <si>
    <t>036:00:06.21 N</t>
  </si>
  <si>
    <t>075:40:13.19 W</t>
  </si>
  <si>
    <t>036:00:07.91 N</t>
  </si>
  <si>
    <t>075:40:10.95 W</t>
  </si>
  <si>
    <t>036:00:09.61 N</t>
  </si>
  <si>
    <t>075:40:08.71 W</t>
  </si>
  <si>
    <t>036:00:11.46 N</t>
  </si>
  <si>
    <t>075:40:06.24 W</t>
  </si>
  <si>
    <t>036:00:13.16 N</t>
  </si>
  <si>
    <t>075:40:04.15 W</t>
  </si>
  <si>
    <t>036:00:14.94 N</t>
  </si>
  <si>
    <t>075:40:01.99 W</t>
  </si>
  <si>
    <t>036:00:16.95 N</t>
  </si>
  <si>
    <t>075:39:59.67 W</t>
  </si>
  <si>
    <t>036:00:19.27 N</t>
  </si>
  <si>
    <t>075:39:57.12 W</t>
  </si>
  <si>
    <t>036:00:21.27 N</t>
  </si>
  <si>
    <t>075:39:54.88 W</t>
  </si>
  <si>
    <t>036:00:23.67 N</t>
  </si>
  <si>
    <t>075:39:52.56 W</t>
  </si>
  <si>
    <t>036:00:25.68 N</t>
  </si>
  <si>
    <t>075:39:50.40 W</t>
  </si>
  <si>
    <t>036:00:27.69 N</t>
  </si>
  <si>
    <t>075:39:48.47 W</t>
  </si>
  <si>
    <t>036:00:30.00 N</t>
  </si>
  <si>
    <t>075:39:46.23 W</t>
  </si>
  <si>
    <t>036:00:34.79 N</t>
  </si>
  <si>
    <t>075:39:42.14 W</t>
  </si>
  <si>
    <t>036:00:36.57 N</t>
  </si>
  <si>
    <t>075:39:40.67 W</t>
  </si>
  <si>
    <t>036:00:39.12 N</t>
  </si>
  <si>
    <t>075:39:38.89 W</t>
  </si>
  <si>
    <t>036:00:41.44 N</t>
  </si>
  <si>
    <t>075:39:37.19 W</t>
  </si>
  <si>
    <t>036:00:44.14 N</t>
  </si>
  <si>
    <t>075:39:35.11 W</t>
  </si>
  <si>
    <t>036:00:46.46 N</t>
  </si>
  <si>
    <t>075:39:33.64 W</t>
  </si>
  <si>
    <t>036:00:49.16 N</t>
  </si>
  <si>
    <t>075:39:31.94 W</t>
  </si>
  <si>
    <t>036:00:51.71 N</t>
  </si>
  <si>
    <t>075:39:30.39 W</t>
  </si>
  <si>
    <t>036:00:53.80 N</t>
  </si>
  <si>
    <t>075:39:29.16 W</t>
  </si>
  <si>
    <t>036:00:56.04 N</t>
  </si>
  <si>
    <t>075:39:27.92 W</t>
  </si>
  <si>
    <t>036:00:58.20 N</t>
  </si>
  <si>
    <t>075:39:26.69 W</t>
  </si>
  <si>
    <t>036:01:00.28 N</t>
  </si>
  <si>
    <t>075:39:25.61 W</t>
  </si>
  <si>
    <t>036:01:02.37 N</t>
  </si>
  <si>
    <t>075:39:24.52 W</t>
  </si>
  <si>
    <t>036:01:04.76 N</t>
  </si>
  <si>
    <t>075:39:23.60 W</t>
  </si>
  <si>
    <t>036:01:07.08 N</t>
  </si>
  <si>
    <t>075:39:22.52 W</t>
  </si>
  <si>
    <t>036:01:09.40 N</t>
  </si>
  <si>
    <t>075:39:21.43 W</t>
  </si>
  <si>
    <t>036:01:11.33 N</t>
  </si>
  <si>
    <t>075:39:20.51 W</t>
  </si>
  <si>
    <t>036:01:13.57 N</t>
  </si>
  <si>
    <t>075:39:19.50 W</t>
  </si>
  <si>
    <t>036:01:15.97 N</t>
  </si>
  <si>
    <t>075:39:18.65 W</t>
  </si>
  <si>
    <t>036:01:18.13 N</t>
  </si>
  <si>
    <t>075:39:17.80 W</t>
  </si>
  <si>
    <t>036:01:20.45 N</t>
  </si>
  <si>
    <t>075:39:16.95 W</t>
  </si>
  <si>
    <t>036:01:22.45 N</t>
  </si>
  <si>
    <t>075:39:16.34 W</t>
  </si>
  <si>
    <t>036:01:24.39 N</t>
  </si>
  <si>
    <t>075:39:15.72 W</t>
  </si>
  <si>
    <t>036:01:26.16 N</t>
  </si>
  <si>
    <t>075:39:15.10 W</t>
  </si>
  <si>
    <t>036:01:28.32 N</t>
  </si>
  <si>
    <t>075:39:14.64 W</t>
  </si>
  <si>
    <t>036:01:30.33 N</t>
  </si>
  <si>
    <t>075:39:14.25 W</t>
  </si>
  <si>
    <t>036:01:32.34 N</t>
  </si>
  <si>
    <t>075:39:14.02 W</t>
  </si>
  <si>
    <t>036:01:34.35 N</t>
  </si>
  <si>
    <t>075:39:13.86 W</t>
  </si>
  <si>
    <t>036:01:36.74 N</t>
  </si>
  <si>
    <t>036:01:38.44 N</t>
  </si>
  <si>
    <t>036:01:40.22 N</t>
  </si>
  <si>
    <t>075:39:14.33 W</t>
  </si>
  <si>
    <t>036:01:42.23 N</t>
  </si>
  <si>
    <t>075:39:14.87 W</t>
  </si>
  <si>
    <t>036:01:44.32 N</t>
  </si>
  <si>
    <t>075:39:15.56 W</t>
  </si>
  <si>
    <t>036:01:46.63 N</t>
  </si>
  <si>
    <t>036:01:48.25 N</t>
  </si>
  <si>
    <t>075:39:17.19 W</t>
  </si>
  <si>
    <t>036:01:50.11 N</t>
  </si>
  <si>
    <t>075:39:18.50 W</t>
  </si>
  <si>
    <t>036:01:51.73 N</t>
  </si>
  <si>
    <t>075:39:19.43 W</t>
  </si>
  <si>
    <t>036:01:53.04 N</t>
  </si>
  <si>
    <t>075:39:20.28 W</t>
  </si>
  <si>
    <t>036:01:54.67 N</t>
  </si>
  <si>
    <t>075:39:21.51 W</t>
  </si>
  <si>
    <t>036:01:56.52 N</t>
  </si>
  <si>
    <t>075:39:22.90 W</t>
  </si>
  <si>
    <t>036:01:58.99 N</t>
  </si>
  <si>
    <t>075:39:24.83 W</t>
  </si>
  <si>
    <t>036:02:00.69 N</t>
  </si>
  <si>
    <t>075:39:26.46 W</t>
  </si>
  <si>
    <t>036:02:01.93 N</t>
  </si>
  <si>
    <t>075:39:27.69 W</t>
  </si>
  <si>
    <t>036:02:03.40 N</t>
  </si>
  <si>
    <t>075:39:29.31 W</t>
  </si>
  <si>
    <t>036:02:04.86 N</t>
  </si>
  <si>
    <t>075:39:31.09 W</t>
  </si>
  <si>
    <t>036:02:06.02 N</t>
  </si>
  <si>
    <t>075:39:32.79 W</t>
  </si>
  <si>
    <t>036:02:07.03 N</t>
  </si>
  <si>
    <t>075:39:34.26 W</t>
  </si>
  <si>
    <t>036:02:07.88 N</t>
  </si>
  <si>
    <t>075:39:35.72 W</t>
  </si>
  <si>
    <t>036:02:08.73 N</t>
  </si>
  <si>
    <t>075:39:37.58 W</t>
  </si>
  <si>
    <t>036:02:09.58 N</t>
  </si>
  <si>
    <t>075:39:39.28 W</t>
  </si>
  <si>
    <t>036:02:10.12 N</t>
  </si>
  <si>
    <t>075:39:41.21 W</t>
  </si>
  <si>
    <t>036:02:10.58 N</t>
  </si>
  <si>
    <t>075:39:43.06 W</t>
  </si>
  <si>
    <t>036:02:10.73 N</t>
  </si>
  <si>
    <t>075:39:44.76 W</t>
  </si>
  <si>
    <t>036:02:10.81 N</t>
  </si>
  <si>
    <t>075:39:46.46 W</t>
  </si>
  <si>
    <t>075:39:48.32 W</t>
  </si>
  <si>
    <t>036:02:10.50 N</t>
  </si>
  <si>
    <t>075:39:49.94 W</t>
  </si>
  <si>
    <t>075:39:51.72 W</t>
  </si>
  <si>
    <t>036:02:09.34 N</t>
  </si>
  <si>
    <t>075:39:53.26 W</t>
  </si>
  <si>
    <t>075:39:54.42 W</t>
  </si>
  <si>
    <t>036:02:07.72 N</t>
  </si>
  <si>
    <t>075:39:55.50 W</t>
  </si>
  <si>
    <t>036:02:06.72 N</t>
  </si>
  <si>
    <t>075:39:56.35 W</t>
  </si>
  <si>
    <t>036:02:05.56 N</t>
  </si>
  <si>
    <t>075:39:56.97 W</t>
  </si>
  <si>
    <t>036:02:04.55 N</t>
  </si>
  <si>
    <t>075:39:57.35 W</t>
  </si>
  <si>
    <t>036:02:03.24 N</t>
  </si>
  <si>
    <t>075:39:57.74 W</t>
  </si>
  <si>
    <t>036:02:01.85 N</t>
  </si>
  <si>
    <t>075:39:58.20 W</t>
  </si>
  <si>
    <t>036:02:00.77 N</t>
  </si>
  <si>
    <t>075:39:58.59 W</t>
  </si>
  <si>
    <t>036:01:59.38 N</t>
  </si>
  <si>
    <t>075:39:58.82 W</t>
  </si>
  <si>
    <t>036:01:58.30 N</t>
  </si>
  <si>
    <t>075:39:59.44 W</t>
  </si>
  <si>
    <t>036:01:57.22 N</t>
  </si>
  <si>
    <t>036:01:55.98 N</t>
  </si>
  <si>
    <t>075:40:00.21 W</t>
  </si>
  <si>
    <t>036:01:54.90 N</t>
  </si>
  <si>
    <t>075:40:00.68 W</t>
  </si>
  <si>
    <t>036:01:53.51 N</t>
  </si>
  <si>
    <t>075:40:01.14 W</t>
  </si>
  <si>
    <t>036:01:52.58 N</t>
  </si>
  <si>
    <t>075:40:01.68 W</t>
  </si>
  <si>
    <t>036:01:51.50 N</t>
  </si>
  <si>
    <t>036:01:50.26 N</t>
  </si>
  <si>
    <t>075:40:02.53 W</t>
  </si>
  <si>
    <t>036:01:48.95 N</t>
  </si>
  <si>
    <t>075:40:03.07 W</t>
  </si>
  <si>
    <t>036:01:47.79 N</t>
  </si>
  <si>
    <t>075:40:03.53 W</t>
  </si>
  <si>
    <t>075:40:03.92 W</t>
  </si>
  <si>
    <t>036:01:45.47 N</t>
  </si>
  <si>
    <t>075:40:04.31 W</t>
  </si>
  <si>
    <t>036:01:44.16 N</t>
  </si>
  <si>
    <t>075:40:04.77 W</t>
  </si>
  <si>
    <t>036:01:42.92 N</t>
  </si>
  <si>
    <t>075:40:05.16 W</t>
  </si>
  <si>
    <t>036:01:41.77 N</t>
  </si>
  <si>
    <t>075:40:05.62 W</t>
  </si>
  <si>
    <t>036:01:40.68 N</t>
  </si>
  <si>
    <t>075:40:05.77 W</t>
  </si>
  <si>
    <t>036:01:39.45 N</t>
  </si>
  <si>
    <t>036:01:38.21 N</t>
  </si>
  <si>
    <t>075:40:06.62 W</t>
  </si>
  <si>
    <t>036:01:37.21 N</t>
  </si>
  <si>
    <t>075:40:07.09 W</t>
  </si>
  <si>
    <t>036:01:36.05 N</t>
  </si>
  <si>
    <t>075:40:07.47 W</t>
  </si>
  <si>
    <t>036:01:34.89 N</t>
  </si>
  <si>
    <t>075:40:07.86 W</t>
  </si>
  <si>
    <t>036:01:33.73 N</t>
  </si>
  <si>
    <t>075:40:08.09 W</t>
  </si>
  <si>
    <t>036:01:32.81 N</t>
  </si>
  <si>
    <t>075:40:08.48 W</t>
  </si>
  <si>
    <t>036:01:31.65 N</t>
  </si>
  <si>
    <t>036:01:30.57 N</t>
  </si>
  <si>
    <t>075:40:09.17 W</t>
  </si>
  <si>
    <t>036:01:29.48 N</t>
  </si>
  <si>
    <t>075:40:09.33 W</t>
  </si>
  <si>
    <t>036:01:28.56 N</t>
  </si>
  <si>
    <t>075:40:09.56 W</t>
  </si>
  <si>
    <t>036:01:27.01 N</t>
  </si>
  <si>
    <t>075:40:10.10 W</t>
  </si>
  <si>
    <t>171-02</t>
  </si>
  <si>
    <t>CCV</t>
  </si>
  <si>
    <t>036:01:25.85 N</t>
  </si>
  <si>
    <t>075:40:10.41 W</t>
  </si>
  <si>
    <t>036:01:24.46 N</t>
  </si>
  <si>
    <t>075:40:10.87 W</t>
  </si>
  <si>
    <t>036:01:20.83 N</t>
  </si>
  <si>
    <t>075:40:12.11 W</t>
  </si>
  <si>
    <t>036:00:39.58 N</t>
  </si>
  <si>
    <t>075:40:24.70 W</t>
  </si>
  <si>
    <t>036:00:38.27 N</t>
  </si>
  <si>
    <t>075:40:24.93 W</t>
  </si>
  <si>
    <t>036:00:36.88 N</t>
  </si>
  <si>
    <t>036:00:35.72 N</t>
  </si>
  <si>
    <t>075:40:25.55 W</t>
  </si>
  <si>
    <t>036:00:34.64 N</t>
  </si>
  <si>
    <t>075:40:25.78 W</t>
  </si>
  <si>
    <t>036:00:33.40 N</t>
  </si>
  <si>
    <t>075:40:26.01 W</t>
  </si>
  <si>
    <t>036:00:32.24 N</t>
  </si>
  <si>
    <t>075:40:26.17 W</t>
  </si>
  <si>
    <t>036:00:30.70 N</t>
  </si>
  <si>
    <t>075:40:26.40 W</t>
  </si>
  <si>
    <t>036:00:29.38 N</t>
  </si>
  <si>
    <t>075:40:26.63 W</t>
  </si>
  <si>
    <t>036:00:27.53 N</t>
  </si>
  <si>
    <t>075:40:27.02 W</t>
  </si>
  <si>
    <t>036:00:26.22 N</t>
  </si>
  <si>
    <t>036:00:24.67 N</t>
  </si>
  <si>
    <t>036:00:23.44 N</t>
  </si>
  <si>
    <t>075:40:26.79 W</t>
  </si>
  <si>
    <t>036:00:22.05 N</t>
  </si>
  <si>
    <t>036:00:20.97 N</t>
  </si>
  <si>
    <t>036:00:19.81 N</t>
  </si>
  <si>
    <t>036:00:18.49 N</t>
  </si>
  <si>
    <t>075:40:24.55 W</t>
  </si>
  <si>
    <t>075:40:23.31 W</t>
  </si>
  <si>
    <t>036:00:16.10 N</t>
  </si>
  <si>
    <t>075:40:22.23 W</t>
  </si>
  <si>
    <t>036:00:15.33 N</t>
  </si>
  <si>
    <t>075:40:21.07 W</t>
  </si>
  <si>
    <t>036:00:14.48 N</t>
  </si>
  <si>
    <t>075:40:19.60 W</t>
  </si>
  <si>
    <t>036:00:13.63 N</t>
  </si>
  <si>
    <t>075:40:17.98 W</t>
  </si>
  <si>
    <t>075:40:16.28 W</t>
  </si>
  <si>
    <t>036:00:12.62 N</t>
  </si>
  <si>
    <t>075:40:14.43 W</t>
  </si>
  <si>
    <t>036:00:12.24 N</t>
  </si>
  <si>
    <t>075:40:12.49 W</t>
  </si>
  <si>
    <t>036:00:12.08 N</t>
  </si>
  <si>
    <t>075:40:10.64 W</t>
  </si>
  <si>
    <t>036:00:11.93 N</t>
  </si>
  <si>
    <t>075:40:08.56 W</t>
  </si>
  <si>
    <t>075:40:06.39 W</t>
  </si>
  <si>
    <t>036:00:12.47 N</t>
  </si>
  <si>
    <t>036:00:12.85 N</t>
  </si>
  <si>
    <t>075:40:02.07 W</t>
  </si>
  <si>
    <t>036:00:13.47 N</t>
  </si>
  <si>
    <t>075:40:00.14 W</t>
  </si>
  <si>
    <t>036:00:15.63 N</t>
  </si>
  <si>
    <t>075:39:55.11 W</t>
  </si>
  <si>
    <t>036:00:16.64 N</t>
  </si>
  <si>
    <t>075:39:53.41 W</t>
  </si>
  <si>
    <t>036:00:18.11 N</t>
  </si>
  <si>
    <t>075:39:51.56 W</t>
  </si>
  <si>
    <t>036:00:19.50 N</t>
  </si>
  <si>
    <t>075:39:50.02 W</t>
  </si>
  <si>
    <t>075:39:48.55 W</t>
  </si>
  <si>
    <t>036:00:22.43 N</t>
  </si>
  <si>
    <t>075:39:47.23 W</t>
  </si>
  <si>
    <t>036:00:23.98 N</t>
  </si>
  <si>
    <t>036:00:26.06 N</t>
  </si>
  <si>
    <t>075:39:44.99 W</t>
  </si>
  <si>
    <t>036:00:27.84 N</t>
  </si>
  <si>
    <t>075:39:43.91 W</t>
  </si>
  <si>
    <t>036:00:29.69 N</t>
  </si>
  <si>
    <t>075:39:43.14 W</t>
  </si>
  <si>
    <t>036:00:31.39 N</t>
  </si>
  <si>
    <t>075:39:42.45 W</t>
  </si>
  <si>
    <t>036:00:33.02 N</t>
  </si>
  <si>
    <t>075:39:41.83 W</t>
  </si>
  <si>
    <t>036:00:35.26 N</t>
  </si>
  <si>
    <t>036:00:37.57 N</t>
  </si>
  <si>
    <t>036:00:39.43 N</t>
  </si>
  <si>
    <t>075:39:40.13 W</t>
  </si>
  <si>
    <t>036:00:41.36 N</t>
  </si>
  <si>
    <t>075:39:39.66 W</t>
  </si>
  <si>
    <t>036:00:43.75 N</t>
  </si>
  <si>
    <t>075:39:39.05 W</t>
  </si>
  <si>
    <t>036:00:45.61 N</t>
  </si>
  <si>
    <t>075:39:38.66 W</t>
  </si>
  <si>
    <t>036:00:47.46 N</t>
  </si>
  <si>
    <t>075:39:37.96 W</t>
  </si>
  <si>
    <t>036:00:50.01 N</t>
  </si>
  <si>
    <t>075:39:37.42 W</t>
  </si>
  <si>
    <t>036:00:52.40 N</t>
  </si>
  <si>
    <t>075:39:36.96 W</t>
  </si>
  <si>
    <t>036:00:54.57 N</t>
  </si>
  <si>
    <t>075:39:36.34 W</t>
  </si>
  <si>
    <t>036:00:57.04 N</t>
  </si>
  <si>
    <t>036:00:58.97 N</t>
  </si>
  <si>
    <t>036:01:01.13 N</t>
  </si>
  <si>
    <t>075:39:34.72 W</t>
  </si>
  <si>
    <t>036:01:03.06 N</t>
  </si>
  <si>
    <t>075:39:34.03 W</t>
  </si>
  <si>
    <t>036:01:05.69 N</t>
  </si>
  <si>
    <t>075:39:33.41 W</t>
  </si>
  <si>
    <t>036:01:07.78 N</t>
  </si>
  <si>
    <t>036:01:09.94 N</t>
  </si>
  <si>
    <t>075:39:32.17 W</t>
  </si>
  <si>
    <t>036:01:11.95 N</t>
  </si>
  <si>
    <t>075:39:31.71 W</t>
  </si>
  <si>
    <t>036:01:15.50 N</t>
  </si>
  <si>
    <t>075:39:30.55 W</t>
  </si>
  <si>
    <t>036:01:17.59 N</t>
  </si>
  <si>
    <t>075:39:30.16 W</t>
  </si>
  <si>
    <t>036:01:19.98 N</t>
  </si>
  <si>
    <t>075:39:29.39 W</t>
  </si>
  <si>
    <t>075:39:28.77 W</t>
  </si>
  <si>
    <t>075:39:28.08 W</t>
  </si>
  <si>
    <t>036:01:28.02 N</t>
  </si>
  <si>
    <t>075:39:27.07 W</t>
  </si>
  <si>
    <t>036:01:30.18 N</t>
  </si>
  <si>
    <t>036:01:32.11 N</t>
  </si>
  <si>
    <t>075:39:25.84 W</t>
  </si>
  <si>
    <t>036:01:34.27 N</t>
  </si>
  <si>
    <t>075:39:25.22 W</t>
  </si>
  <si>
    <t>036:01:36.59 N</t>
  </si>
  <si>
    <t>036:01:38.75 N</t>
  </si>
  <si>
    <t>075:39:23.91 W</t>
  </si>
  <si>
    <t>036:01:40.76 N</t>
  </si>
  <si>
    <t>075:39:23.52 W</t>
  </si>
  <si>
    <t>036:01:43.16 N</t>
  </si>
  <si>
    <t>075:39:22.98 W</t>
  </si>
  <si>
    <t>075:39:22.67 W</t>
  </si>
  <si>
    <t>036:01:47.64 N</t>
  </si>
  <si>
    <t>075:39:22.44 W</t>
  </si>
  <si>
    <t>036:01:49.95 N</t>
  </si>
  <si>
    <t>036:01:52.04 N</t>
  </si>
  <si>
    <t>075:39:22.75 W</t>
  </si>
  <si>
    <t>036:01:53.74 N</t>
  </si>
  <si>
    <t>075:39:23.13 W</t>
  </si>
  <si>
    <t>036:01:55.67 N</t>
  </si>
  <si>
    <t>075:39:23.75 W</t>
  </si>
  <si>
    <t>036:01:57.52 N</t>
  </si>
  <si>
    <t>075:39:24.37 W</t>
  </si>
  <si>
    <t>036:01:59.46 N</t>
  </si>
  <si>
    <t>036:02:01.16 N</t>
  </si>
  <si>
    <t>075:39:26.22 W</t>
  </si>
  <si>
    <t>036:02:02.78 N</t>
  </si>
  <si>
    <t>075:39:27.30 W</t>
  </si>
  <si>
    <t>036:02:04.40 N</t>
  </si>
  <si>
    <t>075:39:29.85 W</t>
  </si>
  <si>
    <t>036:02:06.87 N</t>
  </si>
  <si>
    <t>075:39:31.32 W</t>
  </si>
  <si>
    <t>036:02:08.18 N</t>
  </si>
  <si>
    <t>075:39:33.02 W</t>
  </si>
  <si>
    <t>036:02:09.42 N</t>
  </si>
  <si>
    <t>075:39:34.88 W</t>
  </si>
  <si>
    <t>075:39:36.73 W</t>
  </si>
  <si>
    <t>036:02:11.43 N</t>
  </si>
  <si>
    <t>075:39:38.43 W</t>
  </si>
  <si>
    <t>036:02:12.12 N</t>
  </si>
  <si>
    <t>075:39:40.36 W</t>
  </si>
  <si>
    <t>036:02:12.59 N</t>
  </si>
  <si>
    <t>075:39:42.06 W</t>
  </si>
  <si>
    <t>036:02:12.90 N</t>
  </si>
  <si>
    <t>075:39:43.53 W</t>
  </si>
  <si>
    <t>036:02:13.13 N</t>
  </si>
  <si>
    <t>036:02:13.28 N</t>
  </si>
  <si>
    <t>075:39:49.17 W</t>
  </si>
  <si>
    <t>075:39:50.56 W</t>
  </si>
  <si>
    <t>036:02:12.74 N</t>
  </si>
  <si>
    <t>075:39:52.33 W</t>
  </si>
  <si>
    <t>036:02:12.36 N</t>
  </si>
  <si>
    <t>075:39:53.65 W</t>
  </si>
  <si>
    <t>036:02:11.74 N</t>
  </si>
  <si>
    <t>075:39:55.04 W</t>
  </si>
  <si>
    <t>036:02:10.89 N</t>
  </si>
  <si>
    <t>075:39:56.50 W</t>
  </si>
  <si>
    <t>036:02:10.04 N</t>
  </si>
  <si>
    <t>036:02:09.11 N</t>
  </si>
  <si>
    <t>075:39:59.29 W</t>
  </si>
  <si>
    <t>075:39:59.59 W</t>
  </si>
  <si>
    <t>075:39:59.83 W</t>
  </si>
  <si>
    <t>036:02:03.01 N</t>
  </si>
  <si>
    <t>036:02:02.00 N</t>
  </si>
  <si>
    <t>075:40:00.29 W</t>
  </si>
  <si>
    <t>036:02:00.61 N</t>
  </si>
  <si>
    <t>075:40:01.06 W</t>
  </si>
  <si>
    <t>036:01:57.99 N</t>
  </si>
  <si>
    <t>075:40:01.37 W</t>
  </si>
  <si>
    <t>036:01:56.83 N</t>
  </si>
  <si>
    <t>075:40:01.60 W</t>
  </si>
  <si>
    <t>036:01:55.52 N</t>
  </si>
  <si>
    <t>036:01:54.36 N</t>
  </si>
  <si>
    <t>036:01:53.20 N</t>
  </si>
  <si>
    <t>075:40:02.68 W</t>
  </si>
  <si>
    <t>036:01:52.12 N</t>
  </si>
  <si>
    <t>036:01:50.80 N</t>
  </si>
  <si>
    <t>075:40:03.46 W</t>
  </si>
  <si>
    <t>036:01:49.65 N</t>
  </si>
  <si>
    <t>036:01:48.33 N</t>
  </si>
  <si>
    <t>075:40:04.07 W</t>
  </si>
  <si>
    <t>036:01:47.25 N</t>
  </si>
  <si>
    <t>075:40:04.54 W</t>
  </si>
  <si>
    <t>036:01:46.09 N</t>
  </si>
  <si>
    <t>036:01:45.01 N</t>
  </si>
  <si>
    <t>036:01:43.93 N</t>
  </si>
  <si>
    <t>075:40:05.39 W</t>
  </si>
  <si>
    <t>036:01:42.77 N</t>
  </si>
  <si>
    <t>036:01:41.61 N</t>
  </si>
  <si>
    <t>075:40:06.01 W</t>
  </si>
  <si>
    <t>036:01:40.38 N</t>
  </si>
  <si>
    <t>036:01:39.06 N</t>
  </si>
  <si>
    <t>075:40:06.86 W</t>
  </si>
  <si>
    <t>036:01:37.05 N</t>
  </si>
  <si>
    <t>036:01:35.74 N</t>
  </si>
  <si>
    <t>036:01:34.43 N</t>
  </si>
  <si>
    <t>075:40:08.25 W</t>
  </si>
  <si>
    <t>036:01:33.27 N</t>
  </si>
  <si>
    <t>075:40:08.86 W</t>
  </si>
  <si>
    <t>036:01:30.95 N</t>
  </si>
  <si>
    <t>075:40:09.10 W</t>
  </si>
  <si>
    <t>036:01:29.64 N</t>
  </si>
  <si>
    <t>075:40:09.48 W</t>
  </si>
  <si>
    <t>075:40:09.79 W</t>
  </si>
  <si>
    <t>036:01:27.32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</si>
</sst>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074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"09/28/2024 21:10:11.590"</f>
        <v>09/28/2024 21:10:11.590</v>
      </c>
      <c r="C2" t="str">
        <f>"FFC3D3C0"</f>
        <v>FFC3D3C0</v>
      </c>
      <c r="D2" t="s">
        <v>123</v>
      </c>
      <c r="E2">
        <v>2</v>
      </c>
      <c r="H2">
        <v>158</v>
      </c>
      <c r="I2" t="s">
        <v>124</v>
      </c>
      <c r="J2" t="s">
        <v>125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"21:10:11.125"</f>
        <v>21:10:11.125</v>
      </c>
      <c r="T2" t="str">
        <f>"21:10:10.725"</f>
        <v>21:10:10.725</v>
      </c>
      <c r="U2" t="str">
        <f t="shared" ref="U2:U65" si="0">"A073EB"</f>
        <v>A073EB</v>
      </c>
      <c r="V2">
        <v>0</v>
      </c>
      <c r="W2">
        <v>0</v>
      </c>
      <c r="X2">
        <v>4</v>
      </c>
      <c r="Y2">
        <v>0</v>
      </c>
      <c r="AA2">
        <v>0</v>
      </c>
      <c r="AB2">
        <v>0</v>
      </c>
      <c r="AC2">
        <v>0</v>
      </c>
      <c r="AD2">
        <v>0</v>
      </c>
      <c r="AE2">
        <v>8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35.913556</v>
      </c>
      <c r="AM2" t="s">
        <v>128</v>
      </c>
      <c r="AN2">
        <v>-75.701187000000004</v>
      </c>
      <c r="AO2">
        <v>25</v>
      </c>
      <c r="AP2">
        <v>250</v>
      </c>
      <c r="AQ2" t="s">
        <v>129</v>
      </c>
      <c r="AR2">
        <v>-64</v>
      </c>
      <c r="AS2">
        <v>-70</v>
      </c>
      <c r="AT2">
        <v>192</v>
      </c>
      <c r="BG2">
        <v>0</v>
      </c>
      <c r="BH2">
        <v>0</v>
      </c>
      <c r="BI2">
        <v>0</v>
      </c>
      <c r="BJ2">
        <v>25</v>
      </c>
      <c r="BK2">
        <v>-225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"21:10:11.125"</f>
        <v>21:10:11.125</v>
      </c>
      <c r="CF2">
        <v>125450726</v>
      </c>
      <c r="CS2">
        <v>0</v>
      </c>
      <c r="CT2">
        <v>0</v>
      </c>
      <c r="CU2">
        <v>0</v>
      </c>
      <c r="CV2">
        <v>0</v>
      </c>
      <c r="CW2">
        <v>0</v>
      </c>
      <c r="CX2">
        <v>2</v>
      </c>
      <c r="CY2">
        <v>7</v>
      </c>
      <c r="CZ2" t="s">
        <v>131</v>
      </c>
      <c r="DA2">
        <v>145</v>
      </c>
      <c r="DB2">
        <v>1</v>
      </c>
      <c r="DC2" t="s">
        <v>132</v>
      </c>
      <c r="DD2" t="s">
        <v>133</v>
      </c>
      <c r="DG2">
        <v>1753897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3">
      <c r="A3" t="str">
        <f>"09/28/2024 21:10:12.652"</f>
        <v>09/28/2024 21:10:12.652</v>
      </c>
      <c r="C3" t="str">
        <f>"FFD3D3C0"</f>
        <v>FFD3D3C0</v>
      </c>
      <c r="D3" t="s">
        <v>123</v>
      </c>
      <c r="E3">
        <v>2</v>
      </c>
      <c r="H3">
        <v>158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"21:10:12.125"</f>
        <v>21:10:12.125</v>
      </c>
      <c r="T3" t="str">
        <f>"21:10:11.125"</f>
        <v>21:10:11.125</v>
      </c>
      <c r="U3" t="str">
        <f t="shared" si="0"/>
        <v>A073EB</v>
      </c>
      <c r="V3">
        <v>0</v>
      </c>
      <c r="W3">
        <v>0</v>
      </c>
      <c r="X3">
        <v>4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J3">
        <v>1</v>
      </c>
      <c r="AK3" t="s">
        <v>134</v>
      </c>
      <c r="AL3">
        <v>35.913234000000003</v>
      </c>
      <c r="AM3" t="s">
        <v>135</v>
      </c>
      <c r="AN3">
        <v>-75.701530000000005</v>
      </c>
      <c r="AO3">
        <v>25</v>
      </c>
      <c r="AP3">
        <v>250</v>
      </c>
      <c r="AQ3" t="s">
        <v>129</v>
      </c>
      <c r="AR3">
        <v>-65</v>
      </c>
      <c r="AS3">
        <v>-70</v>
      </c>
      <c r="AT3">
        <v>192</v>
      </c>
      <c r="BB3" t="str">
        <f t="shared" ref="BB3:BB66" si="1">"1200"</f>
        <v>1200</v>
      </c>
      <c r="BC3">
        <v>0</v>
      </c>
      <c r="BG3">
        <v>0</v>
      </c>
      <c r="BH3">
        <v>0</v>
      </c>
      <c r="BI3">
        <v>0</v>
      </c>
      <c r="BJ3">
        <v>50</v>
      </c>
      <c r="BK3">
        <v>-200</v>
      </c>
      <c r="BL3" t="s">
        <v>130</v>
      </c>
      <c r="BM3">
        <v>1</v>
      </c>
      <c r="BN3">
        <v>0</v>
      </c>
      <c r="BO3">
        <v>1</v>
      </c>
      <c r="BP3">
        <v>0</v>
      </c>
      <c r="BT3">
        <v>0</v>
      </c>
      <c r="BU3">
        <v>0</v>
      </c>
      <c r="CE3" t="str">
        <f>"21:10:12.128"</f>
        <v>21:10:12.128</v>
      </c>
      <c r="CF3">
        <v>128159931</v>
      </c>
      <c r="CS3">
        <v>0</v>
      </c>
      <c r="CT3">
        <v>2</v>
      </c>
      <c r="CU3">
        <v>0</v>
      </c>
      <c r="CV3">
        <v>2</v>
      </c>
      <c r="CW3">
        <v>0</v>
      </c>
      <c r="CX3">
        <v>2</v>
      </c>
      <c r="CY3">
        <v>7</v>
      </c>
      <c r="CZ3" t="s">
        <v>131</v>
      </c>
      <c r="DA3">
        <v>145</v>
      </c>
      <c r="DB3">
        <v>1</v>
      </c>
      <c r="DC3" t="s">
        <v>132</v>
      </c>
      <c r="DD3" t="s">
        <v>133</v>
      </c>
      <c r="DG3">
        <v>1754416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3">
      <c r="A4" t="str">
        <f>"09/28/2024 21:10:13.730"</f>
        <v>09/28/2024 21:10:13.730</v>
      </c>
      <c r="C4" t="str">
        <f t="shared" ref="C4:C19" si="2">"FFD3D7C0"</f>
        <v>FFD3D7C0</v>
      </c>
      <c r="D4" t="s">
        <v>136</v>
      </c>
      <c r="E4">
        <v>4</v>
      </c>
      <c r="F4">
        <v>1004</v>
      </c>
      <c r="G4" t="s">
        <v>124</v>
      </c>
      <c r="J4" t="s">
        <v>137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"21:10:13.461"</f>
        <v>21:10:13.461</v>
      </c>
      <c r="T4" t="str">
        <f>"21:10:13.061"</f>
        <v>21:10:13.061</v>
      </c>
      <c r="U4" t="str">
        <f t="shared" si="0"/>
        <v>A073EB</v>
      </c>
      <c r="V4">
        <v>0</v>
      </c>
      <c r="W4">
        <v>0</v>
      </c>
      <c r="X4">
        <v>4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138</v>
      </c>
      <c r="AL4">
        <v>35.912847999999997</v>
      </c>
      <c r="AM4" t="s">
        <v>139</v>
      </c>
      <c r="AN4">
        <v>-75.702044999999998</v>
      </c>
      <c r="AO4">
        <v>25</v>
      </c>
      <c r="AP4">
        <v>275</v>
      </c>
      <c r="AQ4" t="s">
        <v>129</v>
      </c>
      <c r="AR4">
        <v>-67</v>
      </c>
      <c r="AS4">
        <v>-70</v>
      </c>
      <c r="AT4">
        <v>448</v>
      </c>
      <c r="BB4" t="str">
        <f t="shared" si="1"/>
        <v>1200</v>
      </c>
      <c r="BC4">
        <v>1</v>
      </c>
      <c r="BG4">
        <v>0</v>
      </c>
      <c r="BH4">
        <v>0</v>
      </c>
      <c r="BI4">
        <v>0</v>
      </c>
      <c r="BJ4">
        <v>50</v>
      </c>
      <c r="BK4">
        <v>-225</v>
      </c>
      <c r="BL4" t="s">
        <v>130</v>
      </c>
      <c r="BM4">
        <v>1</v>
      </c>
      <c r="BN4">
        <v>0</v>
      </c>
      <c r="BO4">
        <v>1</v>
      </c>
      <c r="BP4">
        <v>0</v>
      </c>
      <c r="BT4">
        <v>0</v>
      </c>
      <c r="BU4">
        <v>0</v>
      </c>
      <c r="CE4" t="str">
        <f>"21:10:13.465"</f>
        <v>21:10:13.465</v>
      </c>
      <c r="CF4">
        <v>465105540</v>
      </c>
      <c r="CI4">
        <v>0</v>
      </c>
      <c r="CJ4">
        <v>1504</v>
      </c>
      <c r="CK4">
        <v>1011.2</v>
      </c>
      <c r="CL4">
        <v>231.32810000000001</v>
      </c>
      <c r="CM4">
        <v>1</v>
      </c>
      <c r="CN4">
        <v>1</v>
      </c>
      <c r="CO4">
        <v>0</v>
      </c>
      <c r="CP4">
        <v>0</v>
      </c>
      <c r="CQ4">
        <v>0</v>
      </c>
      <c r="CR4">
        <v>0</v>
      </c>
      <c r="CS4">
        <v>0</v>
      </c>
      <c r="CT4">
        <v>2</v>
      </c>
      <c r="CU4">
        <v>0</v>
      </c>
      <c r="CV4">
        <v>2</v>
      </c>
      <c r="CW4">
        <v>0</v>
      </c>
      <c r="CX4">
        <v>3</v>
      </c>
      <c r="CY4">
        <v>7</v>
      </c>
      <c r="CZ4" t="s">
        <v>131</v>
      </c>
      <c r="DA4">
        <v>145</v>
      </c>
      <c r="DB4">
        <v>1</v>
      </c>
      <c r="DC4" t="s">
        <v>132</v>
      </c>
      <c r="DD4" t="s">
        <v>133</v>
      </c>
      <c r="DG4">
        <v>1755011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0</v>
      </c>
      <c r="DR4">
        <v>0</v>
      </c>
      <c r="DS4">
        <v>1</v>
      </c>
    </row>
    <row r="5" spans="1:123" x14ac:dyDescent="0.3">
      <c r="A5" t="str">
        <f>"09/28/2024 21:10:13.527"</f>
        <v>09/28/2024 21:10:13.527</v>
      </c>
      <c r="C5" t="str">
        <f t="shared" si="2"/>
        <v>FFD3D7C0</v>
      </c>
      <c r="D5" t="s">
        <v>123</v>
      </c>
      <c r="E5">
        <v>2</v>
      </c>
      <c r="H5">
        <v>158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"21:10:13.023"</f>
        <v>21:10:13.023</v>
      </c>
      <c r="T5" t="str">
        <f>"21:10:12.623"</f>
        <v>21:10:12.623</v>
      </c>
      <c r="U5" t="str">
        <f t="shared" si="0"/>
        <v>A073EB</v>
      </c>
      <c r="V5">
        <v>0</v>
      </c>
      <c r="W5">
        <v>0</v>
      </c>
      <c r="X5">
        <v>4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140</v>
      </c>
      <c r="AL5">
        <v>35.912976</v>
      </c>
      <c r="AM5" t="s">
        <v>141</v>
      </c>
      <c r="AN5">
        <v>-75.701873000000006</v>
      </c>
      <c r="AO5">
        <v>25</v>
      </c>
      <c r="AP5">
        <v>250</v>
      </c>
      <c r="AQ5" t="s">
        <v>129</v>
      </c>
      <c r="AR5">
        <v>-67</v>
      </c>
      <c r="AS5">
        <v>-70</v>
      </c>
      <c r="AT5">
        <v>384</v>
      </c>
      <c r="BB5" t="str">
        <f t="shared" si="1"/>
        <v>1200</v>
      </c>
      <c r="BC5">
        <v>0</v>
      </c>
      <c r="BG5">
        <v>0</v>
      </c>
      <c r="BH5">
        <v>0</v>
      </c>
      <c r="BI5">
        <v>0</v>
      </c>
      <c r="BJ5">
        <v>50</v>
      </c>
      <c r="BK5">
        <v>-200</v>
      </c>
      <c r="BL5" t="s">
        <v>130</v>
      </c>
      <c r="BM5">
        <v>1</v>
      </c>
      <c r="BN5">
        <v>0</v>
      </c>
      <c r="BO5">
        <v>1</v>
      </c>
      <c r="BP5">
        <v>0</v>
      </c>
      <c r="BT5">
        <v>0</v>
      </c>
      <c r="BU5">
        <v>0</v>
      </c>
      <c r="CE5" t="str">
        <f>"21:10:13.029"</f>
        <v>21:10:13.029</v>
      </c>
      <c r="CF5">
        <v>29287587</v>
      </c>
      <c r="CI5">
        <v>0</v>
      </c>
      <c r="CJ5">
        <v>1504</v>
      </c>
      <c r="CK5">
        <v>1011.2</v>
      </c>
      <c r="CL5">
        <v>231.32810000000001</v>
      </c>
      <c r="CM5">
        <v>1</v>
      </c>
      <c r="CN5">
        <v>1</v>
      </c>
      <c r="CO5">
        <v>0</v>
      </c>
      <c r="CP5">
        <v>0</v>
      </c>
      <c r="CQ5">
        <v>0</v>
      </c>
      <c r="CR5">
        <v>0</v>
      </c>
      <c r="CS5">
        <v>0</v>
      </c>
      <c r="CT5">
        <v>2</v>
      </c>
      <c r="CU5">
        <v>0</v>
      </c>
      <c r="CV5">
        <v>2</v>
      </c>
      <c r="CW5">
        <v>0</v>
      </c>
      <c r="CX5">
        <v>2</v>
      </c>
      <c r="CY5">
        <v>7</v>
      </c>
      <c r="CZ5" t="s">
        <v>131</v>
      </c>
      <c r="DA5">
        <v>145</v>
      </c>
      <c r="DB5">
        <v>1</v>
      </c>
      <c r="DC5" t="s">
        <v>132</v>
      </c>
      <c r="DD5" t="s">
        <v>133</v>
      </c>
      <c r="DG5">
        <v>1754818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1</v>
      </c>
    </row>
    <row r="6" spans="1:123" x14ac:dyDescent="0.3">
      <c r="A6" t="str">
        <f>"09/28/2024 21:10:13.730"</f>
        <v>09/28/2024 21:10:13.730</v>
      </c>
      <c r="C6" t="str">
        <f t="shared" si="2"/>
        <v>FFD3D7C0</v>
      </c>
      <c r="D6" t="s">
        <v>136</v>
      </c>
      <c r="E6">
        <v>3</v>
      </c>
      <c r="F6">
        <v>1003</v>
      </c>
      <c r="G6" t="s">
        <v>142</v>
      </c>
      <c r="J6" t="s">
        <v>137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"21:10:13.461"</f>
        <v>21:10:13.461</v>
      </c>
      <c r="T6" t="str">
        <f>"21:10:13.061"</f>
        <v>21:10:13.061</v>
      </c>
      <c r="U6" t="str">
        <f t="shared" si="0"/>
        <v>A073EB</v>
      </c>
      <c r="V6">
        <v>0</v>
      </c>
      <c r="W6">
        <v>0</v>
      </c>
      <c r="X6">
        <v>4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138</v>
      </c>
      <c r="AL6">
        <v>35.912847999999997</v>
      </c>
      <c r="AM6" t="s">
        <v>139</v>
      </c>
      <c r="AN6">
        <v>-75.702044999999998</v>
      </c>
      <c r="AO6">
        <v>25</v>
      </c>
      <c r="AP6">
        <v>275</v>
      </c>
      <c r="AQ6" t="s">
        <v>129</v>
      </c>
      <c r="AR6">
        <v>-67</v>
      </c>
      <c r="AS6">
        <v>-70</v>
      </c>
      <c r="AT6">
        <v>448</v>
      </c>
      <c r="BB6" t="str">
        <f t="shared" si="1"/>
        <v>1200</v>
      </c>
      <c r="BC6">
        <v>1</v>
      </c>
      <c r="BG6">
        <v>0</v>
      </c>
      <c r="BH6">
        <v>0</v>
      </c>
      <c r="BI6">
        <v>0</v>
      </c>
      <c r="BJ6">
        <v>50</v>
      </c>
      <c r="BK6">
        <v>-225</v>
      </c>
      <c r="BL6" t="s">
        <v>130</v>
      </c>
      <c r="BM6">
        <v>1</v>
      </c>
      <c r="BN6">
        <v>0</v>
      </c>
      <c r="BO6">
        <v>1</v>
      </c>
      <c r="BP6">
        <v>0</v>
      </c>
      <c r="BT6">
        <v>0</v>
      </c>
      <c r="BU6">
        <v>0</v>
      </c>
      <c r="CE6" t="str">
        <f>"21:10:13.465"</f>
        <v>21:10:13.465</v>
      </c>
      <c r="CF6">
        <v>465105540</v>
      </c>
      <c r="CI6">
        <v>0</v>
      </c>
      <c r="CJ6">
        <v>1504</v>
      </c>
      <c r="CK6">
        <v>1011.2</v>
      </c>
      <c r="CL6">
        <v>231.32810000000001</v>
      </c>
      <c r="CM6">
        <v>1</v>
      </c>
      <c r="CN6">
        <v>1</v>
      </c>
      <c r="CO6">
        <v>0</v>
      </c>
      <c r="CP6">
        <v>0</v>
      </c>
      <c r="CQ6">
        <v>0</v>
      </c>
      <c r="CR6">
        <v>0</v>
      </c>
      <c r="CS6">
        <v>0</v>
      </c>
      <c r="CT6">
        <v>2</v>
      </c>
      <c r="CU6">
        <v>0</v>
      </c>
      <c r="CV6">
        <v>2</v>
      </c>
      <c r="CW6">
        <v>0</v>
      </c>
      <c r="CX6">
        <v>3</v>
      </c>
      <c r="CY6">
        <v>7</v>
      </c>
      <c r="CZ6" t="s">
        <v>131</v>
      </c>
      <c r="DA6">
        <v>145</v>
      </c>
      <c r="DB6">
        <v>1</v>
      </c>
      <c r="DC6" t="s">
        <v>132</v>
      </c>
      <c r="DD6" t="s">
        <v>133</v>
      </c>
      <c r="DG6">
        <v>1755011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1</v>
      </c>
    </row>
    <row r="7" spans="1:123" x14ac:dyDescent="0.3">
      <c r="A7" t="str">
        <f>"09/28/2024 21:10:13.777"</f>
        <v>09/28/2024 21:10:13.777</v>
      </c>
      <c r="C7" t="str">
        <f t="shared" si="2"/>
        <v>FFD3D7C0</v>
      </c>
      <c r="D7" t="s">
        <v>143</v>
      </c>
      <c r="E7">
        <v>13</v>
      </c>
      <c r="J7" t="s">
        <v>144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"21:10:13.461"</f>
        <v>21:10:13.461</v>
      </c>
      <c r="T7" t="str">
        <f>"21:10:13.061"</f>
        <v>21:10:13.061</v>
      </c>
      <c r="U7" t="str">
        <f t="shared" si="0"/>
        <v>A073EB</v>
      </c>
      <c r="V7">
        <v>0</v>
      </c>
      <c r="W7">
        <v>0</v>
      </c>
      <c r="X7">
        <v>4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138</v>
      </c>
      <c r="AL7">
        <v>35.912847999999997</v>
      </c>
      <c r="AM7" t="s">
        <v>139</v>
      </c>
      <c r="AN7">
        <v>-75.702044999999998</v>
      </c>
      <c r="AO7">
        <v>25</v>
      </c>
      <c r="AP7">
        <v>275</v>
      </c>
      <c r="AQ7" t="s">
        <v>129</v>
      </c>
      <c r="AR7">
        <v>-67</v>
      </c>
      <c r="AS7">
        <v>-70</v>
      </c>
      <c r="AT7">
        <v>448</v>
      </c>
      <c r="BB7" t="str">
        <f t="shared" si="1"/>
        <v>1200</v>
      </c>
      <c r="BC7">
        <v>1</v>
      </c>
      <c r="BG7">
        <v>0</v>
      </c>
      <c r="BH7">
        <v>0</v>
      </c>
      <c r="BI7">
        <v>0</v>
      </c>
      <c r="BJ7">
        <v>50</v>
      </c>
      <c r="BK7">
        <v>-225</v>
      </c>
      <c r="BL7" t="s">
        <v>130</v>
      </c>
      <c r="BM7">
        <v>1</v>
      </c>
      <c r="BN7">
        <v>0</v>
      </c>
      <c r="BO7">
        <v>1</v>
      </c>
      <c r="BP7">
        <v>0</v>
      </c>
      <c r="BT7">
        <v>0</v>
      </c>
      <c r="BU7">
        <v>0</v>
      </c>
      <c r="CE7" t="str">
        <f>"21:10:13.465"</f>
        <v>21:10:13.465</v>
      </c>
      <c r="CF7">
        <v>465105540</v>
      </c>
      <c r="CI7">
        <v>0</v>
      </c>
      <c r="CJ7">
        <v>1504</v>
      </c>
      <c r="CK7">
        <v>1011.2</v>
      </c>
      <c r="CL7">
        <v>231.32810000000001</v>
      </c>
      <c r="CM7">
        <v>1</v>
      </c>
      <c r="CN7">
        <v>1</v>
      </c>
      <c r="CO7">
        <v>0</v>
      </c>
      <c r="CP7">
        <v>0</v>
      </c>
      <c r="CQ7">
        <v>0</v>
      </c>
      <c r="CR7">
        <v>0</v>
      </c>
      <c r="CS7">
        <v>0</v>
      </c>
      <c r="CT7">
        <v>2</v>
      </c>
      <c r="CU7">
        <v>0</v>
      </c>
      <c r="CV7">
        <v>2</v>
      </c>
      <c r="CW7">
        <v>0</v>
      </c>
      <c r="CX7">
        <v>3</v>
      </c>
      <c r="CY7">
        <v>7</v>
      </c>
      <c r="CZ7" t="s">
        <v>131</v>
      </c>
      <c r="DA7">
        <v>145</v>
      </c>
      <c r="DB7">
        <v>1</v>
      </c>
      <c r="DC7" t="s">
        <v>132</v>
      </c>
      <c r="DD7" t="s">
        <v>133</v>
      </c>
      <c r="DG7">
        <v>1755011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1</v>
      </c>
    </row>
    <row r="8" spans="1:123" x14ac:dyDescent="0.3">
      <c r="A8" t="str">
        <f>"09/28/2024 21:10:14.527"</f>
        <v>09/28/2024 21:10:14.527</v>
      </c>
      <c r="C8" t="str">
        <f t="shared" si="2"/>
        <v>FFD3D7C0</v>
      </c>
      <c r="D8" t="s">
        <v>136</v>
      </c>
      <c r="E8">
        <v>3</v>
      </c>
      <c r="F8">
        <v>1003</v>
      </c>
      <c r="G8" t="s">
        <v>142</v>
      </c>
      <c r="J8" t="s">
        <v>137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"21:10:14.305"</f>
        <v>21:10:14.305</v>
      </c>
      <c r="T8" t="str">
        <f>"21:10:13.505"</f>
        <v>21:10:13.505</v>
      </c>
      <c r="U8" t="str">
        <f t="shared" si="0"/>
        <v>A073EB</v>
      </c>
      <c r="V8">
        <v>0</v>
      </c>
      <c r="W8">
        <v>0</v>
      </c>
      <c r="X8">
        <v>4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145</v>
      </c>
      <c r="AL8">
        <v>35.912568999999998</v>
      </c>
      <c r="AM8" t="s">
        <v>146</v>
      </c>
      <c r="AN8">
        <v>-75.702324000000004</v>
      </c>
      <c r="AO8">
        <v>25</v>
      </c>
      <c r="AP8">
        <v>275</v>
      </c>
      <c r="AQ8" t="s">
        <v>129</v>
      </c>
      <c r="AR8">
        <v>-67</v>
      </c>
      <c r="AS8">
        <v>-70</v>
      </c>
      <c r="AT8">
        <v>512</v>
      </c>
      <c r="BB8" t="str">
        <f t="shared" si="1"/>
        <v>1200</v>
      </c>
      <c r="BC8">
        <v>1</v>
      </c>
      <c r="BG8">
        <v>0</v>
      </c>
      <c r="BH8">
        <v>0</v>
      </c>
      <c r="BI8">
        <v>0</v>
      </c>
      <c r="BJ8">
        <v>75</v>
      </c>
      <c r="BK8">
        <v>-200</v>
      </c>
      <c r="BL8" t="s">
        <v>130</v>
      </c>
      <c r="BM8">
        <v>1</v>
      </c>
      <c r="BN8">
        <v>0</v>
      </c>
      <c r="BO8">
        <v>1</v>
      </c>
      <c r="BP8">
        <v>0</v>
      </c>
      <c r="BT8">
        <v>0</v>
      </c>
      <c r="BU8">
        <v>0</v>
      </c>
      <c r="CE8" t="str">
        <f>"21:10:14.307"</f>
        <v>21:10:14.307</v>
      </c>
      <c r="CF8">
        <v>307250260</v>
      </c>
      <c r="CI8">
        <v>0</v>
      </c>
      <c r="CJ8">
        <v>1504</v>
      </c>
      <c r="CK8">
        <v>1011.2</v>
      </c>
      <c r="CL8">
        <v>241.17189999999999</v>
      </c>
      <c r="CM8">
        <v>1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2</v>
      </c>
      <c r="CU8">
        <v>0</v>
      </c>
      <c r="CV8">
        <v>2</v>
      </c>
      <c r="CW8">
        <v>0</v>
      </c>
      <c r="CX8">
        <v>3</v>
      </c>
      <c r="CY8">
        <v>7</v>
      </c>
      <c r="CZ8" t="s">
        <v>131</v>
      </c>
      <c r="DA8">
        <v>145</v>
      </c>
      <c r="DB8">
        <v>1</v>
      </c>
      <c r="DC8" t="s">
        <v>132</v>
      </c>
      <c r="DD8" t="s">
        <v>133</v>
      </c>
      <c r="DG8">
        <v>1755385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1</v>
      </c>
      <c r="DQ8">
        <v>0</v>
      </c>
      <c r="DR8">
        <v>0</v>
      </c>
      <c r="DS8">
        <v>1</v>
      </c>
    </row>
    <row r="9" spans="1:123" x14ac:dyDescent="0.3">
      <c r="A9" t="str">
        <f>"09/28/2024 21:10:14.527"</f>
        <v>09/28/2024 21:10:14.527</v>
      </c>
      <c r="C9" t="str">
        <f t="shared" si="2"/>
        <v>FFD3D7C0</v>
      </c>
      <c r="D9" t="s">
        <v>136</v>
      </c>
      <c r="E9">
        <v>4</v>
      </c>
      <c r="F9">
        <v>1004</v>
      </c>
      <c r="G9" t="s">
        <v>124</v>
      </c>
      <c r="J9" t="s">
        <v>137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"21:10:14.305"</f>
        <v>21:10:14.305</v>
      </c>
      <c r="T9" t="str">
        <f>"21:10:13.505"</f>
        <v>21:10:13.505</v>
      </c>
      <c r="U9" t="str">
        <f t="shared" si="0"/>
        <v>A073EB</v>
      </c>
      <c r="V9">
        <v>0</v>
      </c>
      <c r="W9">
        <v>0</v>
      </c>
      <c r="X9">
        <v>4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145</v>
      </c>
      <c r="AL9">
        <v>35.912568999999998</v>
      </c>
      <c r="AM9" t="s">
        <v>146</v>
      </c>
      <c r="AN9">
        <v>-75.702324000000004</v>
      </c>
      <c r="AO9">
        <v>25</v>
      </c>
      <c r="AP9">
        <v>275</v>
      </c>
      <c r="AQ9" t="s">
        <v>129</v>
      </c>
      <c r="AR9">
        <v>-67</v>
      </c>
      <c r="AS9">
        <v>-70</v>
      </c>
      <c r="AT9">
        <v>512</v>
      </c>
      <c r="BB9" t="str">
        <f t="shared" si="1"/>
        <v>1200</v>
      </c>
      <c r="BC9">
        <v>1</v>
      </c>
      <c r="BG9">
        <v>0</v>
      </c>
      <c r="BH9">
        <v>0</v>
      </c>
      <c r="BI9">
        <v>0</v>
      </c>
      <c r="BJ9">
        <v>75</v>
      </c>
      <c r="BK9">
        <v>-200</v>
      </c>
      <c r="BL9" t="s">
        <v>130</v>
      </c>
      <c r="BM9">
        <v>1</v>
      </c>
      <c r="BN9">
        <v>0</v>
      </c>
      <c r="BO9">
        <v>1</v>
      </c>
      <c r="BP9">
        <v>0</v>
      </c>
      <c r="BT9">
        <v>0</v>
      </c>
      <c r="BU9">
        <v>0</v>
      </c>
      <c r="CE9" t="str">
        <f>"21:10:14.307"</f>
        <v>21:10:14.307</v>
      </c>
      <c r="CF9">
        <v>307250260</v>
      </c>
      <c r="CI9">
        <v>0</v>
      </c>
      <c r="CJ9">
        <v>1504</v>
      </c>
      <c r="CK9">
        <v>1011.2</v>
      </c>
      <c r="CL9">
        <v>241.17189999999999</v>
      </c>
      <c r="CM9">
        <v>1</v>
      </c>
      <c r="CN9">
        <v>1</v>
      </c>
      <c r="CO9">
        <v>0</v>
      </c>
      <c r="CP9">
        <v>0</v>
      </c>
      <c r="CQ9">
        <v>0</v>
      </c>
      <c r="CR9">
        <v>0</v>
      </c>
      <c r="CS9">
        <v>0</v>
      </c>
      <c r="CT9">
        <v>2</v>
      </c>
      <c r="CU9">
        <v>0</v>
      </c>
      <c r="CV9">
        <v>2</v>
      </c>
      <c r="CW9">
        <v>0</v>
      </c>
      <c r="CX9">
        <v>3</v>
      </c>
      <c r="CY9">
        <v>7</v>
      </c>
      <c r="CZ9" t="s">
        <v>131</v>
      </c>
      <c r="DA9">
        <v>145</v>
      </c>
      <c r="DB9">
        <v>1</v>
      </c>
      <c r="DC9" t="s">
        <v>132</v>
      </c>
      <c r="DD9" t="s">
        <v>133</v>
      </c>
      <c r="DG9">
        <v>1755385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1</v>
      </c>
    </row>
    <row r="10" spans="1:123" x14ac:dyDescent="0.3">
      <c r="A10" t="str">
        <f>"09/28/2024 21:10:14.605"</f>
        <v>09/28/2024 21:10:14.605</v>
      </c>
      <c r="C10" t="str">
        <f t="shared" si="2"/>
        <v>FFD3D7C0</v>
      </c>
      <c r="D10" t="s">
        <v>143</v>
      </c>
      <c r="E10">
        <v>13</v>
      </c>
      <c r="J10" t="s">
        <v>144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"21:10:14.305"</f>
        <v>21:10:14.305</v>
      </c>
      <c r="T10" t="str">
        <f>"21:10:13.505"</f>
        <v>21:10:13.505</v>
      </c>
      <c r="U10" t="str">
        <f t="shared" si="0"/>
        <v>A073EB</v>
      </c>
      <c r="V10">
        <v>0</v>
      </c>
      <c r="W10">
        <v>0</v>
      </c>
      <c r="X10">
        <v>4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145</v>
      </c>
      <c r="AL10">
        <v>35.912568999999998</v>
      </c>
      <c r="AM10" t="s">
        <v>146</v>
      </c>
      <c r="AN10">
        <v>-75.702324000000004</v>
      </c>
      <c r="AO10">
        <v>25</v>
      </c>
      <c r="AP10">
        <v>275</v>
      </c>
      <c r="AQ10" t="s">
        <v>129</v>
      </c>
      <c r="AR10">
        <v>-67</v>
      </c>
      <c r="AS10">
        <v>-70</v>
      </c>
      <c r="AT10">
        <v>512</v>
      </c>
      <c r="BB10" t="str">
        <f t="shared" si="1"/>
        <v>1200</v>
      </c>
      <c r="BC10">
        <v>1</v>
      </c>
      <c r="BG10">
        <v>0</v>
      </c>
      <c r="BH10">
        <v>0</v>
      </c>
      <c r="BI10">
        <v>0</v>
      </c>
      <c r="BJ10">
        <v>75</v>
      </c>
      <c r="BK10">
        <v>-200</v>
      </c>
      <c r="BL10" t="s">
        <v>130</v>
      </c>
      <c r="BM10">
        <v>1</v>
      </c>
      <c r="BN10">
        <v>0</v>
      </c>
      <c r="BO10">
        <v>1</v>
      </c>
      <c r="BP10">
        <v>0</v>
      </c>
      <c r="BT10">
        <v>0</v>
      </c>
      <c r="BU10">
        <v>0</v>
      </c>
      <c r="CE10" t="str">
        <f>"21:10:14.307"</f>
        <v>21:10:14.307</v>
      </c>
      <c r="CF10">
        <v>307250260</v>
      </c>
      <c r="CI10">
        <v>0</v>
      </c>
      <c r="CJ10">
        <v>1504</v>
      </c>
      <c r="CK10">
        <v>1011.2</v>
      </c>
      <c r="CL10">
        <v>241.17189999999999</v>
      </c>
      <c r="CM10">
        <v>1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3</v>
      </c>
      <c r="CY10">
        <v>7</v>
      </c>
      <c r="CZ10" t="s">
        <v>131</v>
      </c>
      <c r="DA10">
        <v>145</v>
      </c>
      <c r="DB10">
        <v>1</v>
      </c>
      <c r="DC10" t="s">
        <v>132</v>
      </c>
      <c r="DD10" t="s">
        <v>133</v>
      </c>
      <c r="DG10">
        <v>1755385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1</v>
      </c>
    </row>
    <row r="11" spans="1:123" x14ac:dyDescent="0.3">
      <c r="A11" t="str">
        <f>"09/28/2024 21:10:14.605"</f>
        <v>09/28/2024 21:10:14.605</v>
      </c>
      <c r="C11" t="str">
        <f t="shared" si="2"/>
        <v>FFD3D7C0</v>
      </c>
      <c r="D11" t="s">
        <v>123</v>
      </c>
      <c r="E11">
        <v>2</v>
      </c>
      <c r="H11">
        <v>158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"21:10:14.305"</f>
        <v>21:10:14.305</v>
      </c>
      <c r="T11" t="str">
        <f>"21:10:13.505"</f>
        <v>21:10:13.505</v>
      </c>
      <c r="U11" t="str">
        <f t="shared" si="0"/>
        <v>A073EB</v>
      </c>
      <c r="V11">
        <v>0</v>
      </c>
      <c r="W11">
        <v>0</v>
      </c>
      <c r="X11">
        <v>4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145</v>
      </c>
      <c r="AL11">
        <v>35.912568999999998</v>
      </c>
      <c r="AM11" t="s">
        <v>146</v>
      </c>
      <c r="AN11">
        <v>-75.702324000000004</v>
      </c>
      <c r="AO11">
        <v>25</v>
      </c>
      <c r="AP11">
        <v>275</v>
      </c>
      <c r="AQ11" t="s">
        <v>129</v>
      </c>
      <c r="AR11">
        <v>-67</v>
      </c>
      <c r="AS11">
        <v>-70</v>
      </c>
      <c r="AT11">
        <v>512</v>
      </c>
      <c r="BB11" t="str">
        <f t="shared" si="1"/>
        <v>1200</v>
      </c>
      <c r="BC11">
        <v>1</v>
      </c>
      <c r="BG11">
        <v>0</v>
      </c>
      <c r="BH11">
        <v>0</v>
      </c>
      <c r="BI11">
        <v>0</v>
      </c>
      <c r="BJ11">
        <v>75</v>
      </c>
      <c r="BK11">
        <v>-200</v>
      </c>
      <c r="BL11" t="s">
        <v>130</v>
      </c>
      <c r="BM11">
        <v>1</v>
      </c>
      <c r="BN11">
        <v>0</v>
      </c>
      <c r="BO11">
        <v>1</v>
      </c>
      <c r="BP11">
        <v>0</v>
      </c>
      <c r="BT11">
        <v>0</v>
      </c>
      <c r="BU11">
        <v>0</v>
      </c>
      <c r="CE11" t="str">
        <f>"21:10:14.307"</f>
        <v>21:10:14.307</v>
      </c>
      <c r="CF11">
        <v>307250260</v>
      </c>
      <c r="CI11">
        <v>0</v>
      </c>
      <c r="CJ11">
        <v>1504</v>
      </c>
      <c r="CK11">
        <v>1011.2</v>
      </c>
      <c r="CL11">
        <v>241.17189999999999</v>
      </c>
      <c r="CM11">
        <v>1</v>
      </c>
      <c r="CN11">
        <v>1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3</v>
      </c>
      <c r="CY11">
        <v>7</v>
      </c>
      <c r="CZ11" t="s">
        <v>131</v>
      </c>
      <c r="DA11">
        <v>145</v>
      </c>
      <c r="DB11">
        <v>1</v>
      </c>
      <c r="DC11" t="s">
        <v>132</v>
      </c>
      <c r="DD11" t="s">
        <v>133</v>
      </c>
      <c r="DG11">
        <v>1755385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1</v>
      </c>
    </row>
    <row r="12" spans="1:123" x14ac:dyDescent="0.3">
      <c r="A12" t="str">
        <f>"09/28/2024 21:10:15.667"</f>
        <v>09/28/2024 21:10:15.667</v>
      </c>
      <c r="C12" t="str">
        <f t="shared" si="2"/>
        <v>FFD3D7C0</v>
      </c>
      <c r="D12" t="s">
        <v>143</v>
      </c>
      <c r="E12">
        <v>13</v>
      </c>
      <c r="J12" t="s">
        <v>144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"21:10:15.406"</f>
        <v>21:10:15.406</v>
      </c>
      <c r="T12" t="str">
        <f>"21:10:14.906"</f>
        <v>21:10:14.906</v>
      </c>
      <c r="U12" t="str">
        <f t="shared" si="0"/>
        <v>A073EB</v>
      </c>
      <c r="V12">
        <v>0</v>
      </c>
      <c r="W12">
        <v>0</v>
      </c>
      <c r="X12">
        <v>4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147</v>
      </c>
      <c r="AL12">
        <v>35.912204000000003</v>
      </c>
      <c r="AM12" t="s">
        <v>148</v>
      </c>
      <c r="AN12">
        <v>-75.702753000000001</v>
      </c>
      <c r="AO12">
        <v>25</v>
      </c>
      <c r="AP12">
        <v>300</v>
      </c>
      <c r="AQ12" t="s">
        <v>129</v>
      </c>
      <c r="AR12">
        <v>-69</v>
      </c>
      <c r="AS12">
        <v>-69</v>
      </c>
      <c r="AT12">
        <v>640</v>
      </c>
      <c r="BB12" t="str">
        <f t="shared" si="1"/>
        <v>1200</v>
      </c>
      <c r="BC12">
        <v>1</v>
      </c>
      <c r="BG12">
        <v>0</v>
      </c>
      <c r="BH12">
        <v>0</v>
      </c>
      <c r="BI12">
        <v>0</v>
      </c>
      <c r="BJ12">
        <v>75</v>
      </c>
      <c r="BK12">
        <v>-225</v>
      </c>
      <c r="BL12" t="s">
        <v>130</v>
      </c>
      <c r="BM12">
        <v>1</v>
      </c>
      <c r="BN12">
        <v>0</v>
      </c>
      <c r="BO12">
        <v>1</v>
      </c>
      <c r="BP12">
        <v>0</v>
      </c>
      <c r="BT12">
        <v>0</v>
      </c>
      <c r="BU12">
        <v>0</v>
      </c>
      <c r="CE12" t="str">
        <f>"21:10:15.413"</f>
        <v>21:10:15.413</v>
      </c>
      <c r="CF12">
        <v>413179584</v>
      </c>
      <c r="CI12">
        <v>0</v>
      </c>
      <c r="CJ12">
        <v>1504</v>
      </c>
      <c r="CK12">
        <v>1011.2</v>
      </c>
      <c r="CL12">
        <v>246.79689999999999</v>
      </c>
      <c r="CM12">
        <v>1</v>
      </c>
      <c r="CN12">
        <v>1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3</v>
      </c>
      <c r="CY12">
        <v>7</v>
      </c>
      <c r="CZ12" t="s">
        <v>131</v>
      </c>
      <c r="DA12">
        <v>145</v>
      </c>
      <c r="DB12">
        <v>1</v>
      </c>
      <c r="DC12" t="s">
        <v>132</v>
      </c>
      <c r="DD12" t="s">
        <v>133</v>
      </c>
      <c r="DG12">
        <v>1755937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1</v>
      </c>
    </row>
    <row r="13" spans="1:123" x14ac:dyDescent="0.3">
      <c r="A13" t="str">
        <f>"09/28/2024 21:10:15.667"</f>
        <v>09/28/2024 21:10:15.667</v>
      </c>
      <c r="C13" t="str">
        <f t="shared" si="2"/>
        <v>FFD3D7C0</v>
      </c>
      <c r="D13" t="s">
        <v>123</v>
      </c>
      <c r="E13">
        <v>2</v>
      </c>
      <c r="H13">
        <v>158</v>
      </c>
      <c r="I13" t="s">
        <v>124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"21:10:15.406"</f>
        <v>21:10:15.406</v>
      </c>
      <c r="T13" t="str">
        <f>"21:10:14.906"</f>
        <v>21:10:14.906</v>
      </c>
      <c r="U13" t="str">
        <f t="shared" si="0"/>
        <v>A073EB</v>
      </c>
      <c r="V13">
        <v>0</v>
      </c>
      <c r="W13">
        <v>0</v>
      </c>
      <c r="X13">
        <v>4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147</v>
      </c>
      <c r="AL13">
        <v>35.912204000000003</v>
      </c>
      <c r="AM13" t="s">
        <v>148</v>
      </c>
      <c r="AN13">
        <v>-75.702753000000001</v>
      </c>
      <c r="AO13">
        <v>25</v>
      </c>
      <c r="AP13">
        <v>300</v>
      </c>
      <c r="AQ13" t="s">
        <v>129</v>
      </c>
      <c r="AR13">
        <v>-69</v>
      </c>
      <c r="AS13">
        <v>-69</v>
      </c>
      <c r="AT13">
        <v>640</v>
      </c>
      <c r="BB13" t="str">
        <f t="shared" si="1"/>
        <v>1200</v>
      </c>
      <c r="BC13">
        <v>1</v>
      </c>
      <c r="BG13">
        <v>0</v>
      </c>
      <c r="BH13">
        <v>0</v>
      </c>
      <c r="BI13">
        <v>0</v>
      </c>
      <c r="BJ13">
        <v>75</v>
      </c>
      <c r="BK13">
        <v>-225</v>
      </c>
      <c r="BL13" t="s">
        <v>130</v>
      </c>
      <c r="BM13">
        <v>1</v>
      </c>
      <c r="BN13">
        <v>0</v>
      </c>
      <c r="BO13">
        <v>1</v>
      </c>
      <c r="BP13">
        <v>0</v>
      </c>
      <c r="BT13">
        <v>0</v>
      </c>
      <c r="BU13">
        <v>0</v>
      </c>
      <c r="CE13" t="str">
        <f>"21:10:15.413"</f>
        <v>21:10:15.413</v>
      </c>
      <c r="CF13">
        <v>413179584</v>
      </c>
      <c r="CI13">
        <v>0</v>
      </c>
      <c r="CJ13">
        <v>1504</v>
      </c>
      <c r="CK13">
        <v>1011.2</v>
      </c>
      <c r="CL13">
        <v>246.79689999999999</v>
      </c>
      <c r="CM13">
        <v>1</v>
      </c>
      <c r="CN13">
        <v>1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3</v>
      </c>
      <c r="CY13">
        <v>7</v>
      </c>
      <c r="CZ13" t="s">
        <v>131</v>
      </c>
      <c r="DA13">
        <v>145</v>
      </c>
      <c r="DB13">
        <v>1</v>
      </c>
      <c r="DC13" t="s">
        <v>132</v>
      </c>
      <c r="DD13" t="s">
        <v>133</v>
      </c>
      <c r="DG13">
        <v>1755937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1</v>
      </c>
    </row>
    <row r="14" spans="1:123" x14ac:dyDescent="0.3">
      <c r="A14" t="str">
        <f>"09/28/2024 21:10:15.729"</f>
        <v>09/28/2024 21:10:15.729</v>
      </c>
      <c r="C14" t="str">
        <f t="shared" si="2"/>
        <v>FFD3D7C0</v>
      </c>
      <c r="D14" t="s">
        <v>136</v>
      </c>
      <c r="E14">
        <v>4</v>
      </c>
      <c r="F14">
        <v>1004</v>
      </c>
      <c r="G14" t="s">
        <v>124</v>
      </c>
      <c r="J14" t="s">
        <v>137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"21:10:15.406"</f>
        <v>21:10:15.406</v>
      </c>
      <c r="T14" t="str">
        <f>"21:10:14.906"</f>
        <v>21:10:14.906</v>
      </c>
      <c r="U14" t="str">
        <f t="shared" si="0"/>
        <v>A073EB</v>
      </c>
      <c r="V14">
        <v>0</v>
      </c>
      <c r="W14">
        <v>0</v>
      </c>
      <c r="X14">
        <v>4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147</v>
      </c>
      <c r="AL14">
        <v>35.912204000000003</v>
      </c>
      <c r="AM14" t="s">
        <v>148</v>
      </c>
      <c r="AN14">
        <v>-75.702753000000001</v>
      </c>
      <c r="AO14">
        <v>25</v>
      </c>
      <c r="AP14">
        <v>300</v>
      </c>
      <c r="AQ14" t="s">
        <v>129</v>
      </c>
      <c r="AR14">
        <v>-69</v>
      </c>
      <c r="AS14">
        <v>-69</v>
      </c>
      <c r="AT14">
        <v>640</v>
      </c>
      <c r="BB14" t="str">
        <f t="shared" si="1"/>
        <v>1200</v>
      </c>
      <c r="BC14">
        <v>1</v>
      </c>
      <c r="BG14">
        <v>0</v>
      </c>
      <c r="BH14">
        <v>0</v>
      </c>
      <c r="BI14">
        <v>0</v>
      </c>
      <c r="BJ14">
        <v>75</v>
      </c>
      <c r="BK14">
        <v>-225</v>
      </c>
      <c r="BL14" t="s">
        <v>130</v>
      </c>
      <c r="BM14">
        <v>1</v>
      </c>
      <c r="BN14">
        <v>0</v>
      </c>
      <c r="BO14">
        <v>1</v>
      </c>
      <c r="BP14">
        <v>0</v>
      </c>
      <c r="BT14">
        <v>0</v>
      </c>
      <c r="BU14">
        <v>0</v>
      </c>
      <c r="CE14" t="str">
        <f>"21:10:15.413"</f>
        <v>21:10:15.413</v>
      </c>
      <c r="CF14">
        <v>413179584</v>
      </c>
      <c r="CI14">
        <v>0</v>
      </c>
      <c r="CJ14">
        <v>1504</v>
      </c>
      <c r="CK14">
        <v>1011.2</v>
      </c>
      <c r="CL14">
        <v>246.79689999999999</v>
      </c>
      <c r="CM14">
        <v>1</v>
      </c>
      <c r="CN14">
        <v>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3</v>
      </c>
      <c r="CY14">
        <v>7</v>
      </c>
      <c r="CZ14" t="s">
        <v>131</v>
      </c>
      <c r="DA14">
        <v>145</v>
      </c>
      <c r="DB14">
        <v>1</v>
      </c>
      <c r="DC14" t="s">
        <v>132</v>
      </c>
      <c r="DD14" t="s">
        <v>133</v>
      </c>
      <c r="DG14">
        <v>1755937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1</v>
      </c>
    </row>
    <row r="15" spans="1:123" x14ac:dyDescent="0.3">
      <c r="A15" t="str">
        <f>"09/28/2024 21:10:15.729"</f>
        <v>09/28/2024 21:10:15.729</v>
      </c>
      <c r="C15" t="str">
        <f t="shared" si="2"/>
        <v>FFD3D7C0</v>
      </c>
      <c r="D15" t="s">
        <v>136</v>
      </c>
      <c r="E15">
        <v>3</v>
      </c>
      <c r="F15">
        <v>1003</v>
      </c>
      <c r="G15" t="s">
        <v>142</v>
      </c>
      <c r="J15" t="s">
        <v>137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"21:10:15.406"</f>
        <v>21:10:15.406</v>
      </c>
      <c r="T15" t="str">
        <f>"21:10:14.906"</f>
        <v>21:10:14.906</v>
      </c>
      <c r="U15" t="str">
        <f t="shared" si="0"/>
        <v>A073EB</v>
      </c>
      <c r="V15">
        <v>0</v>
      </c>
      <c r="W15">
        <v>0</v>
      </c>
      <c r="X15">
        <v>4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147</v>
      </c>
      <c r="AL15">
        <v>35.912204000000003</v>
      </c>
      <c r="AM15" t="s">
        <v>148</v>
      </c>
      <c r="AN15">
        <v>-75.702753000000001</v>
      </c>
      <c r="AO15">
        <v>25</v>
      </c>
      <c r="AP15">
        <v>300</v>
      </c>
      <c r="AQ15" t="s">
        <v>129</v>
      </c>
      <c r="AR15">
        <v>-69</v>
      </c>
      <c r="AS15">
        <v>-69</v>
      </c>
      <c r="AT15">
        <v>640</v>
      </c>
      <c r="BB15" t="str">
        <f t="shared" si="1"/>
        <v>1200</v>
      </c>
      <c r="BC15">
        <v>1</v>
      </c>
      <c r="BG15">
        <v>0</v>
      </c>
      <c r="BH15">
        <v>0</v>
      </c>
      <c r="BI15">
        <v>0</v>
      </c>
      <c r="BJ15">
        <v>75</v>
      </c>
      <c r="BK15">
        <v>-225</v>
      </c>
      <c r="BL15" t="s">
        <v>130</v>
      </c>
      <c r="BM15">
        <v>1</v>
      </c>
      <c r="BN15">
        <v>0</v>
      </c>
      <c r="BO15">
        <v>1</v>
      </c>
      <c r="BP15">
        <v>0</v>
      </c>
      <c r="BT15">
        <v>0</v>
      </c>
      <c r="BU15">
        <v>0</v>
      </c>
      <c r="CE15" t="str">
        <f>"21:10:15.413"</f>
        <v>21:10:15.413</v>
      </c>
      <c r="CF15">
        <v>413179584</v>
      </c>
      <c r="CI15">
        <v>0</v>
      </c>
      <c r="CJ15">
        <v>1504</v>
      </c>
      <c r="CK15">
        <v>1011.2</v>
      </c>
      <c r="CL15">
        <v>246.79689999999999</v>
      </c>
      <c r="CM15">
        <v>1</v>
      </c>
      <c r="CN15">
        <v>1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3</v>
      </c>
      <c r="CY15">
        <v>7</v>
      </c>
      <c r="CZ15" t="s">
        <v>131</v>
      </c>
      <c r="DA15">
        <v>145</v>
      </c>
      <c r="DB15">
        <v>1</v>
      </c>
      <c r="DC15" t="s">
        <v>132</v>
      </c>
      <c r="DD15" t="s">
        <v>133</v>
      </c>
      <c r="DG15">
        <v>1755937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1</v>
      </c>
      <c r="DQ15">
        <v>0</v>
      </c>
      <c r="DR15">
        <v>0</v>
      </c>
      <c r="DS15">
        <v>1</v>
      </c>
    </row>
    <row r="16" spans="1:123" x14ac:dyDescent="0.3">
      <c r="A16" t="str">
        <f>"09/28/2024 21:10:16.807"</f>
        <v>09/28/2024 21:10:16.807</v>
      </c>
      <c r="C16" t="str">
        <f t="shared" si="2"/>
        <v>FFD3D7C0</v>
      </c>
      <c r="D16" t="s">
        <v>143</v>
      </c>
      <c r="E16">
        <v>13</v>
      </c>
      <c r="J16" t="s">
        <v>144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"21:10:16.523"</f>
        <v>21:10:16.523</v>
      </c>
      <c r="T16" t="str">
        <f>"21:10:16.023"</f>
        <v>21:10:16.023</v>
      </c>
      <c r="U16" t="str">
        <f t="shared" si="0"/>
        <v>A073EB</v>
      </c>
      <c r="V16">
        <v>0</v>
      </c>
      <c r="W16">
        <v>0</v>
      </c>
      <c r="X16">
        <v>4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149</v>
      </c>
      <c r="AL16">
        <v>35.911839000000001</v>
      </c>
      <c r="AM16" t="s">
        <v>150</v>
      </c>
      <c r="AN16">
        <v>-75.703289999999996</v>
      </c>
      <c r="AO16">
        <v>25</v>
      </c>
      <c r="AP16">
        <v>300</v>
      </c>
      <c r="AQ16" t="s">
        <v>129</v>
      </c>
      <c r="AR16">
        <v>-71</v>
      </c>
      <c r="AS16">
        <v>-68</v>
      </c>
      <c r="AT16">
        <v>576</v>
      </c>
      <c r="BB16" t="str">
        <f t="shared" si="1"/>
        <v>1200</v>
      </c>
      <c r="BC16">
        <v>1</v>
      </c>
      <c r="BG16">
        <v>0</v>
      </c>
      <c r="BH16">
        <v>0</v>
      </c>
      <c r="BI16">
        <v>0</v>
      </c>
      <c r="BJ16">
        <v>100</v>
      </c>
      <c r="BK16">
        <v>-200</v>
      </c>
      <c r="BL16" t="s">
        <v>130</v>
      </c>
      <c r="BM16">
        <v>1</v>
      </c>
      <c r="BN16">
        <v>0</v>
      </c>
      <c r="BO16">
        <v>1</v>
      </c>
      <c r="BP16">
        <v>0</v>
      </c>
      <c r="BT16">
        <v>0</v>
      </c>
      <c r="BU16">
        <v>0</v>
      </c>
      <c r="CE16" t="str">
        <f>"21:10:16.531"</f>
        <v>21:10:16.531</v>
      </c>
      <c r="CF16">
        <v>530577727</v>
      </c>
      <c r="CI16">
        <v>0</v>
      </c>
      <c r="CJ16">
        <v>1504</v>
      </c>
      <c r="CK16">
        <v>1011.2</v>
      </c>
      <c r="CL16">
        <v>246.79689999999999</v>
      </c>
      <c r="CM16">
        <v>1</v>
      </c>
      <c r="CN16">
        <v>1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3</v>
      </c>
      <c r="CY16">
        <v>7</v>
      </c>
      <c r="CZ16" t="s">
        <v>131</v>
      </c>
      <c r="DA16">
        <v>145</v>
      </c>
      <c r="DB16">
        <v>1</v>
      </c>
      <c r="DC16" t="s">
        <v>132</v>
      </c>
      <c r="DD16" t="s">
        <v>133</v>
      </c>
      <c r="DG16">
        <v>1756448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</v>
      </c>
      <c r="DQ16">
        <v>0</v>
      </c>
      <c r="DR16">
        <v>0</v>
      </c>
      <c r="DS16">
        <v>1</v>
      </c>
    </row>
    <row r="17" spans="1:123" x14ac:dyDescent="0.3">
      <c r="A17" t="str">
        <f>"09/28/2024 21:10:16.807"</f>
        <v>09/28/2024 21:10:16.807</v>
      </c>
      <c r="C17" t="str">
        <f t="shared" si="2"/>
        <v>FFD3D7C0</v>
      </c>
      <c r="D17" t="s">
        <v>123</v>
      </c>
      <c r="E17">
        <v>2</v>
      </c>
      <c r="H17">
        <v>158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"21:10:16.523"</f>
        <v>21:10:16.523</v>
      </c>
      <c r="T17" t="str">
        <f>"21:10:16.023"</f>
        <v>21:10:16.023</v>
      </c>
      <c r="U17" t="str">
        <f t="shared" si="0"/>
        <v>A073EB</v>
      </c>
      <c r="V17">
        <v>0</v>
      </c>
      <c r="W17">
        <v>0</v>
      </c>
      <c r="X17">
        <v>4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149</v>
      </c>
      <c r="AL17">
        <v>35.911839000000001</v>
      </c>
      <c r="AM17" t="s">
        <v>150</v>
      </c>
      <c r="AN17">
        <v>-75.703289999999996</v>
      </c>
      <c r="AO17">
        <v>25</v>
      </c>
      <c r="AP17">
        <v>300</v>
      </c>
      <c r="AQ17" t="s">
        <v>129</v>
      </c>
      <c r="AR17">
        <v>-71</v>
      </c>
      <c r="AS17">
        <v>-68</v>
      </c>
      <c r="AT17">
        <v>576</v>
      </c>
      <c r="BB17" t="str">
        <f t="shared" si="1"/>
        <v>1200</v>
      </c>
      <c r="BC17">
        <v>1</v>
      </c>
      <c r="BG17">
        <v>0</v>
      </c>
      <c r="BH17">
        <v>0</v>
      </c>
      <c r="BI17">
        <v>0</v>
      </c>
      <c r="BJ17">
        <v>100</v>
      </c>
      <c r="BK17">
        <v>-200</v>
      </c>
      <c r="BL17" t="s">
        <v>130</v>
      </c>
      <c r="BM17">
        <v>1</v>
      </c>
      <c r="BN17">
        <v>0</v>
      </c>
      <c r="BO17">
        <v>1</v>
      </c>
      <c r="BP17">
        <v>0</v>
      </c>
      <c r="BT17">
        <v>0</v>
      </c>
      <c r="BU17">
        <v>0</v>
      </c>
      <c r="CE17" t="str">
        <f>"21:10:16.531"</f>
        <v>21:10:16.531</v>
      </c>
      <c r="CF17">
        <v>530577727</v>
      </c>
      <c r="CI17">
        <v>0</v>
      </c>
      <c r="CJ17">
        <v>1504</v>
      </c>
      <c r="CK17">
        <v>1011.2</v>
      </c>
      <c r="CL17">
        <v>246.79689999999999</v>
      </c>
      <c r="CM17">
        <v>1</v>
      </c>
      <c r="CN17">
        <v>1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3</v>
      </c>
      <c r="CY17">
        <v>7</v>
      </c>
      <c r="CZ17" t="s">
        <v>131</v>
      </c>
      <c r="DA17">
        <v>145</v>
      </c>
      <c r="DB17">
        <v>1</v>
      </c>
      <c r="DC17" t="s">
        <v>132</v>
      </c>
      <c r="DD17" t="s">
        <v>133</v>
      </c>
      <c r="DG17">
        <v>1756448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1</v>
      </c>
      <c r="DQ17">
        <v>0</v>
      </c>
      <c r="DR17">
        <v>0</v>
      </c>
      <c r="DS17">
        <v>1</v>
      </c>
    </row>
    <row r="18" spans="1:123" x14ac:dyDescent="0.3">
      <c r="A18" t="str">
        <f>"09/28/2024 21:10:16.807"</f>
        <v>09/28/2024 21:10:16.807</v>
      </c>
      <c r="C18" t="str">
        <f t="shared" si="2"/>
        <v>FFD3D7C0</v>
      </c>
      <c r="D18" t="s">
        <v>136</v>
      </c>
      <c r="E18">
        <v>4</v>
      </c>
      <c r="F18">
        <v>1004</v>
      </c>
      <c r="G18" t="s">
        <v>124</v>
      </c>
      <c r="J18" t="s">
        <v>137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"21:10:16.523"</f>
        <v>21:10:16.523</v>
      </c>
      <c r="T18" t="str">
        <f>"21:10:16.023"</f>
        <v>21:10:16.023</v>
      </c>
      <c r="U18" t="str">
        <f t="shared" si="0"/>
        <v>A073EB</v>
      </c>
      <c r="V18">
        <v>0</v>
      </c>
      <c r="W18">
        <v>0</v>
      </c>
      <c r="X18">
        <v>4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149</v>
      </c>
      <c r="AL18">
        <v>35.911839000000001</v>
      </c>
      <c r="AM18" t="s">
        <v>150</v>
      </c>
      <c r="AN18">
        <v>-75.703289999999996</v>
      </c>
      <c r="AO18">
        <v>25</v>
      </c>
      <c r="AP18">
        <v>300</v>
      </c>
      <c r="AQ18" t="s">
        <v>129</v>
      </c>
      <c r="AR18">
        <v>-71</v>
      </c>
      <c r="AS18">
        <v>-68</v>
      </c>
      <c r="AT18">
        <v>576</v>
      </c>
      <c r="BB18" t="str">
        <f t="shared" si="1"/>
        <v>1200</v>
      </c>
      <c r="BC18">
        <v>1</v>
      </c>
      <c r="BG18">
        <v>0</v>
      </c>
      <c r="BH18">
        <v>0</v>
      </c>
      <c r="BI18">
        <v>0</v>
      </c>
      <c r="BJ18">
        <v>100</v>
      </c>
      <c r="BK18">
        <v>-200</v>
      </c>
      <c r="BL18" t="s">
        <v>130</v>
      </c>
      <c r="BM18">
        <v>1</v>
      </c>
      <c r="BN18">
        <v>0</v>
      </c>
      <c r="BO18">
        <v>1</v>
      </c>
      <c r="BP18">
        <v>0</v>
      </c>
      <c r="BT18">
        <v>0</v>
      </c>
      <c r="BU18">
        <v>0</v>
      </c>
      <c r="CE18" t="str">
        <f>"21:10:16.531"</f>
        <v>21:10:16.531</v>
      </c>
      <c r="CF18">
        <v>530577727</v>
      </c>
      <c r="CI18">
        <v>0</v>
      </c>
      <c r="CJ18">
        <v>1504</v>
      </c>
      <c r="CK18">
        <v>1011.2</v>
      </c>
      <c r="CL18">
        <v>246.79689999999999</v>
      </c>
      <c r="CM18">
        <v>1</v>
      </c>
      <c r="CN18">
        <v>1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3</v>
      </c>
      <c r="CY18">
        <v>7</v>
      </c>
      <c r="CZ18" t="s">
        <v>131</v>
      </c>
      <c r="DA18">
        <v>145</v>
      </c>
      <c r="DB18">
        <v>1</v>
      </c>
      <c r="DC18" t="s">
        <v>132</v>
      </c>
      <c r="DD18" t="s">
        <v>133</v>
      </c>
      <c r="DG18">
        <v>1756448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1</v>
      </c>
    </row>
    <row r="19" spans="1:123" x14ac:dyDescent="0.3">
      <c r="A19" t="str">
        <f>"09/28/2024 21:10:16.807"</f>
        <v>09/28/2024 21:10:16.807</v>
      </c>
      <c r="C19" t="str">
        <f t="shared" si="2"/>
        <v>FFD3D7C0</v>
      </c>
      <c r="D19" t="s">
        <v>136</v>
      </c>
      <c r="E19">
        <v>3</v>
      </c>
      <c r="F19">
        <v>1003</v>
      </c>
      <c r="G19" t="s">
        <v>142</v>
      </c>
      <c r="J19" t="s">
        <v>137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"21:10:16.523"</f>
        <v>21:10:16.523</v>
      </c>
      <c r="T19" t="str">
        <f>"21:10:16.023"</f>
        <v>21:10:16.023</v>
      </c>
      <c r="U19" t="str">
        <f t="shared" si="0"/>
        <v>A073EB</v>
      </c>
      <c r="V19">
        <v>0</v>
      </c>
      <c r="W19">
        <v>0</v>
      </c>
      <c r="X19">
        <v>4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149</v>
      </c>
      <c r="AL19">
        <v>35.911839000000001</v>
      </c>
      <c r="AM19" t="s">
        <v>150</v>
      </c>
      <c r="AN19">
        <v>-75.703289999999996</v>
      </c>
      <c r="AO19">
        <v>25</v>
      </c>
      <c r="AP19">
        <v>300</v>
      </c>
      <c r="AQ19" t="s">
        <v>129</v>
      </c>
      <c r="AR19">
        <v>-71</v>
      </c>
      <c r="AS19">
        <v>-68</v>
      </c>
      <c r="AT19">
        <v>576</v>
      </c>
      <c r="BB19" t="str">
        <f t="shared" si="1"/>
        <v>1200</v>
      </c>
      <c r="BC19">
        <v>1</v>
      </c>
      <c r="BG19">
        <v>0</v>
      </c>
      <c r="BH19">
        <v>0</v>
      </c>
      <c r="BI19">
        <v>0</v>
      </c>
      <c r="BJ19">
        <v>100</v>
      </c>
      <c r="BK19">
        <v>-200</v>
      </c>
      <c r="BL19" t="s">
        <v>130</v>
      </c>
      <c r="BM19">
        <v>1</v>
      </c>
      <c r="BN19">
        <v>0</v>
      </c>
      <c r="BO19">
        <v>1</v>
      </c>
      <c r="BP19">
        <v>0</v>
      </c>
      <c r="BT19">
        <v>0</v>
      </c>
      <c r="BU19">
        <v>0</v>
      </c>
      <c r="CE19" t="str">
        <f>"21:10:16.531"</f>
        <v>21:10:16.531</v>
      </c>
      <c r="CF19">
        <v>530577727</v>
      </c>
      <c r="CI19">
        <v>0</v>
      </c>
      <c r="CJ19">
        <v>1504</v>
      </c>
      <c r="CK19">
        <v>1011.2</v>
      </c>
      <c r="CL19">
        <v>246.79689999999999</v>
      </c>
      <c r="CM19">
        <v>1</v>
      </c>
      <c r="CN19">
        <v>1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3</v>
      </c>
      <c r="CY19">
        <v>7</v>
      </c>
      <c r="CZ19" t="s">
        <v>131</v>
      </c>
      <c r="DA19">
        <v>145</v>
      </c>
      <c r="DB19">
        <v>1</v>
      </c>
      <c r="DC19" t="s">
        <v>132</v>
      </c>
      <c r="DD19" t="s">
        <v>133</v>
      </c>
      <c r="DG19">
        <v>1756448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1</v>
      </c>
    </row>
    <row r="20" spans="1:123" x14ac:dyDescent="0.3">
      <c r="A20" t="str">
        <f>"09/28/2024 21:10:17.807"</f>
        <v>09/28/2024 21:10:17.807</v>
      </c>
      <c r="C20" t="str">
        <f t="shared" ref="C20:C83" si="3">"FFDFD7C0"</f>
        <v>FFDFD7C0</v>
      </c>
      <c r="D20" t="s">
        <v>143</v>
      </c>
      <c r="E20">
        <v>13</v>
      </c>
      <c r="J20" t="s">
        <v>144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"21:10:17.555"</f>
        <v>21:10:17.555</v>
      </c>
      <c r="T20" t="str">
        <f>"21:10:17.055"</f>
        <v>21:10:17.055</v>
      </c>
      <c r="U20" t="str">
        <f t="shared" si="0"/>
        <v>A073EB</v>
      </c>
      <c r="V20">
        <v>0</v>
      </c>
      <c r="W20">
        <v>0</v>
      </c>
      <c r="X20">
        <v>4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151</v>
      </c>
      <c r="AL20">
        <v>35.911517000000003</v>
      </c>
      <c r="AM20" t="s">
        <v>152</v>
      </c>
      <c r="AN20">
        <v>-75.703697000000005</v>
      </c>
      <c r="AO20">
        <v>25</v>
      </c>
      <c r="AP20">
        <v>325</v>
      </c>
      <c r="AQ20" t="s">
        <v>129</v>
      </c>
      <c r="AR20">
        <v>-73</v>
      </c>
      <c r="AS20">
        <v>-67</v>
      </c>
      <c r="AT20">
        <v>640</v>
      </c>
      <c r="BB20" t="str">
        <f t="shared" si="1"/>
        <v>1200</v>
      </c>
      <c r="BC20">
        <v>1</v>
      </c>
      <c r="BD20" t="str">
        <f t="shared" ref="BD20:BD83" si="4">"N1281F  "</f>
        <v xml:space="preserve">N1281F  </v>
      </c>
      <c r="BE20">
        <v>1</v>
      </c>
      <c r="BG20">
        <v>0</v>
      </c>
      <c r="BH20">
        <v>0</v>
      </c>
      <c r="BI20">
        <v>0</v>
      </c>
      <c r="BJ20">
        <v>100</v>
      </c>
      <c r="BK20">
        <v>-225</v>
      </c>
      <c r="BL20" t="s">
        <v>130</v>
      </c>
      <c r="BM20">
        <v>1</v>
      </c>
      <c r="BN20">
        <v>0</v>
      </c>
      <c r="BO20">
        <v>1</v>
      </c>
      <c r="BP20">
        <v>0</v>
      </c>
      <c r="BT20">
        <v>0</v>
      </c>
      <c r="BU20">
        <v>0</v>
      </c>
      <c r="CE20" t="str">
        <f>"21:10:17.556"</f>
        <v>21:10:17.556</v>
      </c>
      <c r="CF20">
        <v>556224665</v>
      </c>
      <c r="CI20">
        <v>0</v>
      </c>
      <c r="CJ20">
        <v>1504</v>
      </c>
      <c r="CK20">
        <v>1011.2</v>
      </c>
      <c r="CL20">
        <v>250.3125</v>
      </c>
      <c r="CM20">
        <v>1</v>
      </c>
      <c r="CN20">
        <v>1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3</v>
      </c>
      <c r="CY20">
        <v>7</v>
      </c>
      <c r="CZ20" t="s">
        <v>131</v>
      </c>
      <c r="DA20">
        <v>145</v>
      </c>
      <c r="DB20">
        <v>1</v>
      </c>
      <c r="DC20" t="s">
        <v>132</v>
      </c>
      <c r="DD20" t="s">
        <v>133</v>
      </c>
      <c r="DG20">
        <v>1756919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"09/28/2024 21:10:17.807"</f>
        <v>09/28/2024 21:10:17.807</v>
      </c>
      <c r="C21" t="str">
        <f t="shared" si="3"/>
        <v>FFDFD7C0</v>
      </c>
      <c r="D21" t="s">
        <v>123</v>
      </c>
      <c r="E21">
        <v>2</v>
      </c>
      <c r="H21">
        <v>158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"21:10:17.555"</f>
        <v>21:10:17.555</v>
      </c>
      <c r="T21" t="str">
        <f>"21:10:17.055"</f>
        <v>21:10:17.055</v>
      </c>
      <c r="U21" t="str">
        <f t="shared" si="0"/>
        <v>A073EB</v>
      </c>
      <c r="V21">
        <v>0</v>
      </c>
      <c r="W21">
        <v>0</v>
      </c>
      <c r="X21">
        <v>4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151</v>
      </c>
      <c r="AL21">
        <v>35.911517000000003</v>
      </c>
      <c r="AM21" t="s">
        <v>152</v>
      </c>
      <c r="AN21">
        <v>-75.703697000000005</v>
      </c>
      <c r="AO21">
        <v>25</v>
      </c>
      <c r="AP21">
        <v>325</v>
      </c>
      <c r="AQ21" t="s">
        <v>129</v>
      </c>
      <c r="AR21">
        <v>-73</v>
      </c>
      <c r="AS21">
        <v>-67</v>
      </c>
      <c r="AT21">
        <v>640</v>
      </c>
      <c r="BB21" t="str">
        <f t="shared" si="1"/>
        <v>1200</v>
      </c>
      <c r="BC21">
        <v>1</v>
      </c>
      <c r="BD21" t="str">
        <f t="shared" si="4"/>
        <v xml:space="preserve">N1281F  </v>
      </c>
      <c r="BE21">
        <v>1</v>
      </c>
      <c r="BG21">
        <v>0</v>
      </c>
      <c r="BH21">
        <v>0</v>
      </c>
      <c r="BI21">
        <v>0</v>
      </c>
      <c r="BJ21">
        <v>100</v>
      </c>
      <c r="BK21">
        <v>-225</v>
      </c>
      <c r="BL21" t="s">
        <v>130</v>
      </c>
      <c r="BM21">
        <v>1</v>
      </c>
      <c r="BN21">
        <v>0</v>
      </c>
      <c r="BO21">
        <v>1</v>
      </c>
      <c r="BP21">
        <v>0</v>
      </c>
      <c r="BT21">
        <v>0</v>
      </c>
      <c r="BU21">
        <v>0</v>
      </c>
      <c r="CE21" t="str">
        <f>"21:10:17.556"</f>
        <v>21:10:17.556</v>
      </c>
      <c r="CF21">
        <v>556224665</v>
      </c>
      <c r="CI21">
        <v>0</v>
      </c>
      <c r="CJ21">
        <v>1504</v>
      </c>
      <c r="CK21">
        <v>1011.2</v>
      </c>
      <c r="CL21">
        <v>250.3125</v>
      </c>
      <c r="CM21">
        <v>1</v>
      </c>
      <c r="CN21">
        <v>1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3</v>
      </c>
      <c r="CY21">
        <v>7</v>
      </c>
      <c r="CZ21" t="s">
        <v>131</v>
      </c>
      <c r="DA21">
        <v>145</v>
      </c>
      <c r="DB21">
        <v>1</v>
      </c>
      <c r="DC21" t="s">
        <v>132</v>
      </c>
      <c r="DD21" t="s">
        <v>133</v>
      </c>
      <c r="DG21">
        <v>1756919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"09/28/2024 21:10:17.870"</f>
        <v>09/28/2024 21:10:17.870</v>
      </c>
      <c r="C22" t="str">
        <f t="shared" si="3"/>
        <v>FFDFD7C0</v>
      </c>
      <c r="D22" t="s">
        <v>136</v>
      </c>
      <c r="E22">
        <v>3</v>
      </c>
      <c r="F22">
        <v>1003</v>
      </c>
      <c r="G22" t="s">
        <v>142</v>
      </c>
      <c r="J22" t="s">
        <v>137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"21:10:17.555"</f>
        <v>21:10:17.555</v>
      </c>
      <c r="T22" t="str">
        <f>"21:10:17.055"</f>
        <v>21:10:17.055</v>
      </c>
      <c r="U22" t="str">
        <f t="shared" si="0"/>
        <v>A073EB</v>
      </c>
      <c r="V22">
        <v>0</v>
      </c>
      <c r="W22">
        <v>0</v>
      </c>
      <c r="X22">
        <v>4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151</v>
      </c>
      <c r="AL22">
        <v>35.911517000000003</v>
      </c>
      <c r="AM22" t="s">
        <v>152</v>
      </c>
      <c r="AN22">
        <v>-75.703697000000005</v>
      </c>
      <c r="AO22">
        <v>25</v>
      </c>
      <c r="AP22">
        <v>325</v>
      </c>
      <c r="AQ22" t="s">
        <v>129</v>
      </c>
      <c r="AR22">
        <v>-73</v>
      </c>
      <c r="AS22">
        <v>-67</v>
      </c>
      <c r="AT22">
        <v>640</v>
      </c>
      <c r="BB22" t="str">
        <f t="shared" si="1"/>
        <v>1200</v>
      </c>
      <c r="BC22">
        <v>1</v>
      </c>
      <c r="BD22" t="str">
        <f t="shared" si="4"/>
        <v xml:space="preserve">N1281F  </v>
      </c>
      <c r="BE22">
        <v>1</v>
      </c>
      <c r="BG22">
        <v>0</v>
      </c>
      <c r="BH22">
        <v>0</v>
      </c>
      <c r="BI22">
        <v>0</v>
      </c>
      <c r="BJ22">
        <v>100</v>
      </c>
      <c r="BK22">
        <v>-225</v>
      </c>
      <c r="BL22" t="s">
        <v>130</v>
      </c>
      <c r="BM22">
        <v>1</v>
      </c>
      <c r="BN22">
        <v>0</v>
      </c>
      <c r="BO22">
        <v>1</v>
      </c>
      <c r="BP22">
        <v>0</v>
      </c>
      <c r="BT22">
        <v>0</v>
      </c>
      <c r="BU22">
        <v>0</v>
      </c>
      <c r="CE22" t="str">
        <f>"21:10:17.556"</f>
        <v>21:10:17.556</v>
      </c>
      <c r="CF22">
        <v>556224665</v>
      </c>
      <c r="CI22">
        <v>0</v>
      </c>
      <c r="CJ22">
        <v>1504</v>
      </c>
      <c r="CK22">
        <v>1011.2</v>
      </c>
      <c r="CL22">
        <v>250.3125</v>
      </c>
      <c r="CM22">
        <v>1</v>
      </c>
      <c r="CN22">
        <v>1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3</v>
      </c>
      <c r="CY22">
        <v>7</v>
      </c>
      <c r="CZ22" t="s">
        <v>131</v>
      </c>
      <c r="DA22">
        <v>145</v>
      </c>
      <c r="DB22">
        <v>1</v>
      </c>
      <c r="DC22" t="s">
        <v>132</v>
      </c>
      <c r="DD22" t="s">
        <v>133</v>
      </c>
      <c r="DG22">
        <v>1756919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"09/28/2024 21:10:17.885"</f>
        <v>09/28/2024 21:10:17.885</v>
      </c>
      <c r="C23" t="str">
        <f t="shared" si="3"/>
        <v>FFDFD7C0</v>
      </c>
      <c r="D23" t="s">
        <v>136</v>
      </c>
      <c r="E23">
        <v>4</v>
      </c>
      <c r="F23">
        <v>1004</v>
      </c>
      <c r="G23" t="s">
        <v>124</v>
      </c>
      <c r="J23" t="s">
        <v>137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"21:10:17.555"</f>
        <v>21:10:17.555</v>
      </c>
      <c r="T23" t="str">
        <f>"21:10:17.055"</f>
        <v>21:10:17.055</v>
      </c>
      <c r="U23" t="str">
        <f t="shared" si="0"/>
        <v>A073EB</v>
      </c>
      <c r="V23">
        <v>0</v>
      </c>
      <c r="W23">
        <v>0</v>
      </c>
      <c r="X23">
        <v>4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151</v>
      </c>
      <c r="AL23">
        <v>35.911517000000003</v>
      </c>
      <c r="AM23" t="s">
        <v>152</v>
      </c>
      <c r="AN23">
        <v>-75.703697000000005</v>
      </c>
      <c r="AO23">
        <v>25</v>
      </c>
      <c r="AP23">
        <v>325</v>
      </c>
      <c r="AQ23" t="s">
        <v>129</v>
      </c>
      <c r="AR23">
        <v>-73</v>
      </c>
      <c r="AS23">
        <v>-67</v>
      </c>
      <c r="AT23">
        <v>640</v>
      </c>
      <c r="BB23" t="str">
        <f t="shared" si="1"/>
        <v>1200</v>
      </c>
      <c r="BC23">
        <v>1</v>
      </c>
      <c r="BD23" t="str">
        <f t="shared" si="4"/>
        <v xml:space="preserve">N1281F  </v>
      </c>
      <c r="BE23">
        <v>1</v>
      </c>
      <c r="BG23">
        <v>0</v>
      </c>
      <c r="BH23">
        <v>0</v>
      </c>
      <c r="BI23">
        <v>0</v>
      </c>
      <c r="BJ23">
        <v>100</v>
      </c>
      <c r="BK23">
        <v>-225</v>
      </c>
      <c r="BL23" t="s">
        <v>130</v>
      </c>
      <c r="BM23">
        <v>1</v>
      </c>
      <c r="BN23">
        <v>0</v>
      </c>
      <c r="BO23">
        <v>1</v>
      </c>
      <c r="BP23">
        <v>0</v>
      </c>
      <c r="BT23">
        <v>0</v>
      </c>
      <c r="BU23">
        <v>0</v>
      </c>
      <c r="CE23" t="str">
        <f>"21:10:17.556"</f>
        <v>21:10:17.556</v>
      </c>
      <c r="CF23">
        <v>556224665</v>
      </c>
      <c r="CI23">
        <v>0</v>
      </c>
      <c r="CJ23">
        <v>1504</v>
      </c>
      <c r="CK23">
        <v>1011.2</v>
      </c>
      <c r="CL23">
        <v>250.3125</v>
      </c>
      <c r="CM23">
        <v>1</v>
      </c>
      <c r="CN23">
        <v>1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3</v>
      </c>
      <c r="CY23">
        <v>7</v>
      </c>
      <c r="CZ23" t="s">
        <v>131</v>
      </c>
      <c r="DA23">
        <v>145</v>
      </c>
      <c r="DB23">
        <v>1</v>
      </c>
      <c r="DC23" t="s">
        <v>132</v>
      </c>
      <c r="DD23" t="s">
        <v>133</v>
      </c>
      <c r="DG23">
        <v>1756919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"09/28/2024 21:10:18.869"</f>
        <v>09/28/2024 21:10:18.869</v>
      </c>
      <c r="C24" t="str">
        <f t="shared" si="3"/>
        <v>FFDFD7C0</v>
      </c>
      <c r="D24" t="s">
        <v>123</v>
      </c>
      <c r="E24">
        <v>2</v>
      </c>
      <c r="H24">
        <v>158</v>
      </c>
      <c r="I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"21:10:18.609"</f>
        <v>21:10:18.609</v>
      </c>
      <c r="T24" t="str">
        <f>"21:10:18.109"</f>
        <v>21:10:18.109</v>
      </c>
      <c r="U24" t="str">
        <f t="shared" si="0"/>
        <v>A073EB</v>
      </c>
      <c r="V24">
        <v>0</v>
      </c>
      <c r="W24">
        <v>0</v>
      </c>
      <c r="X24">
        <v>4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153</v>
      </c>
      <c r="AL24">
        <v>35.911237999999997</v>
      </c>
      <c r="AM24" t="s">
        <v>154</v>
      </c>
      <c r="AN24">
        <v>-75.704104999999998</v>
      </c>
      <c r="AO24">
        <v>25</v>
      </c>
      <c r="AP24">
        <v>325</v>
      </c>
      <c r="AQ24" t="s">
        <v>129</v>
      </c>
      <c r="AR24">
        <v>-76</v>
      </c>
      <c r="AS24">
        <v>-65</v>
      </c>
      <c r="AT24">
        <v>768</v>
      </c>
      <c r="BB24" t="str">
        <f t="shared" si="1"/>
        <v>1200</v>
      </c>
      <c r="BC24">
        <v>1</v>
      </c>
      <c r="BD24" t="str">
        <f t="shared" si="4"/>
        <v xml:space="preserve">N1281F  </v>
      </c>
      <c r="BE24">
        <v>1</v>
      </c>
      <c r="BG24">
        <v>0</v>
      </c>
      <c r="BH24">
        <v>0</v>
      </c>
      <c r="BI24">
        <v>0</v>
      </c>
      <c r="BJ24">
        <v>125</v>
      </c>
      <c r="BK24">
        <v>-200</v>
      </c>
      <c r="BL24" t="s">
        <v>130</v>
      </c>
      <c r="BM24">
        <v>1</v>
      </c>
      <c r="BN24">
        <v>0</v>
      </c>
      <c r="BO24">
        <v>1</v>
      </c>
      <c r="BP24">
        <v>0</v>
      </c>
      <c r="BT24">
        <v>0</v>
      </c>
      <c r="BU24">
        <v>0</v>
      </c>
      <c r="CE24" t="str">
        <f>"21:10:18.613"</f>
        <v>21:10:18.613</v>
      </c>
      <c r="CF24">
        <v>613001560</v>
      </c>
      <c r="CI24">
        <v>0</v>
      </c>
      <c r="CJ24">
        <v>1504</v>
      </c>
      <c r="CK24">
        <v>1011.2</v>
      </c>
      <c r="CL24">
        <v>251.01560000000001</v>
      </c>
      <c r="CM24">
        <v>1</v>
      </c>
      <c r="CN24">
        <v>1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4</v>
      </c>
      <c r="CY24">
        <v>7</v>
      </c>
      <c r="CZ24" t="s">
        <v>131</v>
      </c>
      <c r="DA24">
        <v>145</v>
      </c>
      <c r="DB24">
        <v>1</v>
      </c>
      <c r="DC24" t="s">
        <v>132</v>
      </c>
      <c r="DD24" t="s">
        <v>133</v>
      </c>
      <c r="DG24">
        <v>1757377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"09/28/2024 21:10:18.901"</f>
        <v>09/28/2024 21:10:18.901</v>
      </c>
      <c r="C25" t="str">
        <f t="shared" si="3"/>
        <v>FFDFD7C0</v>
      </c>
      <c r="D25" t="s">
        <v>136</v>
      </c>
      <c r="E25">
        <v>3</v>
      </c>
      <c r="F25">
        <v>1003</v>
      </c>
      <c r="G25" t="s">
        <v>142</v>
      </c>
      <c r="J25" t="s">
        <v>137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"21:10:18.609"</f>
        <v>21:10:18.609</v>
      </c>
      <c r="T25" t="str">
        <f>"21:10:18.109"</f>
        <v>21:10:18.109</v>
      </c>
      <c r="U25" t="str">
        <f t="shared" si="0"/>
        <v>A073EB</v>
      </c>
      <c r="V25">
        <v>0</v>
      </c>
      <c r="W25">
        <v>0</v>
      </c>
      <c r="X25">
        <v>4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153</v>
      </c>
      <c r="AL25">
        <v>35.911237999999997</v>
      </c>
      <c r="AM25" t="s">
        <v>154</v>
      </c>
      <c r="AN25">
        <v>-75.704104999999998</v>
      </c>
      <c r="AO25">
        <v>25</v>
      </c>
      <c r="AP25">
        <v>325</v>
      </c>
      <c r="AQ25" t="s">
        <v>129</v>
      </c>
      <c r="AR25">
        <v>-76</v>
      </c>
      <c r="AS25">
        <v>-65</v>
      </c>
      <c r="AT25">
        <v>768</v>
      </c>
      <c r="BB25" t="str">
        <f t="shared" si="1"/>
        <v>1200</v>
      </c>
      <c r="BC25">
        <v>1</v>
      </c>
      <c r="BD25" t="str">
        <f t="shared" si="4"/>
        <v xml:space="preserve">N1281F  </v>
      </c>
      <c r="BE25">
        <v>1</v>
      </c>
      <c r="BG25">
        <v>0</v>
      </c>
      <c r="BH25">
        <v>0</v>
      </c>
      <c r="BI25">
        <v>0</v>
      </c>
      <c r="BJ25">
        <v>125</v>
      </c>
      <c r="BK25">
        <v>-200</v>
      </c>
      <c r="BL25" t="s">
        <v>130</v>
      </c>
      <c r="BM25">
        <v>1</v>
      </c>
      <c r="BN25">
        <v>0</v>
      </c>
      <c r="BO25">
        <v>1</v>
      </c>
      <c r="BP25">
        <v>0</v>
      </c>
      <c r="BT25">
        <v>0</v>
      </c>
      <c r="BU25">
        <v>0</v>
      </c>
      <c r="CE25" t="str">
        <f>"21:10:18.613"</f>
        <v>21:10:18.613</v>
      </c>
      <c r="CF25">
        <v>613001560</v>
      </c>
      <c r="CI25">
        <v>0</v>
      </c>
      <c r="CJ25">
        <v>1504</v>
      </c>
      <c r="CK25">
        <v>1011.2</v>
      </c>
      <c r="CL25">
        <v>251.01560000000001</v>
      </c>
      <c r="CM25">
        <v>1</v>
      </c>
      <c r="CN25">
        <v>1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4</v>
      </c>
      <c r="CY25">
        <v>7</v>
      </c>
      <c r="CZ25" t="s">
        <v>131</v>
      </c>
      <c r="DA25">
        <v>145</v>
      </c>
      <c r="DB25">
        <v>1</v>
      </c>
      <c r="DC25" t="s">
        <v>132</v>
      </c>
      <c r="DD25" t="s">
        <v>133</v>
      </c>
      <c r="DG25">
        <v>1757377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"09/28/2024 21:10:18.901"</f>
        <v>09/28/2024 21:10:18.901</v>
      </c>
      <c r="C26" t="str">
        <f t="shared" si="3"/>
        <v>FFDFD7C0</v>
      </c>
      <c r="D26" t="s">
        <v>136</v>
      </c>
      <c r="E26">
        <v>4</v>
      </c>
      <c r="F26">
        <v>1004</v>
      </c>
      <c r="G26" t="s">
        <v>124</v>
      </c>
      <c r="J26" t="s">
        <v>137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"21:10:18.609"</f>
        <v>21:10:18.609</v>
      </c>
      <c r="T26" t="str">
        <f>"21:10:18.109"</f>
        <v>21:10:18.109</v>
      </c>
      <c r="U26" t="str">
        <f t="shared" si="0"/>
        <v>A073EB</v>
      </c>
      <c r="V26">
        <v>0</v>
      </c>
      <c r="W26">
        <v>0</v>
      </c>
      <c r="X26">
        <v>4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153</v>
      </c>
      <c r="AL26">
        <v>35.911237999999997</v>
      </c>
      <c r="AM26" t="s">
        <v>154</v>
      </c>
      <c r="AN26">
        <v>-75.704104999999998</v>
      </c>
      <c r="AO26">
        <v>25</v>
      </c>
      <c r="AP26">
        <v>325</v>
      </c>
      <c r="AQ26" t="s">
        <v>129</v>
      </c>
      <c r="AR26">
        <v>-76</v>
      </c>
      <c r="AS26">
        <v>-65</v>
      </c>
      <c r="AT26">
        <v>768</v>
      </c>
      <c r="BB26" t="str">
        <f t="shared" si="1"/>
        <v>1200</v>
      </c>
      <c r="BC26">
        <v>1</v>
      </c>
      <c r="BD26" t="str">
        <f t="shared" si="4"/>
        <v xml:space="preserve">N1281F  </v>
      </c>
      <c r="BE26">
        <v>1</v>
      </c>
      <c r="BG26">
        <v>0</v>
      </c>
      <c r="BH26">
        <v>0</v>
      </c>
      <c r="BI26">
        <v>0</v>
      </c>
      <c r="BJ26">
        <v>125</v>
      </c>
      <c r="BK26">
        <v>-200</v>
      </c>
      <c r="BL26" t="s">
        <v>130</v>
      </c>
      <c r="BM26">
        <v>1</v>
      </c>
      <c r="BN26">
        <v>0</v>
      </c>
      <c r="BO26">
        <v>1</v>
      </c>
      <c r="BP26">
        <v>0</v>
      </c>
      <c r="BT26">
        <v>0</v>
      </c>
      <c r="BU26">
        <v>0</v>
      </c>
      <c r="CE26" t="str">
        <f>"21:10:18.613"</f>
        <v>21:10:18.613</v>
      </c>
      <c r="CF26">
        <v>613001560</v>
      </c>
      <c r="CI26">
        <v>0</v>
      </c>
      <c r="CJ26">
        <v>1504</v>
      </c>
      <c r="CK26">
        <v>1011.2</v>
      </c>
      <c r="CL26">
        <v>251.01560000000001</v>
      </c>
      <c r="CM26">
        <v>1</v>
      </c>
      <c r="CN26">
        <v>1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4</v>
      </c>
      <c r="CY26">
        <v>7</v>
      </c>
      <c r="CZ26" t="s">
        <v>131</v>
      </c>
      <c r="DA26">
        <v>145</v>
      </c>
      <c r="DB26">
        <v>1</v>
      </c>
      <c r="DC26" t="s">
        <v>132</v>
      </c>
      <c r="DD26" t="s">
        <v>133</v>
      </c>
      <c r="DG26">
        <v>1757377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"09/28/2024 21:10:18.916"</f>
        <v>09/28/2024 21:10:18.916</v>
      </c>
      <c r="C27" t="str">
        <f t="shared" si="3"/>
        <v>FFDFD7C0</v>
      </c>
      <c r="D27" t="s">
        <v>143</v>
      </c>
      <c r="E27">
        <v>13</v>
      </c>
      <c r="J27" t="s">
        <v>144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"21:10:18.609"</f>
        <v>21:10:18.609</v>
      </c>
      <c r="T27" t="str">
        <f>"21:10:18.109"</f>
        <v>21:10:18.109</v>
      </c>
      <c r="U27" t="str">
        <f t="shared" si="0"/>
        <v>A073EB</v>
      </c>
      <c r="V27">
        <v>0</v>
      </c>
      <c r="W27">
        <v>0</v>
      </c>
      <c r="X27">
        <v>4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153</v>
      </c>
      <c r="AL27">
        <v>35.911237999999997</v>
      </c>
      <c r="AM27" t="s">
        <v>154</v>
      </c>
      <c r="AN27">
        <v>-75.704104999999998</v>
      </c>
      <c r="AO27">
        <v>25</v>
      </c>
      <c r="AP27">
        <v>325</v>
      </c>
      <c r="AQ27" t="s">
        <v>129</v>
      </c>
      <c r="AR27">
        <v>-76</v>
      </c>
      <c r="AS27">
        <v>-65</v>
      </c>
      <c r="AT27">
        <v>768</v>
      </c>
      <c r="BB27" t="str">
        <f t="shared" si="1"/>
        <v>1200</v>
      </c>
      <c r="BC27">
        <v>1</v>
      </c>
      <c r="BD27" t="str">
        <f t="shared" si="4"/>
        <v xml:space="preserve">N1281F  </v>
      </c>
      <c r="BE27">
        <v>1</v>
      </c>
      <c r="BG27">
        <v>0</v>
      </c>
      <c r="BH27">
        <v>0</v>
      </c>
      <c r="BI27">
        <v>0</v>
      </c>
      <c r="BJ27">
        <v>125</v>
      </c>
      <c r="BK27">
        <v>-200</v>
      </c>
      <c r="BL27" t="s">
        <v>130</v>
      </c>
      <c r="BM27">
        <v>1</v>
      </c>
      <c r="BN27">
        <v>0</v>
      </c>
      <c r="BO27">
        <v>1</v>
      </c>
      <c r="BP27">
        <v>0</v>
      </c>
      <c r="BT27">
        <v>0</v>
      </c>
      <c r="BU27">
        <v>0</v>
      </c>
      <c r="CE27" t="str">
        <f>"21:10:18.613"</f>
        <v>21:10:18.613</v>
      </c>
      <c r="CF27">
        <v>613001560</v>
      </c>
      <c r="CI27">
        <v>0</v>
      </c>
      <c r="CJ27">
        <v>1504</v>
      </c>
      <c r="CK27">
        <v>1011.2</v>
      </c>
      <c r="CL27">
        <v>251.01560000000001</v>
      </c>
      <c r="CM27">
        <v>1</v>
      </c>
      <c r="CN27">
        <v>1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4</v>
      </c>
      <c r="CY27">
        <v>7</v>
      </c>
      <c r="CZ27" t="s">
        <v>131</v>
      </c>
      <c r="DA27">
        <v>145</v>
      </c>
      <c r="DB27">
        <v>1</v>
      </c>
      <c r="DC27" t="s">
        <v>132</v>
      </c>
      <c r="DD27" t="s">
        <v>133</v>
      </c>
      <c r="DG27">
        <v>1757377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"09/28/2024 21:10:19.822"</f>
        <v>09/28/2024 21:10:19.822</v>
      </c>
      <c r="C28" t="str">
        <f t="shared" si="3"/>
        <v>FFDFD7C0</v>
      </c>
      <c r="D28" t="s">
        <v>136</v>
      </c>
      <c r="E28">
        <v>3</v>
      </c>
      <c r="F28">
        <v>1003</v>
      </c>
      <c r="G28" t="s">
        <v>142</v>
      </c>
      <c r="J28" t="s">
        <v>137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"21:10:19.547"</f>
        <v>21:10:19.547</v>
      </c>
      <c r="T28" t="str">
        <f>"21:10:19.147"</f>
        <v>21:10:19.147</v>
      </c>
      <c r="U28" t="str">
        <f t="shared" si="0"/>
        <v>A073EB</v>
      </c>
      <c r="V28">
        <v>0</v>
      </c>
      <c r="W28">
        <v>0</v>
      </c>
      <c r="X28">
        <v>4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155</v>
      </c>
      <c r="AL28">
        <v>35.910958999999998</v>
      </c>
      <c r="AM28" t="s">
        <v>156</v>
      </c>
      <c r="AN28">
        <v>-75.704577</v>
      </c>
      <c r="AO28">
        <v>25</v>
      </c>
      <c r="AP28">
        <v>350</v>
      </c>
      <c r="AQ28" t="s">
        <v>129</v>
      </c>
      <c r="AR28">
        <v>-80</v>
      </c>
      <c r="AS28">
        <v>-62</v>
      </c>
      <c r="AT28">
        <v>704</v>
      </c>
      <c r="BB28" t="str">
        <f t="shared" si="1"/>
        <v>1200</v>
      </c>
      <c r="BC28">
        <v>1</v>
      </c>
      <c r="BD28" t="str">
        <f t="shared" si="4"/>
        <v xml:space="preserve">N1281F  </v>
      </c>
      <c r="BE28">
        <v>1</v>
      </c>
      <c r="BG28">
        <v>0</v>
      </c>
      <c r="BH28">
        <v>0</v>
      </c>
      <c r="BI28">
        <v>0</v>
      </c>
      <c r="BJ28">
        <v>125</v>
      </c>
      <c r="BK28">
        <v>-225</v>
      </c>
      <c r="BL28" t="s">
        <v>130</v>
      </c>
      <c r="BM28">
        <v>1</v>
      </c>
      <c r="BN28">
        <v>0</v>
      </c>
      <c r="BO28">
        <v>1</v>
      </c>
      <c r="BP28">
        <v>0</v>
      </c>
      <c r="BT28">
        <v>0</v>
      </c>
      <c r="BU28">
        <v>0</v>
      </c>
      <c r="CE28" t="str">
        <f>"21:10:19.553"</f>
        <v>21:10:19.553</v>
      </c>
      <c r="CF28">
        <v>553451013</v>
      </c>
      <c r="CI28">
        <v>0</v>
      </c>
      <c r="CJ28">
        <v>1504</v>
      </c>
      <c r="CK28">
        <v>1011.2</v>
      </c>
      <c r="CL28">
        <v>253.125</v>
      </c>
      <c r="CM28">
        <v>1</v>
      </c>
      <c r="CN28">
        <v>1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3</v>
      </c>
      <c r="CY28">
        <v>7</v>
      </c>
      <c r="CZ28" t="s">
        <v>131</v>
      </c>
      <c r="DA28">
        <v>145</v>
      </c>
      <c r="DB28">
        <v>1</v>
      </c>
      <c r="DC28" t="s">
        <v>132</v>
      </c>
      <c r="DD28" t="s">
        <v>133</v>
      </c>
      <c r="DG28">
        <v>1757788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"09/28/2024 21:10:19.822"</f>
        <v>09/28/2024 21:10:19.822</v>
      </c>
      <c r="C29" t="str">
        <f t="shared" si="3"/>
        <v>FFDFD7C0</v>
      </c>
      <c r="D29" t="s">
        <v>136</v>
      </c>
      <c r="E29">
        <v>4</v>
      </c>
      <c r="F29">
        <v>1004</v>
      </c>
      <c r="G29" t="s">
        <v>124</v>
      </c>
      <c r="J29" t="s">
        <v>137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"21:10:19.547"</f>
        <v>21:10:19.547</v>
      </c>
      <c r="T29" t="str">
        <f>"21:10:19.147"</f>
        <v>21:10:19.147</v>
      </c>
      <c r="U29" t="str">
        <f t="shared" si="0"/>
        <v>A073EB</v>
      </c>
      <c r="V29">
        <v>0</v>
      </c>
      <c r="W29">
        <v>0</v>
      </c>
      <c r="X29">
        <v>4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155</v>
      </c>
      <c r="AL29">
        <v>35.910958999999998</v>
      </c>
      <c r="AM29" t="s">
        <v>156</v>
      </c>
      <c r="AN29">
        <v>-75.704577</v>
      </c>
      <c r="AO29">
        <v>25</v>
      </c>
      <c r="AP29">
        <v>350</v>
      </c>
      <c r="AQ29" t="s">
        <v>129</v>
      </c>
      <c r="AR29">
        <v>-80</v>
      </c>
      <c r="AS29">
        <v>-62</v>
      </c>
      <c r="AT29">
        <v>704</v>
      </c>
      <c r="BB29" t="str">
        <f t="shared" si="1"/>
        <v>1200</v>
      </c>
      <c r="BC29">
        <v>1</v>
      </c>
      <c r="BD29" t="str">
        <f t="shared" si="4"/>
        <v xml:space="preserve">N1281F  </v>
      </c>
      <c r="BE29">
        <v>1</v>
      </c>
      <c r="BG29">
        <v>0</v>
      </c>
      <c r="BH29">
        <v>0</v>
      </c>
      <c r="BI29">
        <v>0</v>
      </c>
      <c r="BJ29">
        <v>125</v>
      </c>
      <c r="BK29">
        <v>-225</v>
      </c>
      <c r="BL29" t="s">
        <v>130</v>
      </c>
      <c r="BM29">
        <v>1</v>
      </c>
      <c r="BN29">
        <v>0</v>
      </c>
      <c r="BO29">
        <v>1</v>
      </c>
      <c r="BP29">
        <v>0</v>
      </c>
      <c r="BT29">
        <v>0</v>
      </c>
      <c r="BU29">
        <v>0</v>
      </c>
      <c r="CE29" t="str">
        <f>"21:10:19.553"</f>
        <v>21:10:19.553</v>
      </c>
      <c r="CF29">
        <v>553451013</v>
      </c>
      <c r="CI29">
        <v>0</v>
      </c>
      <c r="CJ29">
        <v>1504</v>
      </c>
      <c r="CK29">
        <v>1011.2</v>
      </c>
      <c r="CL29">
        <v>253.125</v>
      </c>
      <c r="CM29">
        <v>1</v>
      </c>
      <c r="CN29">
        <v>1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3</v>
      </c>
      <c r="CY29">
        <v>7</v>
      </c>
      <c r="CZ29" t="s">
        <v>131</v>
      </c>
      <c r="DA29">
        <v>145</v>
      </c>
      <c r="DB29">
        <v>1</v>
      </c>
      <c r="DC29" t="s">
        <v>132</v>
      </c>
      <c r="DD29" t="s">
        <v>133</v>
      </c>
      <c r="DG29">
        <v>1757788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"09/28/2024 21:10:19.838"</f>
        <v>09/28/2024 21:10:19.838</v>
      </c>
      <c r="C30" t="str">
        <f t="shared" si="3"/>
        <v>FFDFD7C0</v>
      </c>
      <c r="D30" t="s">
        <v>143</v>
      </c>
      <c r="E30">
        <v>13</v>
      </c>
      <c r="J30" t="s">
        <v>144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"21:10:19.547"</f>
        <v>21:10:19.547</v>
      </c>
      <c r="T30" t="str">
        <f>"21:10:19.147"</f>
        <v>21:10:19.147</v>
      </c>
      <c r="U30" t="str">
        <f t="shared" si="0"/>
        <v>A073EB</v>
      </c>
      <c r="V30">
        <v>0</v>
      </c>
      <c r="W30">
        <v>0</v>
      </c>
      <c r="X30">
        <v>4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155</v>
      </c>
      <c r="AL30">
        <v>35.910958999999998</v>
      </c>
      <c r="AM30" t="s">
        <v>156</v>
      </c>
      <c r="AN30">
        <v>-75.704577</v>
      </c>
      <c r="AO30">
        <v>25</v>
      </c>
      <c r="AP30">
        <v>350</v>
      </c>
      <c r="AQ30" t="s">
        <v>129</v>
      </c>
      <c r="AR30">
        <v>-80</v>
      </c>
      <c r="AS30">
        <v>-62</v>
      </c>
      <c r="AT30">
        <v>704</v>
      </c>
      <c r="BB30" t="str">
        <f t="shared" si="1"/>
        <v>1200</v>
      </c>
      <c r="BC30">
        <v>1</v>
      </c>
      <c r="BD30" t="str">
        <f t="shared" si="4"/>
        <v xml:space="preserve">N1281F  </v>
      </c>
      <c r="BE30">
        <v>1</v>
      </c>
      <c r="BG30">
        <v>0</v>
      </c>
      <c r="BH30">
        <v>0</v>
      </c>
      <c r="BI30">
        <v>0</v>
      </c>
      <c r="BJ30">
        <v>125</v>
      </c>
      <c r="BK30">
        <v>-225</v>
      </c>
      <c r="BL30" t="s">
        <v>130</v>
      </c>
      <c r="BM30">
        <v>1</v>
      </c>
      <c r="BN30">
        <v>0</v>
      </c>
      <c r="BO30">
        <v>1</v>
      </c>
      <c r="BP30">
        <v>0</v>
      </c>
      <c r="BT30">
        <v>0</v>
      </c>
      <c r="BU30">
        <v>0</v>
      </c>
      <c r="CE30" t="str">
        <f>"21:10:19.553"</f>
        <v>21:10:19.553</v>
      </c>
      <c r="CF30">
        <v>553451013</v>
      </c>
      <c r="CI30">
        <v>0</v>
      </c>
      <c r="CJ30">
        <v>1504</v>
      </c>
      <c r="CK30">
        <v>1011.2</v>
      </c>
      <c r="CL30">
        <v>253.125</v>
      </c>
      <c r="CM30">
        <v>1</v>
      </c>
      <c r="CN30">
        <v>1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3</v>
      </c>
      <c r="CY30">
        <v>7</v>
      </c>
      <c r="CZ30" t="s">
        <v>131</v>
      </c>
      <c r="DA30">
        <v>145</v>
      </c>
      <c r="DB30">
        <v>1</v>
      </c>
      <c r="DC30" t="s">
        <v>132</v>
      </c>
      <c r="DD30" t="s">
        <v>133</v>
      </c>
      <c r="DG30">
        <v>1757788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"09/28/2024 21:10:19.838"</f>
        <v>09/28/2024 21:10:19.838</v>
      </c>
      <c r="C31" t="str">
        <f t="shared" si="3"/>
        <v>FFDFD7C0</v>
      </c>
      <c r="D31" t="s">
        <v>123</v>
      </c>
      <c r="E31">
        <v>2</v>
      </c>
      <c r="H31">
        <v>158</v>
      </c>
      <c r="I31" t="s">
        <v>124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"21:10:19.547"</f>
        <v>21:10:19.547</v>
      </c>
      <c r="T31" t="str">
        <f>"21:10:19.147"</f>
        <v>21:10:19.147</v>
      </c>
      <c r="U31" t="str">
        <f t="shared" si="0"/>
        <v>A073EB</v>
      </c>
      <c r="V31">
        <v>0</v>
      </c>
      <c r="W31">
        <v>0</v>
      </c>
      <c r="X31">
        <v>4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155</v>
      </c>
      <c r="AL31">
        <v>35.910958999999998</v>
      </c>
      <c r="AM31" t="s">
        <v>156</v>
      </c>
      <c r="AN31">
        <v>-75.704577</v>
      </c>
      <c r="AO31">
        <v>25</v>
      </c>
      <c r="AP31">
        <v>350</v>
      </c>
      <c r="AQ31" t="s">
        <v>129</v>
      </c>
      <c r="AR31">
        <v>-80</v>
      </c>
      <c r="AS31">
        <v>-62</v>
      </c>
      <c r="AT31">
        <v>704</v>
      </c>
      <c r="BB31" t="str">
        <f t="shared" si="1"/>
        <v>1200</v>
      </c>
      <c r="BC31">
        <v>1</v>
      </c>
      <c r="BD31" t="str">
        <f t="shared" si="4"/>
        <v xml:space="preserve">N1281F  </v>
      </c>
      <c r="BE31">
        <v>1</v>
      </c>
      <c r="BG31">
        <v>0</v>
      </c>
      <c r="BH31">
        <v>0</v>
      </c>
      <c r="BI31">
        <v>0</v>
      </c>
      <c r="BJ31">
        <v>125</v>
      </c>
      <c r="BK31">
        <v>-225</v>
      </c>
      <c r="BL31" t="s">
        <v>130</v>
      </c>
      <c r="BM31">
        <v>1</v>
      </c>
      <c r="BN31">
        <v>0</v>
      </c>
      <c r="BO31">
        <v>1</v>
      </c>
      <c r="BP31">
        <v>0</v>
      </c>
      <c r="BT31">
        <v>0</v>
      </c>
      <c r="BU31">
        <v>0</v>
      </c>
      <c r="CE31" t="str">
        <f>"21:10:19.553"</f>
        <v>21:10:19.553</v>
      </c>
      <c r="CF31">
        <v>553451013</v>
      </c>
      <c r="CI31">
        <v>0</v>
      </c>
      <c r="CJ31">
        <v>1504</v>
      </c>
      <c r="CK31">
        <v>1011.2</v>
      </c>
      <c r="CL31">
        <v>253.125</v>
      </c>
      <c r="CM31">
        <v>1</v>
      </c>
      <c r="CN31">
        <v>1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3</v>
      </c>
      <c r="CY31">
        <v>7</v>
      </c>
      <c r="CZ31" t="s">
        <v>131</v>
      </c>
      <c r="DA31">
        <v>145</v>
      </c>
      <c r="DB31">
        <v>1</v>
      </c>
      <c r="DC31" t="s">
        <v>132</v>
      </c>
      <c r="DD31" t="s">
        <v>133</v>
      </c>
      <c r="DG31">
        <v>1757788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"09/28/2024 21:10:21.275"</f>
        <v>09/28/2024 21:10:21.275</v>
      </c>
      <c r="C32" t="str">
        <f t="shared" si="3"/>
        <v>FFDFD7C0</v>
      </c>
      <c r="D32" t="s">
        <v>123</v>
      </c>
      <c r="E32">
        <v>2</v>
      </c>
      <c r="H32">
        <v>158</v>
      </c>
      <c r="I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"21:10:21.047"</f>
        <v>21:10:21.047</v>
      </c>
      <c r="T32" t="str">
        <f>"21:10:20.547"</f>
        <v>21:10:20.547</v>
      </c>
      <c r="U32" t="str">
        <f t="shared" si="0"/>
        <v>A073EB</v>
      </c>
      <c r="V32">
        <v>0</v>
      </c>
      <c r="W32">
        <v>0</v>
      </c>
      <c r="X32">
        <v>4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157</v>
      </c>
      <c r="AL32">
        <v>35.910552000000003</v>
      </c>
      <c r="AM32" t="s">
        <v>158</v>
      </c>
      <c r="AN32">
        <v>-75.705307000000005</v>
      </c>
      <c r="AO32">
        <v>25</v>
      </c>
      <c r="AP32">
        <v>375</v>
      </c>
      <c r="AQ32" t="s">
        <v>129</v>
      </c>
      <c r="AR32">
        <v>-85</v>
      </c>
      <c r="AS32">
        <v>-56</v>
      </c>
      <c r="AT32">
        <v>832</v>
      </c>
      <c r="BB32" t="str">
        <f t="shared" si="1"/>
        <v>1200</v>
      </c>
      <c r="BC32">
        <v>1</v>
      </c>
      <c r="BD32" t="str">
        <f t="shared" si="4"/>
        <v xml:space="preserve">N1281F  </v>
      </c>
      <c r="BE32">
        <v>1</v>
      </c>
      <c r="BG32">
        <v>0</v>
      </c>
      <c r="BH32">
        <v>0</v>
      </c>
      <c r="BI32">
        <v>0</v>
      </c>
      <c r="BJ32">
        <v>175</v>
      </c>
      <c r="BK32">
        <v>-200</v>
      </c>
      <c r="BL32" t="s">
        <v>130</v>
      </c>
      <c r="BM32">
        <v>1</v>
      </c>
      <c r="BN32">
        <v>0</v>
      </c>
      <c r="BO32">
        <v>1</v>
      </c>
      <c r="BP32">
        <v>0</v>
      </c>
      <c r="BT32">
        <v>0</v>
      </c>
      <c r="BU32">
        <v>0</v>
      </c>
      <c r="CE32" t="str">
        <f>"21:10:21.053"</f>
        <v>21:10:21.053</v>
      </c>
      <c r="CF32">
        <v>52599530</v>
      </c>
      <c r="CI32">
        <v>0</v>
      </c>
      <c r="CJ32">
        <v>1504</v>
      </c>
      <c r="CK32">
        <v>1011.2</v>
      </c>
      <c r="CL32">
        <v>253.82810000000001</v>
      </c>
      <c r="CM32">
        <v>1</v>
      </c>
      <c r="CN32">
        <v>1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4</v>
      </c>
      <c r="CY32">
        <v>7</v>
      </c>
      <c r="CZ32" t="s">
        <v>131</v>
      </c>
      <c r="DA32">
        <v>145</v>
      </c>
      <c r="DB32">
        <v>1</v>
      </c>
      <c r="DC32" t="s">
        <v>132</v>
      </c>
      <c r="DD32" t="s">
        <v>133</v>
      </c>
      <c r="DG32">
        <v>1758440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"09/28/2024 21:10:21.322"</f>
        <v>09/28/2024 21:10:21.322</v>
      </c>
      <c r="C33" t="str">
        <f t="shared" si="3"/>
        <v>FFDFD7C0</v>
      </c>
      <c r="D33" t="s">
        <v>136</v>
      </c>
      <c r="E33">
        <v>3</v>
      </c>
      <c r="F33">
        <v>1003</v>
      </c>
      <c r="G33" t="s">
        <v>142</v>
      </c>
      <c r="J33" t="s">
        <v>137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"21:10:21.047"</f>
        <v>21:10:21.047</v>
      </c>
      <c r="T33" t="str">
        <f>"21:10:20.547"</f>
        <v>21:10:20.547</v>
      </c>
      <c r="U33" t="str">
        <f t="shared" si="0"/>
        <v>A073EB</v>
      </c>
      <c r="V33">
        <v>0</v>
      </c>
      <c r="W33">
        <v>0</v>
      </c>
      <c r="X33">
        <v>4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157</v>
      </c>
      <c r="AL33">
        <v>35.910552000000003</v>
      </c>
      <c r="AM33" t="s">
        <v>158</v>
      </c>
      <c r="AN33">
        <v>-75.705307000000005</v>
      </c>
      <c r="AO33">
        <v>25</v>
      </c>
      <c r="AP33">
        <v>375</v>
      </c>
      <c r="AQ33" t="s">
        <v>129</v>
      </c>
      <c r="AR33">
        <v>-85</v>
      </c>
      <c r="AS33">
        <v>-56</v>
      </c>
      <c r="AT33">
        <v>832</v>
      </c>
      <c r="BB33" t="str">
        <f t="shared" si="1"/>
        <v>1200</v>
      </c>
      <c r="BC33">
        <v>1</v>
      </c>
      <c r="BD33" t="str">
        <f t="shared" si="4"/>
        <v xml:space="preserve">N1281F  </v>
      </c>
      <c r="BE33">
        <v>1</v>
      </c>
      <c r="BG33">
        <v>0</v>
      </c>
      <c r="BH33">
        <v>0</v>
      </c>
      <c r="BI33">
        <v>0</v>
      </c>
      <c r="BJ33">
        <v>175</v>
      </c>
      <c r="BK33">
        <v>-200</v>
      </c>
      <c r="BL33" t="s">
        <v>130</v>
      </c>
      <c r="BM33">
        <v>1</v>
      </c>
      <c r="BN33">
        <v>0</v>
      </c>
      <c r="BO33">
        <v>1</v>
      </c>
      <c r="BP33">
        <v>0</v>
      </c>
      <c r="BT33">
        <v>0</v>
      </c>
      <c r="BU33">
        <v>0</v>
      </c>
      <c r="CE33" t="str">
        <f>"21:10:21.053"</f>
        <v>21:10:21.053</v>
      </c>
      <c r="CF33">
        <v>52599530</v>
      </c>
      <c r="CI33">
        <v>0</v>
      </c>
      <c r="CJ33">
        <v>1504</v>
      </c>
      <c r="CK33">
        <v>1011.2</v>
      </c>
      <c r="CL33">
        <v>253.82810000000001</v>
      </c>
      <c r="CM33">
        <v>1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4</v>
      </c>
      <c r="CY33">
        <v>7</v>
      </c>
      <c r="CZ33" t="s">
        <v>131</v>
      </c>
      <c r="DA33">
        <v>145</v>
      </c>
      <c r="DB33">
        <v>1</v>
      </c>
      <c r="DC33" t="s">
        <v>132</v>
      </c>
      <c r="DD33" t="s">
        <v>133</v>
      </c>
      <c r="DG33">
        <v>1758440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"09/28/2024 21:10:21.322"</f>
        <v>09/28/2024 21:10:21.322</v>
      </c>
      <c r="C34" t="str">
        <f t="shared" si="3"/>
        <v>FFDFD7C0</v>
      </c>
      <c r="D34" t="s">
        <v>136</v>
      </c>
      <c r="E34">
        <v>4</v>
      </c>
      <c r="F34">
        <v>1004</v>
      </c>
      <c r="G34" t="s">
        <v>124</v>
      </c>
      <c r="J34" t="s">
        <v>137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"21:10:21.047"</f>
        <v>21:10:21.047</v>
      </c>
      <c r="T34" t="str">
        <f>"21:10:20.547"</f>
        <v>21:10:20.547</v>
      </c>
      <c r="U34" t="str">
        <f t="shared" si="0"/>
        <v>A073EB</v>
      </c>
      <c r="V34">
        <v>0</v>
      </c>
      <c r="W34">
        <v>0</v>
      </c>
      <c r="X34">
        <v>4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157</v>
      </c>
      <c r="AL34">
        <v>35.910552000000003</v>
      </c>
      <c r="AM34" t="s">
        <v>158</v>
      </c>
      <c r="AN34">
        <v>-75.705307000000005</v>
      </c>
      <c r="AO34">
        <v>25</v>
      </c>
      <c r="AP34">
        <v>375</v>
      </c>
      <c r="AQ34" t="s">
        <v>129</v>
      </c>
      <c r="AR34">
        <v>-85</v>
      </c>
      <c r="AS34">
        <v>-56</v>
      </c>
      <c r="AT34">
        <v>832</v>
      </c>
      <c r="BB34" t="str">
        <f t="shared" si="1"/>
        <v>1200</v>
      </c>
      <c r="BC34">
        <v>1</v>
      </c>
      <c r="BD34" t="str">
        <f t="shared" si="4"/>
        <v xml:space="preserve">N1281F  </v>
      </c>
      <c r="BE34">
        <v>1</v>
      </c>
      <c r="BG34">
        <v>0</v>
      </c>
      <c r="BH34">
        <v>0</v>
      </c>
      <c r="BI34">
        <v>0</v>
      </c>
      <c r="BJ34">
        <v>175</v>
      </c>
      <c r="BK34">
        <v>-200</v>
      </c>
      <c r="BL34" t="s">
        <v>130</v>
      </c>
      <c r="BM34">
        <v>1</v>
      </c>
      <c r="BN34">
        <v>0</v>
      </c>
      <c r="BO34">
        <v>1</v>
      </c>
      <c r="BP34">
        <v>0</v>
      </c>
      <c r="BT34">
        <v>0</v>
      </c>
      <c r="BU34">
        <v>0</v>
      </c>
      <c r="CE34" t="str">
        <f>"21:10:21.053"</f>
        <v>21:10:21.053</v>
      </c>
      <c r="CF34">
        <v>52599530</v>
      </c>
      <c r="CI34">
        <v>0</v>
      </c>
      <c r="CJ34">
        <v>1504</v>
      </c>
      <c r="CK34">
        <v>1011.2</v>
      </c>
      <c r="CL34">
        <v>253.82810000000001</v>
      </c>
      <c r="CM34">
        <v>1</v>
      </c>
      <c r="CN34">
        <v>1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4</v>
      </c>
      <c r="CY34">
        <v>7</v>
      </c>
      <c r="CZ34" t="s">
        <v>131</v>
      </c>
      <c r="DA34">
        <v>145</v>
      </c>
      <c r="DB34">
        <v>1</v>
      </c>
      <c r="DC34" t="s">
        <v>132</v>
      </c>
      <c r="DD34" t="s">
        <v>133</v>
      </c>
      <c r="DG34">
        <v>1758440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"09/28/2024 21:10:21.322"</f>
        <v>09/28/2024 21:10:21.322</v>
      </c>
      <c r="C35" t="str">
        <f t="shared" si="3"/>
        <v>FFDFD7C0</v>
      </c>
      <c r="D35" t="s">
        <v>143</v>
      </c>
      <c r="E35">
        <v>13</v>
      </c>
      <c r="J35" t="s">
        <v>144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"21:10:21.047"</f>
        <v>21:10:21.047</v>
      </c>
      <c r="T35" t="str">
        <f>"21:10:20.547"</f>
        <v>21:10:20.547</v>
      </c>
      <c r="U35" t="str">
        <f t="shared" si="0"/>
        <v>A073EB</v>
      </c>
      <c r="V35">
        <v>0</v>
      </c>
      <c r="W35">
        <v>0</v>
      </c>
      <c r="X35">
        <v>4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157</v>
      </c>
      <c r="AL35">
        <v>35.910552000000003</v>
      </c>
      <c r="AM35" t="s">
        <v>158</v>
      </c>
      <c r="AN35">
        <v>-75.705307000000005</v>
      </c>
      <c r="AO35">
        <v>25</v>
      </c>
      <c r="AP35">
        <v>375</v>
      </c>
      <c r="AQ35" t="s">
        <v>129</v>
      </c>
      <c r="AR35">
        <v>-85</v>
      </c>
      <c r="AS35">
        <v>-56</v>
      </c>
      <c r="AT35">
        <v>832</v>
      </c>
      <c r="BB35" t="str">
        <f t="shared" si="1"/>
        <v>1200</v>
      </c>
      <c r="BC35">
        <v>1</v>
      </c>
      <c r="BD35" t="str">
        <f t="shared" si="4"/>
        <v xml:space="preserve">N1281F  </v>
      </c>
      <c r="BE35">
        <v>1</v>
      </c>
      <c r="BG35">
        <v>0</v>
      </c>
      <c r="BH35">
        <v>0</v>
      </c>
      <c r="BI35">
        <v>0</v>
      </c>
      <c r="BJ35">
        <v>175</v>
      </c>
      <c r="BK35">
        <v>-200</v>
      </c>
      <c r="BL35" t="s">
        <v>130</v>
      </c>
      <c r="BM35">
        <v>1</v>
      </c>
      <c r="BN35">
        <v>0</v>
      </c>
      <c r="BO35">
        <v>1</v>
      </c>
      <c r="BP35">
        <v>0</v>
      </c>
      <c r="BT35">
        <v>0</v>
      </c>
      <c r="BU35">
        <v>0</v>
      </c>
      <c r="CE35" t="str">
        <f>"21:10:21.053"</f>
        <v>21:10:21.053</v>
      </c>
      <c r="CF35">
        <v>52599530</v>
      </c>
      <c r="CI35">
        <v>0</v>
      </c>
      <c r="CJ35">
        <v>1504</v>
      </c>
      <c r="CK35">
        <v>1011.2</v>
      </c>
      <c r="CL35">
        <v>253.82810000000001</v>
      </c>
      <c r="CM35">
        <v>1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4</v>
      </c>
      <c r="CY35">
        <v>7</v>
      </c>
      <c r="CZ35" t="s">
        <v>131</v>
      </c>
      <c r="DA35">
        <v>145</v>
      </c>
      <c r="DB35">
        <v>1</v>
      </c>
      <c r="DC35" t="s">
        <v>132</v>
      </c>
      <c r="DD35" t="s">
        <v>133</v>
      </c>
      <c r="DG35">
        <v>1758440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"09/28/2024 21:10:22.291"</f>
        <v>09/28/2024 21:10:22.291</v>
      </c>
      <c r="C36" t="str">
        <f t="shared" si="3"/>
        <v>FFDFD7C0</v>
      </c>
      <c r="D36" t="s">
        <v>123</v>
      </c>
      <c r="E36">
        <v>2</v>
      </c>
      <c r="H36">
        <v>158</v>
      </c>
      <c r="I36" t="s">
        <v>124</v>
      </c>
      <c r="J36" t="s">
        <v>125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"21:10:22.039"</f>
        <v>21:10:22.039</v>
      </c>
      <c r="T36" t="str">
        <f>"21:10:21.539"</f>
        <v>21:10:21.539</v>
      </c>
      <c r="U36" t="str">
        <f t="shared" si="0"/>
        <v>A073EB</v>
      </c>
      <c r="V36">
        <v>0</v>
      </c>
      <c r="W36">
        <v>0</v>
      </c>
      <c r="X36">
        <v>4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159</v>
      </c>
      <c r="AL36">
        <v>35.910316000000002</v>
      </c>
      <c r="AM36" t="s">
        <v>160</v>
      </c>
      <c r="AN36">
        <v>-75.705821999999998</v>
      </c>
      <c r="AO36">
        <v>25</v>
      </c>
      <c r="AP36">
        <v>375</v>
      </c>
      <c r="AQ36" t="s">
        <v>129</v>
      </c>
      <c r="AR36">
        <v>-87</v>
      </c>
      <c r="AS36">
        <v>-53</v>
      </c>
      <c r="AT36">
        <v>896</v>
      </c>
      <c r="BB36" t="str">
        <f t="shared" si="1"/>
        <v>1200</v>
      </c>
      <c r="BC36">
        <v>1</v>
      </c>
      <c r="BD36" t="str">
        <f t="shared" si="4"/>
        <v xml:space="preserve">N1281F  </v>
      </c>
      <c r="BE36">
        <v>1</v>
      </c>
      <c r="BG36">
        <v>0</v>
      </c>
      <c r="BH36">
        <v>0</v>
      </c>
      <c r="BI36">
        <v>0</v>
      </c>
      <c r="BJ36">
        <v>175</v>
      </c>
      <c r="BK36">
        <v>-200</v>
      </c>
      <c r="BL36" t="s">
        <v>130</v>
      </c>
      <c r="BM36">
        <v>1</v>
      </c>
      <c r="BN36">
        <v>0</v>
      </c>
      <c r="BO36">
        <v>1</v>
      </c>
      <c r="BP36">
        <v>0</v>
      </c>
      <c r="BT36">
        <v>0</v>
      </c>
      <c r="BU36">
        <v>0</v>
      </c>
      <c r="CE36" t="str">
        <f>"21:10:22.042"</f>
        <v>21:10:22.042</v>
      </c>
      <c r="CF36">
        <v>42201430</v>
      </c>
      <c r="CI36">
        <v>0</v>
      </c>
      <c r="CJ36">
        <v>1504</v>
      </c>
      <c r="CK36">
        <v>1011.2</v>
      </c>
      <c r="CL36">
        <v>255.23439999999999</v>
      </c>
      <c r="CM36">
        <v>1</v>
      </c>
      <c r="CN36">
        <v>1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145</v>
      </c>
      <c r="DB36">
        <v>1</v>
      </c>
      <c r="DC36" t="s">
        <v>132</v>
      </c>
      <c r="DD36" t="s">
        <v>133</v>
      </c>
      <c r="DG36">
        <v>1758869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"09/28/2024 21:10:22.291"</f>
        <v>09/28/2024 21:10:22.291</v>
      </c>
      <c r="C37" t="str">
        <f t="shared" si="3"/>
        <v>FFDFD7C0</v>
      </c>
      <c r="D37" t="s">
        <v>136</v>
      </c>
      <c r="E37">
        <v>3</v>
      </c>
      <c r="F37">
        <v>1003</v>
      </c>
      <c r="G37" t="s">
        <v>142</v>
      </c>
      <c r="J37" t="s">
        <v>137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"21:10:22.039"</f>
        <v>21:10:22.039</v>
      </c>
      <c r="T37" t="str">
        <f>"21:10:21.539"</f>
        <v>21:10:21.539</v>
      </c>
      <c r="U37" t="str">
        <f t="shared" si="0"/>
        <v>A073EB</v>
      </c>
      <c r="V37">
        <v>0</v>
      </c>
      <c r="W37">
        <v>0</v>
      </c>
      <c r="X37">
        <v>4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159</v>
      </c>
      <c r="AL37">
        <v>35.910316000000002</v>
      </c>
      <c r="AM37" t="s">
        <v>160</v>
      </c>
      <c r="AN37">
        <v>-75.705821999999998</v>
      </c>
      <c r="AO37">
        <v>25</v>
      </c>
      <c r="AP37">
        <v>375</v>
      </c>
      <c r="AQ37" t="s">
        <v>129</v>
      </c>
      <c r="AR37">
        <v>-87</v>
      </c>
      <c r="AS37">
        <v>-53</v>
      </c>
      <c r="AT37">
        <v>896</v>
      </c>
      <c r="BB37" t="str">
        <f t="shared" si="1"/>
        <v>1200</v>
      </c>
      <c r="BC37">
        <v>1</v>
      </c>
      <c r="BD37" t="str">
        <f t="shared" si="4"/>
        <v xml:space="preserve">N1281F  </v>
      </c>
      <c r="BE37">
        <v>1</v>
      </c>
      <c r="BG37">
        <v>0</v>
      </c>
      <c r="BH37">
        <v>0</v>
      </c>
      <c r="BI37">
        <v>0</v>
      </c>
      <c r="BJ37">
        <v>175</v>
      </c>
      <c r="BK37">
        <v>-200</v>
      </c>
      <c r="BL37" t="s">
        <v>130</v>
      </c>
      <c r="BM37">
        <v>1</v>
      </c>
      <c r="BN37">
        <v>0</v>
      </c>
      <c r="BO37">
        <v>1</v>
      </c>
      <c r="BP37">
        <v>0</v>
      </c>
      <c r="BT37">
        <v>0</v>
      </c>
      <c r="BU37">
        <v>0</v>
      </c>
      <c r="CE37" t="str">
        <f>"21:10:22.042"</f>
        <v>21:10:22.042</v>
      </c>
      <c r="CF37">
        <v>42201430</v>
      </c>
      <c r="CI37">
        <v>0</v>
      </c>
      <c r="CJ37">
        <v>1504</v>
      </c>
      <c r="CK37">
        <v>1011.2</v>
      </c>
      <c r="CL37">
        <v>255.23439999999999</v>
      </c>
      <c r="CM37">
        <v>1</v>
      </c>
      <c r="CN37">
        <v>1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145</v>
      </c>
      <c r="DB37">
        <v>1</v>
      </c>
      <c r="DC37" t="s">
        <v>132</v>
      </c>
      <c r="DD37" t="s">
        <v>133</v>
      </c>
      <c r="DG37">
        <v>1758869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"09/28/2024 21:10:22.291"</f>
        <v>09/28/2024 21:10:22.291</v>
      </c>
      <c r="C38" t="str">
        <f t="shared" si="3"/>
        <v>FFDFD7C0</v>
      </c>
      <c r="D38" t="s">
        <v>136</v>
      </c>
      <c r="E38">
        <v>4</v>
      </c>
      <c r="F38">
        <v>1004</v>
      </c>
      <c r="G38" t="s">
        <v>124</v>
      </c>
      <c r="J38" t="s">
        <v>137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"21:10:22.039"</f>
        <v>21:10:22.039</v>
      </c>
      <c r="T38" t="str">
        <f>"21:10:21.539"</f>
        <v>21:10:21.539</v>
      </c>
      <c r="U38" t="str">
        <f t="shared" si="0"/>
        <v>A073EB</v>
      </c>
      <c r="V38">
        <v>0</v>
      </c>
      <c r="W38">
        <v>0</v>
      </c>
      <c r="X38">
        <v>4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159</v>
      </c>
      <c r="AL38">
        <v>35.910316000000002</v>
      </c>
      <c r="AM38" t="s">
        <v>160</v>
      </c>
      <c r="AN38">
        <v>-75.705821999999998</v>
      </c>
      <c r="AO38">
        <v>25</v>
      </c>
      <c r="AP38">
        <v>375</v>
      </c>
      <c r="AQ38" t="s">
        <v>129</v>
      </c>
      <c r="AR38">
        <v>-87</v>
      </c>
      <c r="AS38">
        <v>-53</v>
      </c>
      <c r="AT38">
        <v>896</v>
      </c>
      <c r="BB38" t="str">
        <f t="shared" si="1"/>
        <v>1200</v>
      </c>
      <c r="BC38">
        <v>1</v>
      </c>
      <c r="BD38" t="str">
        <f t="shared" si="4"/>
        <v xml:space="preserve">N1281F  </v>
      </c>
      <c r="BE38">
        <v>1</v>
      </c>
      <c r="BG38">
        <v>0</v>
      </c>
      <c r="BH38">
        <v>0</v>
      </c>
      <c r="BI38">
        <v>0</v>
      </c>
      <c r="BJ38">
        <v>175</v>
      </c>
      <c r="BK38">
        <v>-200</v>
      </c>
      <c r="BL38" t="s">
        <v>130</v>
      </c>
      <c r="BM38">
        <v>1</v>
      </c>
      <c r="BN38">
        <v>0</v>
      </c>
      <c r="BO38">
        <v>1</v>
      </c>
      <c r="BP38">
        <v>0</v>
      </c>
      <c r="BT38">
        <v>0</v>
      </c>
      <c r="BU38">
        <v>0</v>
      </c>
      <c r="CE38" t="str">
        <f>"21:10:22.042"</f>
        <v>21:10:22.042</v>
      </c>
      <c r="CF38">
        <v>42201430</v>
      </c>
      <c r="CI38">
        <v>0</v>
      </c>
      <c r="CJ38">
        <v>1504</v>
      </c>
      <c r="CK38">
        <v>1011.2</v>
      </c>
      <c r="CL38">
        <v>255.23439999999999</v>
      </c>
      <c r="CM38">
        <v>1</v>
      </c>
      <c r="CN38">
        <v>1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145</v>
      </c>
      <c r="DB38">
        <v>1</v>
      </c>
      <c r="DC38" t="s">
        <v>132</v>
      </c>
      <c r="DD38" t="s">
        <v>133</v>
      </c>
      <c r="DG38">
        <v>1758869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"09/28/2024 21:10:22.338"</f>
        <v>09/28/2024 21:10:22.338</v>
      </c>
      <c r="C39" t="str">
        <f t="shared" si="3"/>
        <v>FFDFD7C0</v>
      </c>
      <c r="D39" t="s">
        <v>143</v>
      </c>
      <c r="E39">
        <v>13</v>
      </c>
      <c r="J39" t="s">
        <v>144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"21:10:22.039"</f>
        <v>21:10:22.039</v>
      </c>
      <c r="T39" t="str">
        <f>"21:10:21.539"</f>
        <v>21:10:21.539</v>
      </c>
      <c r="U39" t="str">
        <f t="shared" si="0"/>
        <v>A073EB</v>
      </c>
      <c r="V39">
        <v>0</v>
      </c>
      <c r="W39">
        <v>0</v>
      </c>
      <c r="X39">
        <v>4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159</v>
      </c>
      <c r="AL39">
        <v>35.910316000000002</v>
      </c>
      <c r="AM39" t="s">
        <v>160</v>
      </c>
      <c r="AN39">
        <v>-75.705821999999998</v>
      </c>
      <c r="AO39">
        <v>25</v>
      </c>
      <c r="AP39">
        <v>375</v>
      </c>
      <c r="AQ39" t="s">
        <v>129</v>
      </c>
      <c r="AR39">
        <v>-87</v>
      </c>
      <c r="AS39">
        <v>-53</v>
      </c>
      <c r="AT39">
        <v>896</v>
      </c>
      <c r="BB39" t="str">
        <f t="shared" si="1"/>
        <v>1200</v>
      </c>
      <c r="BC39">
        <v>1</v>
      </c>
      <c r="BD39" t="str">
        <f t="shared" si="4"/>
        <v xml:space="preserve">N1281F  </v>
      </c>
      <c r="BE39">
        <v>1</v>
      </c>
      <c r="BG39">
        <v>0</v>
      </c>
      <c r="BH39">
        <v>0</v>
      </c>
      <c r="BI39">
        <v>0</v>
      </c>
      <c r="BJ39">
        <v>175</v>
      </c>
      <c r="BK39">
        <v>-200</v>
      </c>
      <c r="BL39" t="s">
        <v>130</v>
      </c>
      <c r="BM39">
        <v>1</v>
      </c>
      <c r="BN39">
        <v>0</v>
      </c>
      <c r="BO39">
        <v>1</v>
      </c>
      <c r="BP39">
        <v>0</v>
      </c>
      <c r="BT39">
        <v>0</v>
      </c>
      <c r="BU39">
        <v>0</v>
      </c>
      <c r="CE39" t="str">
        <f>"21:10:22.042"</f>
        <v>21:10:22.042</v>
      </c>
      <c r="CF39">
        <v>42201430</v>
      </c>
      <c r="CI39">
        <v>0</v>
      </c>
      <c r="CJ39">
        <v>1504</v>
      </c>
      <c r="CK39">
        <v>1011.2</v>
      </c>
      <c r="CL39">
        <v>255.23439999999999</v>
      </c>
      <c r="CM39">
        <v>1</v>
      </c>
      <c r="CN39">
        <v>1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145</v>
      </c>
      <c r="DB39">
        <v>1</v>
      </c>
      <c r="DC39" t="s">
        <v>132</v>
      </c>
      <c r="DD39" t="s">
        <v>133</v>
      </c>
      <c r="DG39">
        <v>1758869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"09/28/2024 21:10:23.525"</f>
        <v>09/28/2024 21:10:23.525</v>
      </c>
      <c r="C40" t="str">
        <f t="shared" si="3"/>
        <v>FFDFD7C0</v>
      </c>
      <c r="D40" t="s">
        <v>123</v>
      </c>
      <c r="E40">
        <v>2</v>
      </c>
      <c r="H40">
        <v>158</v>
      </c>
      <c r="I40" t="s">
        <v>124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"21:10:23.148"</f>
        <v>21:10:23.148</v>
      </c>
      <c r="T40" t="str">
        <f>"21:10:22.648"</f>
        <v>21:10:22.648</v>
      </c>
      <c r="U40" t="str">
        <f t="shared" si="0"/>
        <v>A073EB</v>
      </c>
      <c r="V40">
        <v>0</v>
      </c>
      <c r="W40">
        <v>0</v>
      </c>
      <c r="X40">
        <v>4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161</v>
      </c>
      <c r="AL40">
        <v>35.910079000000003</v>
      </c>
      <c r="AM40" t="s">
        <v>162</v>
      </c>
      <c r="AN40">
        <v>-75.706378999999998</v>
      </c>
      <c r="AO40">
        <v>25</v>
      </c>
      <c r="AP40">
        <v>400</v>
      </c>
      <c r="AQ40" t="s">
        <v>129</v>
      </c>
      <c r="AR40">
        <v>-91</v>
      </c>
      <c r="AS40">
        <v>-48</v>
      </c>
      <c r="AT40">
        <v>1088</v>
      </c>
      <c r="BB40" t="str">
        <f t="shared" si="1"/>
        <v>1200</v>
      </c>
      <c r="BC40">
        <v>1</v>
      </c>
      <c r="BD40" t="str">
        <f t="shared" si="4"/>
        <v xml:space="preserve">N1281F  </v>
      </c>
      <c r="BE40">
        <v>1</v>
      </c>
      <c r="BG40">
        <v>0</v>
      </c>
      <c r="BH40">
        <v>0</v>
      </c>
      <c r="BI40">
        <v>0</v>
      </c>
      <c r="BJ40">
        <v>225</v>
      </c>
      <c r="BK40">
        <v>-175</v>
      </c>
      <c r="BL40" t="s">
        <v>130</v>
      </c>
      <c r="BM40">
        <v>1</v>
      </c>
      <c r="BN40">
        <v>0</v>
      </c>
      <c r="BO40">
        <v>1</v>
      </c>
      <c r="BP40">
        <v>0</v>
      </c>
      <c r="BT40">
        <v>0</v>
      </c>
      <c r="BU40">
        <v>0</v>
      </c>
      <c r="CE40" t="str">
        <f>"21:10:23.153"</f>
        <v>21:10:23.153</v>
      </c>
      <c r="CF40">
        <v>153045911</v>
      </c>
      <c r="CI40">
        <v>0</v>
      </c>
      <c r="CJ40">
        <v>1504</v>
      </c>
      <c r="CK40">
        <v>1011.2</v>
      </c>
      <c r="CL40">
        <v>255.9375</v>
      </c>
      <c r="CM40">
        <v>1</v>
      </c>
      <c r="CN40">
        <v>1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4</v>
      </c>
      <c r="CY40">
        <v>7</v>
      </c>
      <c r="CZ40" t="s">
        <v>131</v>
      </c>
      <c r="DA40">
        <v>145</v>
      </c>
      <c r="DB40">
        <v>1</v>
      </c>
      <c r="DC40" t="s">
        <v>132</v>
      </c>
      <c r="DD40" t="s">
        <v>133</v>
      </c>
      <c r="DG40">
        <v>1759329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"09/28/2024 21:10:23.525"</f>
        <v>09/28/2024 21:10:23.525</v>
      </c>
      <c r="C41" t="str">
        <f t="shared" si="3"/>
        <v>FFDFD7C0</v>
      </c>
      <c r="D41" t="s">
        <v>136</v>
      </c>
      <c r="E41">
        <v>3</v>
      </c>
      <c r="F41">
        <v>1003</v>
      </c>
      <c r="G41" t="s">
        <v>142</v>
      </c>
      <c r="J41" t="s">
        <v>137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"21:10:23.148"</f>
        <v>21:10:23.148</v>
      </c>
      <c r="T41" t="str">
        <f>"21:10:22.648"</f>
        <v>21:10:22.648</v>
      </c>
      <c r="U41" t="str">
        <f t="shared" si="0"/>
        <v>A073EB</v>
      </c>
      <c r="V41">
        <v>0</v>
      </c>
      <c r="W41">
        <v>0</v>
      </c>
      <c r="X41">
        <v>4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161</v>
      </c>
      <c r="AL41">
        <v>35.910079000000003</v>
      </c>
      <c r="AM41" t="s">
        <v>162</v>
      </c>
      <c r="AN41">
        <v>-75.706378999999998</v>
      </c>
      <c r="AO41">
        <v>25</v>
      </c>
      <c r="AP41">
        <v>400</v>
      </c>
      <c r="AQ41" t="s">
        <v>129</v>
      </c>
      <c r="AR41">
        <v>-91</v>
      </c>
      <c r="AS41">
        <v>-48</v>
      </c>
      <c r="AT41">
        <v>1088</v>
      </c>
      <c r="BB41" t="str">
        <f t="shared" si="1"/>
        <v>1200</v>
      </c>
      <c r="BC41">
        <v>1</v>
      </c>
      <c r="BD41" t="str">
        <f t="shared" si="4"/>
        <v xml:space="preserve">N1281F  </v>
      </c>
      <c r="BE41">
        <v>1</v>
      </c>
      <c r="BG41">
        <v>0</v>
      </c>
      <c r="BH41">
        <v>0</v>
      </c>
      <c r="BI41">
        <v>0</v>
      </c>
      <c r="BJ41">
        <v>225</v>
      </c>
      <c r="BK41">
        <v>-175</v>
      </c>
      <c r="BL41" t="s">
        <v>130</v>
      </c>
      <c r="BM41">
        <v>1</v>
      </c>
      <c r="BN41">
        <v>0</v>
      </c>
      <c r="BO41">
        <v>1</v>
      </c>
      <c r="BP41">
        <v>0</v>
      </c>
      <c r="BT41">
        <v>0</v>
      </c>
      <c r="BU41">
        <v>0</v>
      </c>
      <c r="CE41" t="str">
        <f>"21:10:23.153"</f>
        <v>21:10:23.153</v>
      </c>
      <c r="CF41">
        <v>153045911</v>
      </c>
      <c r="CI41">
        <v>0</v>
      </c>
      <c r="CJ41">
        <v>1504</v>
      </c>
      <c r="CK41">
        <v>1011.2</v>
      </c>
      <c r="CL41">
        <v>255.9375</v>
      </c>
      <c r="CM41">
        <v>1</v>
      </c>
      <c r="CN41">
        <v>1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4</v>
      </c>
      <c r="CY41">
        <v>7</v>
      </c>
      <c r="CZ41" t="s">
        <v>131</v>
      </c>
      <c r="DA41">
        <v>145</v>
      </c>
      <c r="DB41">
        <v>1</v>
      </c>
      <c r="DC41" t="s">
        <v>132</v>
      </c>
      <c r="DD41" t="s">
        <v>133</v>
      </c>
      <c r="DG41">
        <v>1759329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"09/28/2024 21:10:23.525"</f>
        <v>09/28/2024 21:10:23.525</v>
      </c>
      <c r="C42" t="str">
        <f t="shared" si="3"/>
        <v>FFDFD7C0</v>
      </c>
      <c r="D42" t="s">
        <v>136</v>
      </c>
      <c r="E42">
        <v>4</v>
      </c>
      <c r="F42">
        <v>1004</v>
      </c>
      <c r="G42" t="s">
        <v>124</v>
      </c>
      <c r="J42" t="s">
        <v>137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"21:10:23.148"</f>
        <v>21:10:23.148</v>
      </c>
      <c r="T42" t="str">
        <f>"21:10:22.648"</f>
        <v>21:10:22.648</v>
      </c>
      <c r="U42" t="str">
        <f t="shared" si="0"/>
        <v>A073EB</v>
      </c>
      <c r="V42">
        <v>0</v>
      </c>
      <c r="W42">
        <v>0</v>
      </c>
      <c r="X42">
        <v>4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161</v>
      </c>
      <c r="AL42">
        <v>35.910079000000003</v>
      </c>
      <c r="AM42" t="s">
        <v>162</v>
      </c>
      <c r="AN42">
        <v>-75.706378999999998</v>
      </c>
      <c r="AO42">
        <v>25</v>
      </c>
      <c r="AP42">
        <v>400</v>
      </c>
      <c r="AQ42" t="s">
        <v>129</v>
      </c>
      <c r="AR42">
        <v>-91</v>
      </c>
      <c r="AS42">
        <v>-48</v>
      </c>
      <c r="AT42">
        <v>1088</v>
      </c>
      <c r="BB42" t="str">
        <f t="shared" si="1"/>
        <v>1200</v>
      </c>
      <c r="BC42">
        <v>1</v>
      </c>
      <c r="BD42" t="str">
        <f t="shared" si="4"/>
        <v xml:space="preserve">N1281F  </v>
      </c>
      <c r="BE42">
        <v>1</v>
      </c>
      <c r="BG42">
        <v>0</v>
      </c>
      <c r="BH42">
        <v>0</v>
      </c>
      <c r="BI42">
        <v>0</v>
      </c>
      <c r="BJ42">
        <v>225</v>
      </c>
      <c r="BK42">
        <v>-175</v>
      </c>
      <c r="BL42" t="s">
        <v>130</v>
      </c>
      <c r="BM42">
        <v>1</v>
      </c>
      <c r="BN42">
        <v>0</v>
      </c>
      <c r="BO42">
        <v>1</v>
      </c>
      <c r="BP42">
        <v>0</v>
      </c>
      <c r="BT42">
        <v>0</v>
      </c>
      <c r="BU42">
        <v>0</v>
      </c>
      <c r="CE42" t="str">
        <f>"21:10:23.153"</f>
        <v>21:10:23.153</v>
      </c>
      <c r="CF42">
        <v>153045911</v>
      </c>
      <c r="CI42">
        <v>0</v>
      </c>
      <c r="CJ42">
        <v>1504</v>
      </c>
      <c r="CK42">
        <v>1011.2</v>
      </c>
      <c r="CL42">
        <v>255.9375</v>
      </c>
      <c r="CM42">
        <v>1</v>
      </c>
      <c r="CN42">
        <v>1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4</v>
      </c>
      <c r="CY42">
        <v>7</v>
      </c>
      <c r="CZ42" t="s">
        <v>131</v>
      </c>
      <c r="DA42">
        <v>145</v>
      </c>
      <c r="DB42">
        <v>1</v>
      </c>
      <c r="DC42" t="s">
        <v>132</v>
      </c>
      <c r="DD42" t="s">
        <v>133</v>
      </c>
      <c r="DG42">
        <v>1759329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"09/28/2024 21:10:23.525"</f>
        <v>09/28/2024 21:10:23.525</v>
      </c>
      <c r="C43" t="str">
        <f t="shared" si="3"/>
        <v>FFDFD7C0</v>
      </c>
      <c r="D43" t="s">
        <v>143</v>
      </c>
      <c r="E43">
        <v>13</v>
      </c>
      <c r="J43" t="s">
        <v>144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"21:10:23.148"</f>
        <v>21:10:23.148</v>
      </c>
      <c r="T43" t="str">
        <f>"21:10:22.648"</f>
        <v>21:10:22.648</v>
      </c>
      <c r="U43" t="str">
        <f t="shared" si="0"/>
        <v>A073EB</v>
      </c>
      <c r="V43">
        <v>0</v>
      </c>
      <c r="W43">
        <v>0</v>
      </c>
      <c r="X43">
        <v>4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161</v>
      </c>
      <c r="AL43">
        <v>35.910079000000003</v>
      </c>
      <c r="AM43" t="s">
        <v>162</v>
      </c>
      <c r="AN43">
        <v>-75.706378999999998</v>
      </c>
      <c r="AO43">
        <v>25</v>
      </c>
      <c r="AP43">
        <v>400</v>
      </c>
      <c r="AQ43" t="s">
        <v>129</v>
      </c>
      <c r="AR43">
        <v>-91</v>
      </c>
      <c r="AS43">
        <v>-48</v>
      </c>
      <c r="AT43">
        <v>1088</v>
      </c>
      <c r="BB43" t="str">
        <f t="shared" si="1"/>
        <v>1200</v>
      </c>
      <c r="BC43">
        <v>1</v>
      </c>
      <c r="BD43" t="str">
        <f t="shared" si="4"/>
        <v xml:space="preserve">N1281F  </v>
      </c>
      <c r="BE43">
        <v>1</v>
      </c>
      <c r="BG43">
        <v>0</v>
      </c>
      <c r="BH43">
        <v>0</v>
      </c>
      <c r="BI43">
        <v>0</v>
      </c>
      <c r="BJ43">
        <v>225</v>
      </c>
      <c r="BK43">
        <v>-175</v>
      </c>
      <c r="BL43" t="s">
        <v>130</v>
      </c>
      <c r="BM43">
        <v>1</v>
      </c>
      <c r="BN43">
        <v>0</v>
      </c>
      <c r="BO43">
        <v>1</v>
      </c>
      <c r="BP43">
        <v>0</v>
      </c>
      <c r="BT43">
        <v>0</v>
      </c>
      <c r="BU43">
        <v>0</v>
      </c>
      <c r="CE43" t="str">
        <f>"21:10:23.153"</f>
        <v>21:10:23.153</v>
      </c>
      <c r="CF43">
        <v>153045911</v>
      </c>
      <c r="CI43">
        <v>0</v>
      </c>
      <c r="CJ43">
        <v>1504</v>
      </c>
      <c r="CK43">
        <v>1011.2</v>
      </c>
      <c r="CL43">
        <v>255.9375</v>
      </c>
      <c r="CM43">
        <v>1</v>
      </c>
      <c r="CN43">
        <v>1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4</v>
      </c>
      <c r="CY43">
        <v>7</v>
      </c>
      <c r="CZ43" t="s">
        <v>131</v>
      </c>
      <c r="DA43">
        <v>145</v>
      </c>
      <c r="DB43">
        <v>1</v>
      </c>
      <c r="DC43" t="s">
        <v>132</v>
      </c>
      <c r="DD43" t="s">
        <v>133</v>
      </c>
      <c r="DG43">
        <v>1759329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"09/28/2024 21:10:24.415"</f>
        <v>09/28/2024 21:10:24.415</v>
      </c>
      <c r="C44" t="str">
        <f t="shared" si="3"/>
        <v>FFDFD7C0</v>
      </c>
      <c r="D44" t="s">
        <v>123</v>
      </c>
      <c r="E44">
        <v>2</v>
      </c>
      <c r="H44">
        <v>158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"21:10:24.039"</f>
        <v>21:10:24.039</v>
      </c>
      <c r="T44" t="str">
        <f>"21:10:23.639"</f>
        <v>21:10:23.639</v>
      </c>
      <c r="U44" t="str">
        <f t="shared" si="0"/>
        <v>A073EB</v>
      </c>
      <c r="V44">
        <v>0</v>
      </c>
      <c r="W44">
        <v>0</v>
      </c>
      <c r="X44">
        <v>4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163</v>
      </c>
      <c r="AL44">
        <v>35.909908000000001</v>
      </c>
      <c r="AM44" t="s">
        <v>164</v>
      </c>
      <c r="AN44">
        <v>-75.706851</v>
      </c>
      <c r="AO44">
        <v>25</v>
      </c>
      <c r="AP44">
        <v>425</v>
      </c>
      <c r="AQ44" t="s">
        <v>129</v>
      </c>
      <c r="AR44">
        <v>-92</v>
      </c>
      <c r="AS44">
        <v>-44</v>
      </c>
      <c r="AT44">
        <v>1152</v>
      </c>
      <c r="BB44" t="str">
        <f t="shared" si="1"/>
        <v>1200</v>
      </c>
      <c r="BC44">
        <v>1</v>
      </c>
      <c r="BD44" t="str">
        <f t="shared" si="4"/>
        <v xml:space="preserve">N1281F  </v>
      </c>
      <c r="BE44">
        <v>1</v>
      </c>
      <c r="BG44">
        <v>0</v>
      </c>
      <c r="BH44">
        <v>0</v>
      </c>
      <c r="BI44">
        <v>0</v>
      </c>
      <c r="BJ44">
        <v>250</v>
      </c>
      <c r="BK44">
        <v>-175</v>
      </c>
      <c r="BL44" t="s">
        <v>130</v>
      </c>
      <c r="BM44">
        <v>1</v>
      </c>
      <c r="BN44">
        <v>0</v>
      </c>
      <c r="BO44">
        <v>1</v>
      </c>
      <c r="BP44">
        <v>0</v>
      </c>
      <c r="BT44">
        <v>0</v>
      </c>
      <c r="BU44">
        <v>0</v>
      </c>
      <c r="CE44" t="str">
        <f>"21:10:24.043"</f>
        <v>21:10:24.043</v>
      </c>
      <c r="CF44">
        <v>42704452</v>
      </c>
      <c r="CI44">
        <v>0</v>
      </c>
      <c r="CJ44">
        <v>1504</v>
      </c>
      <c r="CK44">
        <v>1011.2</v>
      </c>
      <c r="CL44">
        <v>255.9375</v>
      </c>
      <c r="CM44">
        <v>1</v>
      </c>
      <c r="CN44">
        <v>1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5</v>
      </c>
      <c r="CY44">
        <v>7</v>
      </c>
      <c r="CZ44" t="s">
        <v>131</v>
      </c>
      <c r="DA44">
        <v>145</v>
      </c>
      <c r="DB44">
        <v>1</v>
      </c>
      <c r="DC44" t="s">
        <v>132</v>
      </c>
      <c r="DD44" t="s">
        <v>133</v>
      </c>
      <c r="DG44">
        <v>1759717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"09/28/2024 21:10:24.415"</f>
        <v>09/28/2024 21:10:24.415</v>
      </c>
      <c r="C45" t="str">
        <f t="shared" si="3"/>
        <v>FFDFD7C0</v>
      </c>
      <c r="D45" t="s">
        <v>136</v>
      </c>
      <c r="E45">
        <v>4</v>
      </c>
      <c r="F45">
        <v>1004</v>
      </c>
      <c r="G45" t="s">
        <v>124</v>
      </c>
      <c r="J45" t="s">
        <v>137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"21:10:24.039"</f>
        <v>21:10:24.039</v>
      </c>
      <c r="T45" t="str">
        <f>"21:10:23.639"</f>
        <v>21:10:23.639</v>
      </c>
      <c r="U45" t="str">
        <f t="shared" si="0"/>
        <v>A073EB</v>
      </c>
      <c r="V45">
        <v>0</v>
      </c>
      <c r="W45">
        <v>0</v>
      </c>
      <c r="X45">
        <v>4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163</v>
      </c>
      <c r="AL45">
        <v>35.909908000000001</v>
      </c>
      <c r="AM45" t="s">
        <v>164</v>
      </c>
      <c r="AN45">
        <v>-75.706851</v>
      </c>
      <c r="AO45">
        <v>25</v>
      </c>
      <c r="AP45">
        <v>425</v>
      </c>
      <c r="AQ45" t="s">
        <v>129</v>
      </c>
      <c r="AR45">
        <v>-92</v>
      </c>
      <c r="AS45">
        <v>-44</v>
      </c>
      <c r="AT45">
        <v>1152</v>
      </c>
      <c r="BB45" t="str">
        <f t="shared" si="1"/>
        <v>1200</v>
      </c>
      <c r="BC45">
        <v>1</v>
      </c>
      <c r="BD45" t="str">
        <f t="shared" si="4"/>
        <v xml:space="preserve">N1281F  </v>
      </c>
      <c r="BE45">
        <v>1</v>
      </c>
      <c r="BG45">
        <v>0</v>
      </c>
      <c r="BH45">
        <v>0</v>
      </c>
      <c r="BI45">
        <v>0</v>
      </c>
      <c r="BJ45">
        <v>250</v>
      </c>
      <c r="BK45">
        <v>-175</v>
      </c>
      <c r="BL45" t="s">
        <v>130</v>
      </c>
      <c r="BM45">
        <v>1</v>
      </c>
      <c r="BN45">
        <v>0</v>
      </c>
      <c r="BO45">
        <v>1</v>
      </c>
      <c r="BP45">
        <v>0</v>
      </c>
      <c r="BT45">
        <v>0</v>
      </c>
      <c r="BU45">
        <v>0</v>
      </c>
      <c r="CE45" t="str">
        <f>"21:10:24.043"</f>
        <v>21:10:24.043</v>
      </c>
      <c r="CF45">
        <v>42704452</v>
      </c>
      <c r="CI45">
        <v>0</v>
      </c>
      <c r="CJ45">
        <v>1504</v>
      </c>
      <c r="CK45">
        <v>1011.2</v>
      </c>
      <c r="CL45">
        <v>255.9375</v>
      </c>
      <c r="CM45">
        <v>1</v>
      </c>
      <c r="CN45">
        <v>1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5</v>
      </c>
      <c r="CY45">
        <v>7</v>
      </c>
      <c r="CZ45" t="s">
        <v>131</v>
      </c>
      <c r="DA45">
        <v>145</v>
      </c>
      <c r="DB45">
        <v>1</v>
      </c>
      <c r="DC45" t="s">
        <v>132</v>
      </c>
      <c r="DD45" t="s">
        <v>133</v>
      </c>
      <c r="DG45">
        <v>1759717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"09/28/2024 21:10:24.415"</f>
        <v>09/28/2024 21:10:24.415</v>
      </c>
      <c r="C46" t="str">
        <f t="shared" si="3"/>
        <v>FFDFD7C0</v>
      </c>
      <c r="D46" t="s">
        <v>136</v>
      </c>
      <c r="E46">
        <v>3</v>
      </c>
      <c r="F46">
        <v>1003</v>
      </c>
      <c r="G46" t="s">
        <v>142</v>
      </c>
      <c r="J46" t="s">
        <v>137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"21:10:24.039"</f>
        <v>21:10:24.039</v>
      </c>
      <c r="T46" t="str">
        <f>"21:10:23.639"</f>
        <v>21:10:23.639</v>
      </c>
      <c r="U46" t="str">
        <f t="shared" si="0"/>
        <v>A073EB</v>
      </c>
      <c r="V46">
        <v>0</v>
      </c>
      <c r="W46">
        <v>0</v>
      </c>
      <c r="X46">
        <v>4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163</v>
      </c>
      <c r="AL46">
        <v>35.909908000000001</v>
      </c>
      <c r="AM46" t="s">
        <v>164</v>
      </c>
      <c r="AN46">
        <v>-75.706851</v>
      </c>
      <c r="AO46">
        <v>25</v>
      </c>
      <c r="AP46">
        <v>425</v>
      </c>
      <c r="AQ46" t="s">
        <v>129</v>
      </c>
      <c r="AR46">
        <v>-92</v>
      </c>
      <c r="AS46">
        <v>-44</v>
      </c>
      <c r="AT46">
        <v>1152</v>
      </c>
      <c r="BB46" t="str">
        <f t="shared" si="1"/>
        <v>1200</v>
      </c>
      <c r="BC46">
        <v>1</v>
      </c>
      <c r="BD46" t="str">
        <f t="shared" si="4"/>
        <v xml:space="preserve">N1281F  </v>
      </c>
      <c r="BE46">
        <v>1</v>
      </c>
      <c r="BG46">
        <v>0</v>
      </c>
      <c r="BH46">
        <v>0</v>
      </c>
      <c r="BI46">
        <v>0</v>
      </c>
      <c r="BJ46">
        <v>250</v>
      </c>
      <c r="BK46">
        <v>-175</v>
      </c>
      <c r="BL46" t="s">
        <v>130</v>
      </c>
      <c r="BM46">
        <v>1</v>
      </c>
      <c r="BN46">
        <v>0</v>
      </c>
      <c r="BO46">
        <v>1</v>
      </c>
      <c r="BP46">
        <v>0</v>
      </c>
      <c r="BT46">
        <v>0</v>
      </c>
      <c r="BU46">
        <v>0</v>
      </c>
      <c r="CE46" t="str">
        <f>"21:10:24.043"</f>
        <v>21:10:24.043</v>
      </c>
      <c r="CF46">
        <v>42704452</v>
      </c>
      <c r="CI46">
        <v>0</v>
      </c>
      <c r="CJ46">
        <v>1504</v>
      </c>
      <c r="CK46">
        <v>1011.2</v>
      </c>
      <c r="CL46">
        <v>255.9375</v>
      </c>
      <c r="CM46">
        <v>1</v>
      </c>
      <c r="CN46">
        <v>1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5</v>
      </c>
      <c r="CY46">
        <v>7</v>
      </c>
      <c r="CZ46" t="s">
        <v>131</v>
      </c>
      <c r="DA46">
        <v>145</v>
      </c>
      <c r="DB46">
        <v>1</v>
      </c>
      <c r="DC46" t="s">
        <v>132</v>
      </c>
      <c r="DD46" t="s">
        <v>133</v>
      </c>
      <c r="DG46">
        <v>1759717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"09/28/2024 21:10:24.447"</f>
        <v>09/28/2024 21:10:24.447</v>
      </c>
      <c r="C47" t="str">
        <f t="shared" si="3"/>
        <v>FFDFD7C0</v>
      </c>
      <c r="D47" t="s">
        <v>143</v>
      </c>
      <c r="E47">
        <v>13</v>
      </c>
      <c r="J47" t="s">
        <v>144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"21:10:24.039"</f>
        <v>21:10:24.039</v>
      </c>
      <c r="T47" t="str">
        <f>"21:10:23.639"</f>
        <v>21:10:23.639</v>
      </c>
      <c r="U47" t="str">
        <f t="shared" si="0"/>
        <v>A073EB</v>
      </c>
      <c r="V47">
        <v>0</v>
      </c>
      <c r="W47">
        <v>0</v>
      </c>
      <c r="X47">
        <v>4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163</v>
      </c>
      <c r="AL47">
        <v>35.909908000000001</v>
      </c>
      <c r="AM47" t="s">
        <v>164</v>
      </c>
      <c r="AN47">
        <v>-75.706851</v>
      </c>
      <c r="AO47">
        <v>25</v>
      </c>
      <c r="AP47">
        <v>425</v>
      </c>
      <c r="AQ47" t="s">
        <v>129</v>
      </c>
      <c r="AR47">
        <v>-92</v>
      </c>
      <c r="AS47">
        <v>-44</v>
      </c>
      <c r="AT47">
        <v>1152</v>
      </c>
      <c r="BB47" t="str">
        <f t="shared" si="1"/>
        <v>1200</v>
      </c>
      <c r="BC47">
        <v>1</v>
      </c>
      <c r="BD47" t="str">
        <f t="shared" si="4"/>
        <v xml:space="preserve">N1281F  </v>
      </c>
      <c r="BE47">
        <v>1</v>
      </c>
      <c r="BG47">
        <v>0</v>
      </c>
      <c r="BH47">
        <v>0</v>
      </c>
      <c r="BI47">
        <v>0</v>
      </c>
      <c r="BJ47">
        <v>250</v>
      </c>
      <c r="BK47">
        <v>-175</v>
      </c>
      <c r="BL47" t="s">
        <v>130</v>
      </c>
      <c r="BM47">
        <v>1</v>
      </c>
      <c r="BN47">
        <v>0</v>
      </c>
      <c r="BO47">
        <v>1</v>
      </c>
      <c r="BP47">
        <v>0</v>
      </c>
      <c r="BT47">
        <v>0</v>
      </c>
      <c r="BU47">
        <v>0</v>
      </c>
      <c r="CE47" t="str">
        <f>"21:10:24.043"</f>
        <v>21:10:24.043</v>
      </c>
      <c r="CF47">
        <v>42704452</v>
      </c>
      <c r="CI47">
        <v>0</v>
      </c>
      <c r="CJ47">
        <v>1504</v>
      </c>
      <c r="CK47">
        <v>1011.2</v>
      </c>
      <c r="CL47">
        <v>255.9375</v>
      </c>
      <c r="CM47">
        <v>1</v>
      </c>
      <c r="CN47">
        <v>1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5</v>
      </c>
      <c r="CY47">
        <v>7</v>
      </c>
      <c r="CZ47" t="s">
        <v>131</v>
      </c>
      <c r="DA47">
        <v>145</v>
      </c>
      <c r="DB47">
        <v>1</v>
      </c>
      <c r="DC47" t="s">
        <v>132</v>
      </c>
      <c r="DD47" t="s">
        <v>133</v>
      </c>
      <c r="DG47">
        <v>1759717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"09/28/2024 21:10:25.337"</f>
        <v>09/28/2024 21:10:25.337</v>
      </c>
      <c r="C48" t="str">
        <f t="shared" si="3"/>
        <v>FFDFD7C0</v>
      </c>
      <c r="D48" t="s">
        <v>123</v>
      </c>
      <c r="E48">
        <v>2</v>
      </c>
      <c r="H48">
        <v>158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"21:10:25.109"</f>
        <v>21:10:25.109</v>
      </c>
      <c r="T48" t="str">
        <f>"21:10:24.609"</f>
        <v>21:10:24.609</v>
      </c>
      <c r="U48" t="str">
        <f t="shared" si="0"/>
        <v>A073EB</v>
      </c>
      <c r="V48">
        <v>0</v>
      </c>
      <c r="W48">
        <v>0</v>
      </c>
      <c r="X48">
        <v>4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165</v>
      </c>
      <c r="AL48">
        <v>35.909736000000002</v>
      </c>
      <c r="AM48" t="s">
        <v>166</v>
      </c>
      <c r="AN48">
        <v>-75.707408999999998</v>
      </c>
      <c r="AO48">
        <v>25</v>
      </c>
      <c r="AP48">
        <v>450</v>
      </c>
      <c r="AQ48" t="s">
        <v>129</v>
      </c>
      <c r="AR48">
        <v>-94</v>
      </c>
      <c r="AS48">
        <v>-41</v>
      </c>
      <c r="AT48">
        <v>1280</v>
      </c>
      <c r="BB48" t="str">
        <f t="shared" si="1"/>
        <v>1200</v>
      </c>
      <c r="BC48">
        <v>1</v>
      </c>
      <c r="BD48" t="str">
        <f t="shared" si="4"/>
        <v xml:space="preserve">N1281F  </v>
      </c>
      <c r="BE48">
        <v>1</v>
      </c>
      <c r="BG48">
        <v>0</v>
      </c>
      <c r="BH48">
        <v>0</v>
      </c>
      <c r="BI48">
        <v>0</v>
      </c>
      <c r="BJ48">
        <v>250</v>
      </c>
      <c r="BK48">
        <v>-200</v>
      </c>
      <c r="BL48" t="s">
        <v>130</v>
      </c>
      <c r="BM48">
        <v>1</v>
      </c>
      <c r="BN48">
        <v>0</v>
      </c>
      <c r="BO48">
        <v>1</v>
      </c>
      <c r="BP48">
        <v>0</v>
      </c>
      <c r="BT48">
        <v>0</v>
      </c>
      <c r="BU48">
        <v>0</v>
      </c>
      <c r="CE48" t="str">
        <f>"21:10:25.113"</f>
        <v>21:10:25.113</v>
      </c>
      <c r="CF48">
        <v>112588566</v>
      </c>
      <c r="CI48">
        <v>0</v>
      </c>
      <c r="CJ48">
        <v>1504</v>
      </c>
      <c r="CK48">
        <v>1011.2</v>
      </c>
      <c r="CL48">
        <v>258.75</v>
      </c>
      <c r="CM48">
        <v>1</v>
      </c>
      <c r="CN48">
        <v>1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4</v>
      </c>
      <c r="CY48">
        <v>7</v>
      </c>
      <c r="CZ48" t="s">
        <v>131</v>
      </c>
      <c r="DA48">
        <v>145</v>
      </c>
      <c r="DB48">
        <v>1</v>
      </c>
      <c r="DC48" t="s">
        <v>132</v>
      </c>
      <c r="DD48" t="s">
        <v>133</v>
      </c>
      <c r="DG48">
        <v>1760182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"09/28/2024 21:10:25.337"</f>
        <v>09/28/2024 21:10:25.337</v>
      </c>
      <c r="C49" t="str">
        <f t="shared" si="3"/>
        <v>FFDFD7C0</v>
      </c>
      <c r="D49" t="s">
        <v>136</v>
      </c>
      <c r="E49">
        <v>3</v>
      </c>
      <c r="F49">
        <v>1003</v>
      </c>
      <c r="G49" t="s">
        <v>142</v>
      </c>
      <c r="J49" t="s">
        <v>137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"21:10:25.109"</f>
        <v>21:10:25.109</v>
      </c>
      <c r="T49" t="str">
        <f>"21:10:24.609"</f>
        <v>21:10:24.609</v>
      </c>
      <c r="U49" t="str">
        <f t="shared" si="0"/>
        <v>A073EB</v>
      </c>
      <c r="V49">
        <v>0</v>
      </c>
      <c r="W49">
        <v>0</v>
      </c>
      <c r="X49">
        <v>4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165</v>
      </c>
      <c r="AL49">
        <v>35.909736000000002</v>
      </c>
      <c r="AM49" t="s">
        <v>166</v>
      </c>
      <c r="AN49">
        <v>-75.707408999999998</v>
      </c>
      <c r="AO49">
        <v>25</v>
      </c>
      <c r="AP49">
        <v>450</v>
      </c>
      <c r="AQ49" t="s">
        <v>129</v>
      </c>
      <c r="AR49">
        <v>-94</v>
      </c>
      <c r="AS49">
        <v>-41</v>
      </c>
      <c r="AT49">
        <v>1280</v>
      </c>
      <c r="BB49" t="str">
        <f t="shared" si="1"/>
        <v>1200</v>
      </c>
      <c r="BC49">
        <v>1</v>
      </c>
      <c r="BD49" t="str">
        <f t="shared" si="4"/>
        <v xml:space="preserve">N1281F  </v>
      </c>
      <c r="BE49">
        <v>1</v>
      </c>
      <c r="BG49">
        <v>0</v>
      </c>
      <c r="BH49">
        <v>0</v>
      </c>
      <c r="BI49">
        <v>0</v>
      </c>
      <c r="BJ49">
        <v>250</v>
      </c>
      <c r="BK49">
        <v>-200</v>
      </c>
      <c r="BL49" t="s">
        <v>130</v>
      </c>
      <c r="BM49">
        <v>1</v>
      </c>
      <c r="BN49">
        <v>0</v>
      </c>
      <c r="BO49">
        <v>1</v>
      </c>
      <c r="BP49">
        <v>0</v>
      </c>
      <c r="BT49">
        <v>0</v>
      </c>
      <c r="BU49">
        <v>0</v>
      </c>
      <c r="CE49" t="str">
        <f>"21:10:25.113"</f>
        <v>21:10:25.113</v>
      </c>
      <c r="CF49">
        <v>112588566</v>
      </c>
      <c r="CI49">
        <v>0</v>
      </c>
      <c r="CJ49">
        <v>1504</v>
      </c>
      <c r="CK49">
        <v>1011.2</v>
      </c>
      <c r="CL49">
        <v>258.75</v>
      </c>
      <c r="CM49">
        <v>1</v>
      </c>
      <c r="CN49">
        <v>1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4</v>
      </c>
      <c r="CY49">
        <v>7</v>
      </c>
      <c r="CZ49" t="s">
        <v>131</v>
      </c>
      <c r="DA49">
        <v>145</v>
      </c>
      <c r="DB49">
        <v>1</v>
      </c>
      <c r="DC49" t="s">
        <v>132</v>
      </c>
      <c r="DD49" t="s">
        <v>133</v>
      </c>
      <c r="DG49">
        <v>1760182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"09/28/2024 21:10:25.337"</f>
        <v>09/28/2024 21:10:25.337</v>
      </c>
      <c r="C50" t="str">
        <f t="shared" si="3"/>
        <v>FFDFD7C0</v>
      </c>
      <c r="D50" t="s">
        <v>136</v>
      </c>
      <c r="E50">
        <v>4</v>
      </c>
      <c r="F50">
        <v>1004</v>
      </c>
      <c r="G50" t="s">
        <v>124</v>
      </c>
      <c r="J50" t="s">
        <v>137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"21:10:25.109"</f>
        <v>21:10:25.109</v>
      </c>
      <c r="T50" t="str">
        <f>"21:10:24.609"</f>
        <v>21:10:24.609</v>
      </c>
      <c r="U50" t="str">
        <f t="shared" si="0"/>
        <v>A073EB</v>
      </c>
      <c r="V50">
        <v>0</v>
      </c>
      <c r="W50">
        <v>0</v>
      </c>
      <c r="X50">
        <v>4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165</v>
      </c>
      <c r="AL50">
        <v>35.909736000000002</v>
      </c>
      <c r="AM50" t="s">
        <v>166</v>
      </c>
      <c r="AN50">
        <v>-75.707408999999998</v>
      </c>
      <c r="AO50">
        <v>25</v>
      </c>
      <c r="AP50">
        <v>450</v>
      </c>
      <c r="AQ50" t="s">
        <v>129</v>
      </c>
      <c r="AR50">
        <v>-94</v>
      </c>
      <c r="AS50">
        <v>-41</v>
      </c>
      <c r="AT50">
        <v>1280</v>
      </c>
      <c r="BB50" t="str">
        <f t="shared" si="1"/>
        <v>1200</v>
      </c>
      <c r="BC50">
        <v>1</v>
      </c>
      <c r="BD50" t="str">
        <f t="shared" si="4"/>
        <v xml:space="preserve">N1281F  </v>
      </c>
      <c r="BE50">
        <v>1</v>
      </c>
      <c r="BG50">
        <v>0</v>
      </c>
      <c r="BH50">
        <v>0</v>
      </c>
      <c r="BI50">
        <v>0</v>
      </c>
      <c r="BJ50">
        <v>250</v>
      </c>
      <c r="BK50">
        <v>-200</v>
      </c>
      <c r="BL50" t="s">
        <v>130</v>
      </c>
      <c r="BM50">
        <v>1</v>
      </c>
      <c r="BN50">
        <v>0</v>
      </c>
      <c r="BO50">
        <v>1</v>
      </c>
      <c r="BP50">
        <v>0</v>
      </c>
      <c r="BT50">
        <v>0</v>
      </c>
      <c r="BU50">
        <v>0</v>
      </c>
      <c r="CE50" t="str">
        <f>"21:10:25.113"</f>
        <v>21:10:25.113</v>
      </c>
      <c r="CF50">
        <v>112588566</v>
      </c>
      <c r="CI50">
        <v>0</v>
      </c>
      <c r="CJ50">
        <v>1504</v>
      </c>
      <c r="CK50">
        <v>1011.2</v>
      </c>
      <c r="CL50">
        <v>258.75</v>
      </c>
      <c r="CM50">
        <v>1</v>
      </c>
      <c r="CN50">
        <v>1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4</v>
      </c>
      <c r="CY50">
        <v>7</v>
      </c>
      <c r="CZ50" t="s">
        <v>131</v>
      </c>
      <c r="DA50">
        <v>145</v>
      </c>
      <c r="DB50">
        <v>1</v>
      </c>
      <c r="DC50" t="s">
        <v>132</v>
      </c>
      <c r="DD50" t="s">
        <v>133</v>
      </c>
      <c r="DG50">
        <v>1760182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"09/28/2024 21:10:25.368"</f>
        <v>09/28/2024 21:10:25.368</v>
      </c>
      <c r="C51" t="str">
        <f t="shared" si="3"/>
        <v>FFDFD7C0</v>
      </c>
      <c r="D51" t="s">
        <v>143</v>
      </c>
      <c r="E51">
        <v>13</v>
      </c>
      <c r="J51" t="s">
        <v>144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"21:10:25.109"</f>
        <v>21:10:25.109</v>
      </c>
      <c r="T51" t="str">
        <f>"21:10:24.609"</f>
        <v>21:10:24.609</v>
      </c>
      <c r="U51" t="str">
        <f t="shared" si="0"/>
        <v>A073EB</v>
      </c>
      <c r="V51">
        <v>0</v>
      </c>
      <c r="W51">
        <v>0</v>
      </c>
      <c r="X51">
        <v>4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165</v>
      </c>
      <c r="AL51">
        <v>35.909736000000002</v>
      </c>
      <c r="AM51" t="s">
        <v>166</v>
      </c>
      <c r="AN51">
        <v>-75.707408999999998</v>
      </c>
      <c r="AO51">
        <v>25</v>
      </c>
      <c r="AP51">
        <v>450</v>
      </c>
      <c r="AQ51" t="s">
        <v>129</v>
      </c>
      <c r="AR51">
        <v>-94</v>
      </c>
      <c r="AS51">
        <v>-41</v>
      </c>
      <c r="AT51">
        <v>1280</v>
      </c>
      <c r="BB51" t="str">
        <f t="shared" si="1"/>
        <v>1200</v>
      </c>
      <c r="BC51">
        <v>1</v>
      </c>
      <c r="BD51" t="str">
        <f t="shared" si="4"/>
        <v xml:space="preserve">N1281F  </v>
      </c>
      <c r="BE51">
        <v>1</v>
      </c>
      <c r="BG51">
        <v>0</v>
      </c>
      <c r="BH51">
        <v>0</v>
      </c>
      <c r="BI51">
        <v>0</v>
      </c>
      <c r="BJ51">
        <v>250</v>
      </c>
      <c r="BK51">
        <v>-200</v>
      </c>
      <c r="BL51" t="s">
        <v>130</v>
      </c>
      <c r="BM51">
        <v>1</v>
      </c>
      <c r="BN51">
        <v>0</v>
      </c>
      <c r="BO51">
        <v>1</v>
      </c>
      <c r="BP51">
        <v>0</v>
      </c>
      <c r="BT51">
        <v>0</v>
      </c>
      <c r="BU51">
        <v>0</v>
      </c>
      <c r="CE51" t="str">
        <f>"21:10:25.113"</f>
        <v>21:10:25.113</v>
      </c>
      <c r="CF51">
        <v>112588566</v>
      </c>
      <c r="CI51">
        <v>0</v>
      </c>
      <c r="CJ51">
        <v>1504</v>
      </c>
      <c r="CK51">
        <v>1011.2</v>
      </c>
      <c r="CL51">
        <v>258.75</v>
      </c>
      <c r="CM51">
        <v>1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4</v>
      </c>
      <c r="CY51">
        <v>7</v>
      </c>
      <c r="CZ51" t="s">
        <v>131</v>
      </c>
      <c r="DA51">
        <v>145</v>
      </c>
      <c r="DB51">
        <v>1</v>
      </c>
      <c r="DC51" t="s">
        <v>132</v>
      </c>
      <c r="DD51" t="s">
        <v>133</v>
      </c>
      <c r="DG51">
        <v>1760182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"09/28/2024 21:10:26.462"</f>
        <v>09/28/2024 21:10:26.462</v>
      </c>
      <c r="C52" t="str">
        <f t="shared" si="3"/>
        <v>FFDFD7C0</v>
      </c>
      <c r="D52" t="s">
        <v>143</v>
      </c>
      <c r="E52">
        <v>13</v>
      </c>
      <c r="J52" t="s">
        <v>144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"21:10:26.133"</f>
        <v>21:10:26.133</v>
      </c>
      <c r="T52" t="str">
        <f>"21:10:25.733"</f>
        <v>21:10:25.733</v>
      </c>
      <c r="U52" t="str">
        <f t="shared" si="0"/>
        <v>A073EB</v>
      </c>
      <c r="V52">
        <v>0</v>
      </c>
      <c r="W52">
        <v>0</v>
      </c>
      <c r="X52">
        <v>4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167</v>
      </c>
      <c r="AL52">
        <v>35.909522000000003</v>
      </c>
      <c r="AM52" t="s">
        <v>168</v>
      </c>
      <c r="AN52">
        <v>-75.708010000000002</v>
      </c>
      <c r="AO52">
        <v>25</v>
      </c>
      <c r="AP52">
        <v>475</v>
      </c>
      <c r="AQ52" t="s">
        <v>129</v>
      </c>
      <c r="AR52">
        <v>-95</v>
      </c>
      <c r="AS52">
        <v>-37</v>
      </c>
      <c r="AT52">
        <v>1344</v>
      </c>
      <c r="BB52" t="str">
        <f t="shared" si="1"/>
        <v>1200</v>
      </c>
      <c r="BC52">
        <v>1</v>
      </c>
      <c r="BD52" t="str">
        <f t="shared" si="4"/>
        <v xml:space="preserve">N1281F  </v>
      </c>
      <c r="BE52">
        <v>1</v>
      </c>
      <c r="BG52">
        <v>0</v>
      </c>
      <c r="BH52">
        <v>0</v>
      </c>
      <c r="BI52">
        <v>0</v>
      </c>
      <c r="BJ52">
        <v>275</v>
      </c>
      <c r="BK52">
        <v>-200</v>
      </c>
      <c r="BL52" t="s">
        <v>130</v>
      </c>
      <c r="BM52">
        <v>1</v>
      </c>
      <c r="BN52">
        <v>0</v>
      </c>
      <c r="BO52">
        <v>1</v>
      </c>
      <c r="BP52">
        <v>0</v>
      </c>
      <c r="BT52">
        <v>0</v>
      </c>
      <c r="BU52">
        <v>0</v>
      </c>
      <c r="CE52" t="str">
        <f>"21:10:26.135"</f>
        <v>21:10:26.135</v>
      </c>
      <c r="CF52">
        <v>134958752</v>
      </c>
      <c r="CI52">
        <v>0</v>
      </c>
      <c r="CJ52">
        <v>1504</v>
      </c>
      <c r="CK52">
        <v>1011.2</v>
      </c>
      <c r="CL52">
        <v>260.85939999999999</v>
      </c>
      <c r="CM52">
        <v>1</v>
      </c>
      <c r="CN52">
        <v>1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4</v>
      </c>
      <c r="CY52">
        <v>7</v>
      </c>
      <c r="CZ52" t="s">
        <v>131</v>
      </c>
      <c r="DA52">
        <v>145</v>
      </c>
      <c r="DB52">
        <v>1</v>
      </c>
      <c r="DC52" t="s">
        <v>132</v>
      </c>
      <c r="DD52" t="s">
        <v>133</v>
      </c>
      <c r="DG52">
        <v>1760629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"09/28/2024 21:10:26.462"</f>
        <v>09/28/2024 21:10:26.462</v>
      </c>
      <c r="C53" t="str">
        <f t="shared" si="3"/>
        <v>FFDFD7C0</v>
      </c>
      <c r="D53" t="s">
        <v>136</v>
      </c>
      <c r="E53">
        <v>3</v>
      </c>
      <c r="F53">
        <v>1003</v>
      </c>
      <c r="G53" t="s">
        <v>142</v>
      </c>
      <c r="J53" t="s">
        <v>137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"21:10:26.133"</f>
        <v>21:10:26.133</v>
      </c>
      <c r="T53" t="str">
        <f>"21:10:25.733"</f>
        <v>21:10:25.733</v>
      </c>
      <c r="U53" t="str">
        <f t="shared" si="0"/>
        <v>A073EB</v>
      </c>
      <c r="V53">
        <v>0</v>
      </c>
      <c r="W53">
        <v>0</v>
      </c>
      <c r="X53">
        <v>4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167</v>
      </c>
      <c r="AL53">
        <v>35.909522000000003</v>
      </c>
      <c r="AM53" t="s">
        <v>168</v>
      </c>
      <c r="AN53">
        <v>-75.708010000000002</v>
      </c>
      <c r="AO53">
        <v>25</v>
      </c>
      <c r="AP53">
        <v>475</v>
      </c>
      <c r="AQ53" t="s">
        <v>129</v>
      </c>
      <c r="AR53">
        <v>-95</v>
      </c>
      <c r="AS53">
        <v>-37</v>
      </c>
      <c r="AT53">
        <v>1344</v>
      </c>
      <c r="BB53" t="str">
        <f t="shared" si="1"/>
        <v>1200</v>
      </c>
      <c r="BC53">
        <v>1</v>
      </c>
      <c r="BD53" t="str">
        <f t="shared" si="4"/>
        <v xml:space="preserve">N1281F  </v>
      </c>
      <c r="BE53">
        <v>1</v>
      </c>
      <c r="BG53">
        <v>0</v>
      </c>
      <c r="BH53">
        <v>0</v>
      </c>
      <c r="BI53">
        <v>0</v>
      </c>
      <c r="BJ53">
        <v>275</v>
      </c>
      <c r="BK53">
        <v>-200</v>
      </c>
      <c r="BL53" t="s">
        <v>130</v>
      </c>
      <c r="BM53">
        <v>1</v>
      </c>
      <c r="BN53">
        <v>0</v>
      </c>
      <c r="BO53">
        <v>1</v>
      </c>
      <c r="BP53">
        <v>0</v>
      </c>
      <c r="BT53">
        <v>0</v>
      </c>
      <c r="BU53">
        <v>0</v>
      </c>
      <c r="CE53" t="str">
        <f>"21:10:26.135"</f>
        <v>21:10:26.135</v>
      </c>
      <c r="CF53">
        <v>134958752</v>
      </c>
      <c r="CI53">
        <v>0</v>
      </c>
      <c r="CJ53">
        <v>1504</v>
      </c>
      <c r="CK53">
        <v>1011.2</v>
      </c>
      <c r="CL53">
        <v>260.85939999999999</v>
      </c>
      <c r="CM53">
        <v>1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4</v>
      </c>
      <c r="CY53">
        <v>7</v>
      </c>
      <c r="CZ53" t="s">
        <v>131</v>
      </c>
      <c r="DA53">
        <v>145</v>
      </c>
      <c r="DB53">
        <v>1</v>
      </c>
      <c r="DC53" t="s">
        <v>132</v>
      </c>
      <c r="DD53" t="s">
        <v>133</v>
      </c>
      <c r="DG53">
        <v>1760629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"09/28/2024 21:10:26.462"</f>
        <v>09/28/2024 21:10:26.462</v>
      </c>
      <c r="C54" t="str">
        <f t="shared" si="3"/>
        <v>FFDFD7C0</v>
      </c>
      <c r="D54" t="s">
        <v>136</v>
      </c>
      <c r="E54">
        <v>4</v>
      </c>
      <c r="F54">
        <v>1004</v>
      </c>
      <c r="G54" t="s">
        <v>124</v>
      </c>
      <c r="J54" t="s">
        <v>137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"21:10:26.133"</f>
        <v>21:10:26.133</v>
      </c>
      <c r="T54" t="str">
        <f>"21:10:25.733"</f>
        <v>21:10:25.733</v>
      </c>
      <c r="U54" t="str">
        <f t="shared" si="0"/>
        <v>A073EB</v>
      </c>
      <c r="V54">
        <v>0</v>
      </c>
      <c r="W54">
        <v>0</v>
      </c>
      <c r="X54">
        <v>4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167</v>
      </c>
      <c r="AL54">
        <v>35.909522000000003</v>
      </c>
      <c r="AM54" t="s">
        <v>168</v>
      </c>
      <c r="AN54">
        <v>-75.708010000000002</v>
      </c>
      <c r="AO54">
        <v>25</v>
      </c>
      <c r="AP54">
        <v>475</v>
      </c>
      <c r="AQ54" t="s">
        <v>129</v>
      </c>
      <c r="AR54">
        <v>-95</v>
      </c>
      <c r="AS54">
        <v>-37</v>
      </c>
      <c r="AT54">
        <v>1344</v>
      </c>
      <c r="BB54" t="str">
        <f t="shared" si="1"/>
        <v>1200</v>
      </c>
      <c r="BC54">
        <v>1</v>
      </c>
      <c r="BD54" t="str">
        <f t="shared" si="4"/>
        <v xml:space="preserve">N1281F  </v>
      </c>
      <c r="BE54">
        <v>1</v>
      </c>
      <c r="BG54">
        <v>0</v>
      </c>
      <c r="BH54">
        <v>0</v>
      </c>
      <c r="BI54">
        <v>0</v>
      </c>
      <c r="BJ54">
        <v>275</v>
      </c>
      <c r="BK54">
        <v>-200</v>
      </c>
      <c r="BL54" t="s">
        <v>130</v>
      </c>
      <c r="BM54">
        <v>1</v>
      </c>
      <c r="BN54">
        <v>0</v>
      </c>
      <c r="BO54">
        <v>1</v>
      </c>
      <c r="BP54">
        <v>0</v>
      </c>
      <c r="BT54">
        <v>0</v>
      </c>
      <c r="BU54">
        <v>0</v>
      </c>
      <c r="CE54" t="str">
        <f>"21:10:26.135"</f>
        <v>21:10:26.135</v>
      </c>
      <c r="CF54">
        <v>134958752</v>
      </c>
      <c r="CI54">
        <v>0</v>
      </c>
      <c r="CJ54">
        <v>1504</v>
      </c>
      <c r="CK54">
        <v>1011.2</v>
      </c>
      <c r="CL54">
        <v>260.85939999999999</v>
      </c>
      <c r="CM54">
        <v>1</v>
      </c>
      <c r="CN54">
        <v>1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4</v>
      </c>
      <c r="CY54">
        <v>7</v>
      </c>
      <c r="CZ54" t="s">
        <v>131</v>
      </c>
      <c r="DA54">
        <v>145</v>
      </c>
      <c r="DB54">
        <v>1</v>
      </c>
      <c r="DC54" t="s">
        <v>132</v>
      </c>
      <c r="DD54" t="s">
        <v>133</v>
      </c>
      <c r="DG54">
        <v>1760629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"09/28/2024 21:10:26.462"</f>
        <v>09/28/2024 21:10:26.462</v>
      </c>
      <c r="C55" t="str">
        <f t="shared" si="3"/>
        <v>FFDFD7C0</v>
      </c>
      <c r="D55" t="s">
        <v>123</v>
      </c>
      <c r="E55">
        <v>2</v>
      </c>
      <c r="H55">
        <v>158</v>
      </c>
      <c r="I55" t="s">
        <v>124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"21:10:26.133"</f>
        <v>21:10:26.133</v>
      </c>
      <c r="T55" t="str">
        <f>"21:10:25.733"</f>
        <v>21:10:25.733</v>
      </c>
      <c r="U55" t="str">
        <f t="shared" si="0"/>
        <v>A073EB</v>
      </c>
      <c r="V55">
        <v>0</v>
      </c>
      <c r="W55">
        <v>0</v>
      </c>
      <c r="X55">
        <v>4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167</v>
      </c>
      <c r="AL55">
        <v>35.909522000000003</v>
      </c>
      <c r="AM55" t="s">
        <v>168</v>
      </c>
      <c r="AN55">
        <v>-75.708010000000002</v>
      </c>
      <c r="AO55">
        <v>25</v>
      </c>
      <c r="AP55">
        <v>475</v>
      </c>
      <c r="AQ55" t="s">
        <v>129</v>
      </c>
      <c r="AR55">
        <v>-95</v>
      </c>
      <c r="AS55">
        <v>-37</v>
      </c>
      <c r="AT55">
        <v>1344</v>
      </c>
      <c r="BB55" t="str">
        <f t="shared" si="1"/>
        <v>1200</v>
      </c>
      <c r="BC55">
        <v>1</v>
      </c>
      <c r="BD55" t="str">
        <f t="shared" si="4"/>
        <v xml:space="preserve">N1281F  </v>
      </c>
      <c r="BE55">
        <v>1</v>
      </c>
      <c r="BG55">
        <v>0</v>
      </c>
      <c r="BH55">
        <v>0</v>
      </c>
      <c r="BI55">
        <v>0</v>
      </c>
      <c r="BJ55">
        <v>275</v>
      </c>
      <c r="BK55">
        <v>-200</v>
      </c>
      <c r="BL55" t="s">
        <v>130</v>
      </c>
      <c r="BM55">
        <v>1</v>
      </c>
      <c r="BN55">
        <v>0</v>
      </c>
      <c r="BO55">
        <v>1</v>
      </c>
      <c r="BP55">
        <v>0</v>
      </c>
      <c r="BT55">
        <v>0</v>
      </c>
      <c r="BU55">
        <v>0</v>
      </c>
      <c r="CE55" t="str">
        <f>"21:10:26.135"</f>
        <v>21:10:26.135</v>
      </c>
      <c r="CF55">
        <v>134958752</v>
      </c>
      <c r="CI55">
        <v>0</v>
      </c>
      <c r="CJ55">
        <v>1504</v>
      </c>
      <c r="CK55">
        <v>1011.2</v>
      </c>
      <c r="CL55">
        <v>260.85939999999999</v>
      </c>
      <c r="CM55">
        <v>1</v>
      </c>
      <c r="CN55">
        <v>1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4</v>
      </c>
      <c r="CY55">
        <v>7</v>
      </c>
      <c r="CZ55" t="s">
        <v>131</v>
      </c>
      <c r="DA55">
        <v>145</v>
      </c>
      <c r="DB55">
        <v>1</v>
      </c>
      <c r="DC55" t="s">
        <v>132</v>
      </c>
      <c r="DD55" t="s">
        <v>133</v>
      </c>
      <c r="DG55">
        <v>1760629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"09/28/2024 21:10:27.571"</f>
        <v>09/28/2024 21:10:27.571</v>
      </c>
      <c r="C56" t="str">
        <f t="shared" si="3"/>
        <v>FFDFD7C0</v>
      </c>
      <c r="D56" t="s">
        <v>136</v>
      </c>
      <c r="E56">
        <v>4</v>
      </c>
      <c r="F56">
        <v>1004</v>
      </c>
      <c r="G56" t="s">
        <v>124</v>
      </c>
      <c r="J56" t="s">
        <v>137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"21:10:27.313"</f>
        <v>21:10:27.313</v>
      </c>
      <c r="T56" t="str">
        <f>"21:10:26.813"</f>
        <v>21:10:26.813</v>
      </c>
      <c r="U56" t="str">
        <f t="shared" si="0"/>
        <v>A073EB</v>
      </c>
      <c r="V56">
        <v>0</v>
      </c>
      <c r="W56">
        <v>0</v>
      </c>
      <c r="X56">
        <v>4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169</v>
      </c>
      <c r="AL56">
        <v>35.909371</v>
      </c>
      <c r="AM56" t="s">
        <v>170</v>
      </c>
      <c r="AN56">
        <v>-75.708611000000005</v>
      </c>
      <c r="AO56">
        <v>25</v>
      </c>
      <c r="AP56">
        <v>500</v>
      </c>
      <c r="AQ56" t="s">
        <v>129</v>
      </c>
      <c r="AR56">
        <v>-96</v>
      </c>
      <c r="AS56">
        <v>-34</v>
      </c>
      <c r="AT56">
        <v>1344</v>
      </c>
      <c r="BB56" t="str">
        <f t="shared" si="1"/>
        <v>1200</v>
      </c>
      <c r="BC56">
        <v>1</v>
      </c>
      <c r="BD56" t="str">
        <f t="shared" si="4"/>
        <v xml:space="preserve">N1281F  </v>
      </c>
      <c r="BE56">
        <v>1</v>
      </c>
      <c r="BG56">
        <v>0</v>
      </c>
      <c r="BH56">
        <v>0</v>
      </c>
      <c r="BI56">
        <v>0</v>
      </c>
      <c r="BJ56">
        <v>300</v>
      </c>
      <c r="BK56">
        <v>-200</v>
      </c>
      <c r="BL56" t="s">
        <v>130</v>
      </c>
      <c r="BM56">
        <v>1</v>
      </c>
      <c r="BN56">
        <v>0</v>
      </c>
      <c r="BO56">
        <v>1</v>
      </c>
      <c r="BP56">
        <v>0</v>
      </c>
      <c r="BT56">
        <v>0</v>
      </c>
      <c r="BU56">
        <v>0</v>
      </c>
      <c r="CE56" t="str">
        <f>"21:10:27.318"</f>
        <v>21:10:27.318</v>
      </c>
      <c r="CF56">
        <v>317893398</v>
      </c>
      <c r="CI56">
        <v>0</v>
      </c>
      <c r="CJ56">
        <v>1504</v>
      </c>
      <c r="CK56">
        <v>1011.2</v>
      </c>
      <c r="CL56">
        <v>262.26560000000001</v>
      </c>
      <c r="CM56">
        <v>1</v>
      </c>
      <c r="CN56">
        <v>1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145</v>
      </c>
      <c r="DB56">
        <v>1</v>
      </c>
      <c r="DC56" t="s">
        <v>132</v>
      </c>
      <c r="DD56" t="s">
        <v>133</v>
      </c>
      <c r="DG56">
        <v>1761147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"09/28/2024 21:10:27.571"</f>
        <v>09/28/2024 21:10:27.571</v>
      </c>
      <c r="C57" t="str">
        <f t="shared" si="3"/>
        <v>FFDFD7C0</v>
      </c>
      <c r="D57" t="s">
        <v>136</v>
      </c>
      <c r="E57">
        <v>3</v>
      </c>
      <c r="F57">
        <v>1003</v>
      </c>
      <c r="G57" t="s">
        <v>142</v>
      </c>
      <c r="J57" t="s">
        <v>137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"21:10:27.313"</f>
        <v>21:10:27.313</v>
      </c>
      <c r="T57" t="str">
        <f>"21:10:26.813"</f>
        <v>21:10:26.813</v>
      </c>
      <c r="U57" t="str">
        <f t="shared" si="0"/>
        <v>A073EB</v>
      </c>
      <c r="V57">
        <v>0</v>
      </c>
      <c r="W57">
        <v>0</v>
      </c>
      <c r="X57">
        <v>4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169</v>
      </c>
      <c r="AL57">
        <v>35.909371</v>
      </c>
      <c r="AM57" t="s">
        <v>170</v>
      </c>
      <c r="AN57">
        <v>-75.708611000000005</v>
      </c>
      <c r="AO57">
        <v>25</v>
      </c>
      <c r="AP57">
        <v>500</v>
      </c>
      <c r="AQ57" t="s">
        <v>129</v>
      </c>
      <c r="AR57">
        <v>-96</v>
      </c>
      <c r="AS57">
        <v>-34</v>
      </c>
      <c r="AT57">
        <v>1344</v>
      </c>
      <c r="BB57" t="str">
        <f t="shared" si="1"/>
        <v>1200</v>
      </c>
      <c r="BC57">
        <v>1</v>
      </c>
      <c r="BD57" t="str">
        <f t="shared" si="4"/>
        <v xml:space="preserve">N1281F  </v>
      </c>
      <c r="BE57">
        <v>1</v>
      </c>
      <c r="BG57">
        <v>0</v>
      </c>
      <c r="BH57">
        <v>0</v>
      </c>
      <c r="BI57">
        <v>0</v>
      </c>
      <c r="BJ57">
        <v>300</v>
      </c>
      <c r="BK57">
        <v>-200</v>
      </c>
      <c r="BL57" t="s">
        <v>130</v>
      </c>
      <c r="BM57">
        <v>1</v>
      </c>
      <c r="BN57">
        <v>0</v>
      </c>
      <c r="BO57">
        <v>1</v>
      </c>
      <c r="BP57">
        <v>0</v>
      </c>
      <c r="BT57">
        <v>0</v>
      </c>
      <c r="BU57">
        <v>0</v>
      </c>
      <c r="CE57" t="str">
        <f>"21:10:27.318"</f>
        <v>21:10:27.318</v>
      </c>
      <c r="CF57">
        <v>317893398</v>
      </c>
      <c r="CI57">
        <v>0</v>
      </c>
      <c r="CJ57">
        <v>1504</v>
      </c>
      <c r="CK57">
        <v>1011.2</v>
      </c>
      <c r="CL57">
        <v>262.26560000000001</v>
      </c>
      <c r="CM57">
        <v>1</v>
      </c>
      <c r="CN57">
        <v>1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145</v>
      </c>
      <c r="DB57">
        <v>1</v>
      </c>
      <c r="DC57" t="s">
        <v>132</v>
      </c>
      <c r="DD57" t="s">
        <v>133</v>
      </c>
      <c r="DG57">
        <v>1761147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"09/28/2024 21:10:27.602"</f>
        <v>09/28/2024 21:10:27.602</v>
      </c>
      <c r="C58" t="str">
        <f t="shared" si="3"/>
        <v>FFDFD7C0</v>
      </c>
      <c r="D58" t="s">
        <v>143</v>
      </c>
      <c r="E58">
        <v>13</v>
      </c>
      <c r="J58" t="s">
        <v>144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"21:10:27.313"</f>
        <v>21:10:27.313</v>
      </c>
      <c r="T58" t="str">
        <f>"21:10:26.813"</f>
        <v>21:10:26.813</v>
      </c>
      <c r="U58" t="str">
        <f t="shared" si="0"/>
        <v>A073EB</v>
      </c>
      <c r="V58">
        <v>0</v>
      </c>
      <c r="W58">
        <v>0</v>
      </c>
      <c r="X58">
        <v>4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169</v>
      </c>
      <c r="AL58">
        <v>35.909371</v>
      </c>
      <c r="AM58" t="s">
        <v>170</v>
      </c>
      <c r="AN58">
        <v>-75.708611000000005</v>
      </c>
      <c r="AO58">
        <v>25</v>
      </c>
      <c r="AP58">
        <v>500</v>
      </c>
      <c r="AQ58" t="s">
        <v>129</v>
      </c>
      <c r="AR58">
        <v>-96</v>
      </c>
      <c r="AS58">
        <v>-34</v>
      </c>
      <c r="AT58">
        <v>1344</v>
      </c>
      <c r="BB58" t="str">
        <f t="shared" si="1"/>
        <v>1200</v>
      </c>
      <c r="BC58">
        <v>1</v>
      </c>
      <c r="BD58" t="str">
        <f t="shared" si="4"/>
        <v xml:space="preserve">N1281F  </v>
      </c>
      <c r="BE58">
        <v>1</v>
      </c>
      <c r="BG58">
        <v>0</v>
      </c>
      <c r="BH58">
        <v>0</v>
      </c>
      <c r="BI58">
        <v>0</v>
      </c>
      <c r="BJ58">
        <v>300</v>
      </c>
      <c r="BK58">
        <v>-200</v>
      </c>
      <c r="BL58" t="s">
        <v>130</v>
      </c>
      <c r="BM58">
        <v>1</v>
      </c>
      <c r="BN58">
        <v>0</v>
      </c>
      <c r="BO58">
        <v>1</v>
      </c>
      <c r="BP58">
        <v>0</v>
      </c>
      <c r="BT58">
        <v>0</v>
      </c>
      <c r="BU58">
        <v>0</v>
      </c>
      <c r="CE58" t="str">
        <f>"21:10:27.318"</f>
        <v>21:10:27.318</v>
      </c>
      <c r="CF58">
        <v>317893398</v>
      </c>
      <c r="CI58">
        <v>0</v>
      </c>
      <c r="CJ58">
        <v>1504</v>
      </c>
      <c r="CK58">
        <v>1011.2</v>
      </c>
      <c r="CL58">
        <v>262.26560000000001</v>
      </c>
      <c r="CM58">
        <v>1</v>
      </c>
      <c r="CN58">
        <v>1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145</v>
      </c>
      <c r="DB58">
        <v>1</v>
      </c>
      <c r="DC58" t="s">
        <v>132</v>
      </c>
      <c r="DD58" t="s">
        <v>133</v>
      </c>
      <c r="DG58">
        <v>1761147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"09/28/2024 21:10:27.602"</f>
        <v>09/28/2024 21:10:27.602</v>
      </c>
      <c r="C59" t="str">
        <f t="shared" si="3"/>
        <v>FFDFD7C0</v>
      </c>
      <c r="D59" t="s">
        <v>123</v>
      </c>
      <c r="E59">
        <v>2</v>
      </c>
      <c r="H59">
        <v>158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"21:10:27.313"</f>
        <v>21:10:27.313</v>
      </c>
      <c r="T59" t="str">
        <f>"21:10:26.813"</f>
        <v>21:10:26.813</v>
      </c>
      <c r="U59" t="str">
        <f t="shared" si="0"/>
        <v>A073EB</v>
      </c>
      <c r="V59">
        <v>0</v>
      </c>
      <c r="W59">
        <v>0</v>
      </c>
      <c r="X59">
        <v>4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169</v>
      </c>
      <c r="AL59">
        <v>35.909371</v>
      </c>
      <c r="AM59" t="s">
        <v>170</v>
      </c>
      <c r="AN59">
        <v>-75.708611000000005</v>
      </c>
      <c r="AO59">
        <v>25</v>
      </c>
      <c r="AP59">
        <v>500</v>
      </c>
      <c r="AQ59" t="s">
        <v>129</v>
      </c>
      <c r="AR59">
        <v>-96</v>
      </c>
      <c r="AS59">
        <v>-34</v>
      </c>
      <c r="AT59">
        <v>1344</v>
      </c>
      <c r="BB59" t="str">
        <f t="shared" si="1"/>
        <v>1200</v>
      </c>
      <c r="BC59">
        <v>1</v>
      </c>
      <c r="BD59" t="str">
        <f t="shared" si="4"/>
        <v xml:space="preserve">N1281F  </v>
      </c>
      <c r="BE59">
        <v>1</v>
      </c>
      <c r="BG59">
        <v>0</v>
      </c>
      <c r="BH59">
        <v>0</v>
      </c>
      <c r="BI59">
        <v>0</v>
      </c>
      <c r="BJ59">
        <v>300</v>
      </c>
      <c r="BK59">
        <v>-200</v>
      </c>
      <c r="BL59" t="s">
        <v>130</v>
      </c>
      <c r="BM59">
        <v>1</v>
      </c>
      <c r="BN59">
        <v>0</v>
      </c>
      <c r="BO59">
        <v>1</v>
      </c>
      <c r="BP59">
        <v>0</v>
      </c>
      <c r="BT59">
        <v>0</v>
      </c>
      <c r="BU59">
        <v>0</v>
      </c>
      <c r="CE59" t="str">
        <f>"21:10:27.318"</f>
        <v>21:10:27.318</v>
      </c>
      <c r="CF59">
        <v>317893398</v>
      </c>
      <c r="CI59">
        <v>0</v>
      </c>
      <c r="CJ59">
        <v>1504</v>
      </c>
      <c r="CK59">
        <v>1011.2</v>
      </c>
      <c r="CL59">
        <v>262.26560000000001</v>
      </c>
      <c r="CM59">
        <v>1</v>
      </c>
      <c r="CN59">
        <v>1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145</v>
      </c>
      <c r="DB59">
        <v>1</v>
      </c>
      <c r="DC59" t="s">
        <v>132</v>
      </c>
      <c r="DD59" t="s">
        <v>133</v>
      </c>
      <c r="DG59">
        <v>1761147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"09/28/2024 21:10:28.586"</f>
        <v>09/28/2024 21:10:28.586</v>
      </c>
      <c r="C60" t="str">
        <f t="shared" si="3"/>
        <v>FFDFD7C0</v>
      </c>
      <c r="D60" t="s">
        <v>136</v>
      </c>
      <c r="E60">
        <v>3</v>
      </c>
      <c r="F60">
        <v>1003</v>
      </c>
      <c r="G60" t="s">
        <v>142</v>
      </c>
      <c r="J60" t="s">
        <v>137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"21:10:28.320"</f>
        <v>21:10:28.320</v>
      </c>
      <c r="T60" t="str">
        <f>"21:10:27.820"</f>
        <v>21:10:27.820</v>
      </c>
      <c r="U60" t="str">
        <f t="shared" si="0"/>
        <v>A073EB</v>
      </c>
      <c r="V60">
        <v>0</v>
      </c>
      <c r="W60">
        <v>0</v>
      </c>
      <c r="X60">
        <v>4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171</v>
      </c>
      <c r="AL60">
        <v>35.909177999999997</v>
      </c>
      <c r="AM60" t="s">
        <v>172</v>
      </c>
      <c r="AN60">
        <v>-75.709190000000007</v>
      </c>
      <c r="AO60">
        <v>25</v>
      </c>
      <c r="AP60">
        <v>525</v>
      </c>
      <c r="AQ60" t="s">
        <v>129</v>
      </c>
      <c r="AR60">
        <v>-97</v>
      </c>
      <c r="AS60">
        <v>-31</v>
      </c>
      <c r="AT60">
        <v>1344</v>
      </c>
      <c r="BB60" t="str">
        <f t="shared" si="1"/>
        <v>1200</v>
      </c>
      <c r="BC60">
        <v>1</v>
      </c>
      <c r="BD60" t="str">
        <f t="shared" si="4"/>
        <v xml:space="preserve">N1281F  </v>
      </c>
      <c r="BE60">
        <v>1</v>
      </c>
      <c r="BG60">
        <v>0</v>
      </c>
      <c r="BH60">
        <v>0</v>
      </c>
      <c r="BI60">
        <v>0</v>
      </c>
      <c r="BJ60">
        <v>325</v>
      </c>
      <c r="BK60">
        <v>-200</v>
      </c>
      <c r="BL60" t="s">
        <v>130</v>
      </c>
      <c r="BM60">
        <v>1</v>
      </c>
      <c r="BN60">
        <v>0</v>
      </c>
      <c r="BO60">
        <v>1</v>
      </c>
      <c r="BP60">
        <v>0</v>
      </c>
      <c r="BT60">
        <v>0</v>
      </c>
      <c r="BU60">
        <v>0</v>
      </c>
      <c r="CE60" t="str">
        <f>"21:10:28.327"</f>
        <v>21:10:28.327</v>
      </c>
      <c r="CF60">
        <v>327156111</v>
      </c>
      <c r="CI60">
        <v>0</v>
      </c>
      <c r="CJ60">
        <v>1504</v>
      </c>
      <c r="CK60">
        <v>1011.2</v>
      </c>
      <c r="CL60">
        <v>262.26560000000001</v>
      </c>
      <c r="CM60">
        <v>1</v>
      </c>
      <c r="CN60">
        <v>1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4</v>
      </c>
      <c r="CY60">
        <v>7</v>
      </c>
      <c r="CZ60" t="s">
        <v>131</v>
      </c>
      <c r="DA60">
        <v>145</v>
      </c>
      <c r="DB60">
        <v>1</v>
      </c>
      <c r="DC60" t="s">
        <v>132</v>
      </c>
      <c r="DD60" t="s">
        <v>133</v>
      </c>
      <c r="DG60">
        <v>1761590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"09/28/2024 21:10:28.586"</f>
        <v>09/28/2024 21:10:28.586</v>
      </c>
      <c r="C61" t="str">
        <f t="shared" si="3"/>
        <v>FFDFD7C0</v>
      </c>
      <c r="D61" t="s">
        <v>136</v>
      </c>
      <c r="E61">
        <v>4</v>
      </c>
      <c r="F61">
        <v>1004</v>
      </c>
      <c r="G61" t="s">
        <v>124</v>
      </c>
      <c r="J61" t="s">
        <v>137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"21:10:28.320"</f>
        <v>21:10:28.320</v>
      </c>
      <c r="T61" t="str">
        <f>"21:10:27.820"</f>
        <v>21:10:27.820</v>
      </c>
      <c r="U61" t="str">
        <f t="shared" si="0"/>
        <v>A073EB</v>
      </c>
      <c r="V61">
        <v>0</v>
      </c>
      <c r="W61">
        <v>0</v>
      </c>
      <c r="X61">
        <v>4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171</v>
      </c>
      <c r="AL61">
        <v>35.909177999999997</v>
      </c>
      <c r="AM61" t="s">
        <v>172</v>
      </c>
      <c r="AN61">
        <v>-75.709190000000007</v>
      </c>
      <c r="AO61">
        <v>25</v>
      </c>
      <c r="AP61">
        <v>525</v>
      </c>
      <c r="AQ61" t="s">
        <v>129</v>
      </c>
      <c r="AR61">
        <v>-97</v>
      </c>
      <c r="AS61">
        <v>-31</v>
      </c>
      <c r="AT61">
        <v>1344</v>
      </c>
      <c r="BB61" t="str">
        <f t="shared" si="1"/>
        <v>1200</v>
      </c>
      <c r="BC61">
        <v>1</v>
      </c>
      <c r="BD61" t="str">
        <f t="shared" si="4"/>
        <v xml:space="preserve">N1281F  </v>
      </c>
      <c r="BE61">
        <v>1</v>
      </c>
      <c r="BG61">
        <v>0</v>
      </c>
      <c r="BH61">
        <v>0</v>
      </c>
      <c r="BI61">
        <v>0</v>
      </c>
      <c r="BJ61">
        <v>325</v>
      </c>
      <c r="BK61">
        <v>-200</v>
      </c>
      <c r="BL61" t="s">
        <v>130</v>
      </c>
      <c r="BM61">
        <v>1</v>
      </c>
      <c r="BN61">
        <v>0</v>
      </c>
      <c r="BO61">
        <v>1</v>
      </c>
      <c r="BP61">
        <v>0</v>
      </c>
      <c r="BT61">
        <v>0</v>
      </c>
      <c r="BU61">
        <v>0</v>
      </c>
      <c r="CE61" t="str">
        <f>"21:10:28.327"</f>
        <v>21:10:28.327</v>
      </c>
      <c r="CF61">
        <v>327156111</v>
      </c>
      <c r="CI61">
        <v>0</v>
      </c>
      <c r="CJ61">
        <v>1504</v>
      </c>
      <c r="CK61">
        <v>1011.2</v>
      </c>
      <c r="CL61">
        <v>262.26560000000001</v>
      </c>
      <c r="CM61">
        <v>1</v>
      </c>
      <c r="CN61">
        <v>1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4</v>
      </c>
      <c r="CY61">
        <v>7</v>
      </c>
      <c r="CZ61" t="s">
        <v>131</v>
      </c>
      <c r="DA61">
        <v>145</v>
      </c>
      <c r="DB61">
        <v>1</v>
      </c>
      <c r="DC61" t="s">
        <v>132</v>
      </c>
      <c r="DD61" t="s">
        <v>133</v>
      </c>
      <c r="DG61">
        <v>1761590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"09/28/2024 21:10:28.649"</f>
        <v>09/28/2024 21:10:28.649</v>
      </c>
      <c r="C62" t="str">
        <f t="shared" si="3"/>
        <v>FFDFD7C0</v>
      </c>
      <c r="D62" t="s">
        <v>143</v>
      </c>
      <c r="E62">
        <v>13</v>
      </c>
      <c r="J62" t="s">
        <v>144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"21:10:28.320"</f>
        <v>21:10:28.320</v>
      </c>
      <c r="T62" t="str">
        <f>"21:10:27.820"</f>
        <v>21:10:27.820</v>
      </c>
      <c r="U62" t="str">
        <f t="shared" si="0"/>
        <v>A073EB</v>
      </c>
      <c r="V62">
        <v>0</v>
      </c>
      <c r="W62">
        <v>0</v>
      </c>
      <c r="X62">
        <v>4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171</v>
      </c>
      <c r="AL62">
        <v>35.909177999999997</v>
      </c>
      <c r="AM62" t="s">
        <v>172</v>
      </c>
      <c r="AN62">
        <v>-75.709190000000007</v>
      </c>
      <c r="AO62">
        <v>25</v>
      </c>
      <c r="AP62">
        <v>525</v>
      </c>
      <c r="AQ62" t="s">
        <v>129</v>
      </c>
      <c r="AR62">
        <v>-97</v>
      </c>
      <c r="AS62">
        <v>-31</v>
      </c>
      <c r="AT62">
        <v>1344</v>
      </c>
      <c r="BB62" t="str">
        <f t="shared" si="1"/>
        <v>1200</v>
      </c>
      <c r="BC62">
        <v>1</v>
      </c>
      <c r="BD62" t="str">
        <f t="shared" si="4"/>
        <v xml:space="preserve">N1281F  </v>
      </c>
      <c r="BE62">
        <v>1</v>
      </c>
      <c r="BG62">
        <v>0</v>
      </c>
      <c r="BH62">
        <v>0</v>
      </c>
      <c r="BI62">
        <v>0</v>
      </c>
      <c r="BJ62">
        <v>325</v>
      </c>
      <c r="BK62">
        <v>-200</v>
      </c>
      <c r="BL62" t="s">
        <v>130</v>
      </c>
      <c r="BM62">
        <v>1</v>
      </c>
      <c r="BN62">
        <v>0</v>
      </c>
      <c r="BO62">
        <v>1</v>
      </c>
      <c r="BP62">
        <v>0</v>
      </c>
      <c r="BT62">
        <v>0</v>
      </c>
      <c r="BU62">
        <v>0</v>
      </c>
      <c r="CE62" t="str">
        <f>"21:10:28.327"</f>
        <v>21:10:28.327</v>
      </c>
      <c r="CF62">
        <v>327156111</v>
      </c>
      <c r="CI62">
        <v>0</v>
      </c>
      <c r="CJ62">
        <v>1504</v>
      </c>
      <c r="CK62">
        <v>1011.2</v>
      </c>
      <c r="CL62">
        <v>262.26560000000001</v>
      </c>
      <c r="CM62">
        <v>1</v>
      </c>
      <c r="CN62">
        <v>1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4</v>
      </c>
      <c r="CY62">
        <v>7</v>
      </c>
      <c r="CZ62" t="s">
        <v>131</v>
      </c>
      <c r="DA62">
        <v>145</v>
      </c>
      <c r="DB62">
        <v>1</v>
      </c>
      <c r="DC62" t="s">
        <v>132</v>
      </c>
      <c r="DD62" t="s">
        <v>133</v>
      </c>
      <c r="DG62">
        <v>1761590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"09/28/2024 21:10:28.649"</f>
        <v>09/28/2024 21:10:28.649</v>
      </c>
      <c r="C63" t="str">
        <f t="shared" si="3"/>
        <v>FFDFD7C0</v>
      </c>
      <c r="D63" t="s">
        <v>123</v>
      </c>
      <c r="E63">
        <v>2</v>
      </c>
      <c r="H63">
        <v>158</v>
      </c>
      <c r="I63" t="s">
        <v>124</v>
      </c>
      <c r="J63" t="s">
        <v>125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"21:10:28.320"</f>
        <v>21:10:28.320</v>
      </c>
      <c r="T63" t="str">
        <f>"21:10:27.820"</f>
        <v>21:10:27.820</v>
      </c>
      <c r="U63" t="str">
        <f t="shared" si="0"/>
        <v>A073EB</v>
      </c>
      <c r="V63">
        <v>0</v>
      </c>
      <c r="W63">
        <v>0</v>
      </c>
      <c r="X63">
        <v>4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171</v>
      </c>
      <c r="AL63">
        <v>35.909177999999997</v>
      </c>
      <c r="AM63" t="s">
        <v>172</v>
      </c>
      <c r="AN63">
        <v>-75.709190000000007</v>
      </c>
      <c r="AO63">
        <v>25</v>
      </c>
      <c r="AP63">
        <v>525</v>
      </c>
      <c r="AQ63" t="s">
        <v>129</v>
      </c>
      <c r="AR63">
        <v>-97</v>
      </c>
      <c r="AS63">
        <v>-31</v>
      </c>
      <c r="AT63">
        <v>1344</v>
      </c>
      <c r="BB63" t="str">
        <f t="shared" si="1"/>
        <v>1200</v>
      </c>
      <c r="BC63">
        <v>1</v>
      </c>
      <c r="BD63" t="str">
        <f t="shared" si="4"/>
        <v xml:space="preserve">N1281F  </v>
      </c>
      <c r="BE63">
        <v>1</v>
      </c>
      <c r="BG63">
        <v>0</v>
      </c>
      <c r="BH63">
        <v>0</v>
      </c>
      <c r="BI63">
        <v>0</v>
      </c>
      <c r="BJ63">
        <v>325</v>
      </c>
      <c r="BK63">
        <v>-200</v>
      </c>
      <c r="BL63" t="s">
        <v>130</v>
      </c>
      <c r="BM63">
        <v>1</v>
      </c>
      <c r="BN63">
        <v>0</v>
      </c>
      <c r="BO63">
        <v>1</v>
      </c>
      <c r="BP63">
        <v>0</v>
      </c>
      <c r="BT63">
        <v>0</v>
      </c>
      <c r="BU63">
        <v>0</v>
      </c>
      <c r="CE63" t="str">
        <f>"21:10:28.327"</f>
        <v>21:10:28.327</v>
      </c>
      <c r="CF63">
        <v>327156111</v>
      </c>
      <c r="CI63">
        <v>0</v>
      </c>
      <c r="CJ63">
        <v>1504</v>
      </c>
      <c r="CK63">
        <v>1011.2</v>
      </c>
      <c r="CL63">
        <v>262.26560000000001</v>
      </c>
      <c r="CM63">
        <v>1</v>
      </c>
      <c r="CN63">
        <v>1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4</v>
      </c>
      <c r="CY63">
        <v>7</v>
      </c>
      <c r="CZ63" t="s">
        <v>131</v>
      </c>
      <c r="DA63">
        <v>145</v>
      </c>
      <c r="DB63">
        <v>1</v>
      </c>
      <c r="DC63" t="s">
        <v>132</v>
      </c>
      <c r="DD63" t="s">
        <v>133</v>
      </c>
      <c r="DG63">
        <v>1761590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"09/28/2024 21:10:29.711"</f>
        <v>09/28/2024 21:10:29.711</v>
      </c>
      <c r="C64" t="str">
        <f t="shared" si="3"/>
        <v>FFDFD7C0</v>
      </c>
      <c r="D64" t="s">
        <v>136</v>
      </c>
      <c r="E64">
        <v>3</v>
      </c>
      <c r="F64">
        <v>1003</v>
      </c>
      <c r="G64" t="s">
        <v>142</v>
      </c>
      <c r="J64" t="s">
        <v>137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"21:10:29.461"</f>
        <v>21:10:29.461</v>
      </c>
      <c r="T64" t="str">
        <f>"21:10:28.961"</f>
        <v>21:10:28.961</v>
      </c>
      <c r="U64" t="str">
        <f t="shared" si="0"/>
        <v>A073EB</v>
      </c>
      <c r="V64">
        <v>0</v>
      </c>
      <c r="W64">
        <v>0</v>
      </c>
      <c r="X64">
        <v>4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173</v>
      </c>
      <c r="AL64">
        <v>35.909092000000001</v>
      </c>
      <c r="AM64" t="s">
        <v>174</v>
      </c>
      <c r="AN64">
        <v>-75.709812999999997</v>
      </c>
      <c r="AO64">
        <v>25</v>
      </c>
      <c r="AP64">
        <v>550</v>
      </c>
      <c r="AQ64" t="s">
        <v>129</v>
      </c>
      <c r="AR64">
        <v>-98</v>
      </c>
      <c r="AS64">
        <v>-28</v>
      </c>
      <c r="AT64">
        <v>1280</v>
      </c>
      <c r="BB64" t="str">
        <f t="shared" si="1"/>
        <v>1200</v>
      </c>
      <c r="BC64">
        <v>1</v>
      </c>
      <c r="BD64" t="str">
        <f t="shared" si="4"/>
        <v xml:space="preserve">N1281F  </v>
      </c>
      <c r="BE64">
        <v>1</v>
      </c>
      <c r="BG64">
        <v>0</v>
      </c>
      <c r="BH64">
        <v>0</v>
      </c>
      <c r="BI64">
        <v>0</v>
      </c>
      <c r="BJ64">
        <v>350</v>
      </c>
      <c r="BK64">
        <v>-200</v>
      </c>
      <c r="BL64" t="s">
        <v>130</v>
      </c>
      <c r="BM64">
        <v>1</v>
      </c>
      <c r="BN64">
        <v>0</v>
      </c>
      <c r="BO64">
        <v>1</v>
      </c>
      <c r="BP64">
        <v>0</v>
      </c>
      <c r="BT64">
        <v>0</v>
      </c>
      <c r="BU64">
        <v>0</v>
      </c>
      <c r="CE64" t="str">
        <f>"21:10:29.467"</f>
        <v>21:10:29.467</v>
      </c>
      <c r="CF64">
        <v>467492048</v>
      </c>
      <c r="CI64">
        <v>0</v>
      </c>
      <c r="CJ64">
        <v>1504</v>
      </c>
      <c r="CK64">
        <v>1011.2</v>
      </c>
      <c r="CL64">
        <v>262.26560000000001</v>
      </c>
      <c r="CM64">
        <v>1</v>
      </c>
      <c r="CN64">
        <v>1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145</v>
      </c>
      <c r="DB64">
        <v>1</v>
      </c>
      <c r="DC64" t="s">
        <v>132</v>
      </c>
      <c r="DD64" t="s">
        <v>133</v>
      </c>
      <c r="DG64">
        <v>1762100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"09/28/2024 21:10:29.711"</f>
        <v>09/28/2024 21:10:29.711</v>
      </c>
      <c r="C65" t="str">
        <f t="shared" si="3"/>
        <v>FFDFD7C0</v>
      </c>
      <c r="D65" t="s">
        <v>136</v>
      </c>
      <c r="E65">
        <v>4</v>
      </c>
      <c r="F65">
        <v>1004</v>
      </c>
      <c r="G65" t="s">
        <v>124</v>
      </c>
      <c r="J65" t="s">
        <v>137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"21:10:29.461"</f>
        <v>21:10:29.461</v>
      </c>
      <c r="T65" t="str">
        <f>"21:10:28.961"</f>
        <v>21:10:28.961</v>
      </c>
      <c r="U65" t="str">
        <f t="shared" si="0"/>
        <v>A073EB</v>
      </c>
      <c r="V65">
        <v>0</v>
      </c>
      <c r="W65">
        <v>0</v>
      </c>
      <c r="X65">
        <v>4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1</v>
      </c>
      <c r="AK65" t="s">
        <v>173</v>
      </c>
      <c r="AL65">
        <v>35.909092000000001</v>
      </c>
      <c r="AM65" t="s">
        <v>174</v>
      </c>
      <c r="AN65">
        <v>-75.709812999999997</v>
      </c>
      <c r="AO65">
        <v>25</v>
      </c>
      <c r="AP65">
        <v>550</v>
      </c>
      <c r="AQ65" t="s">
        <v>129</v>
      </c>
      <c r="AR65">
        <v>-98</v>
      </c>
      <c r="AS65">
        <v>-28</v>
      </c>
      <c r="AT65">
        <v>1280</v>
      </c>
      <c r="BB65" t="str">
        <f t="shared" si="1"/>
        <v>1200</v>
      </c>
      <c r="BC65">
        <v>1</v>
      </c>
      <c r="BD65" t="str">
        <f t="shared" si="4"/>
        <v xml:space="preserve">N1281F  </v>
      </c>
      <c r="BE65">
        <v>1</v>
      </c>
      <c r="BG65">
        <v>0</v>
      </c>
      <c r="BH65">
        <v>0</v>
      </c>
      <c r="BI65">
        <v>0</v>
      </c>
      <c r="BJ65">
        <v>350</v>
      </c>
      <c r="BK65">
        <v>-200</v>
      </c>
      <c r="BL65" t="s">
        <v>130</v>
      </c>
      <c r="BM65">
        <v>1</v>
      </c>
      <c r="BN65">
        <v>0</v>
      </c>
      <c r="BO65">
        <v>1</v>
      </c>
      <c r="BP65">
        <v>0</v>
      </c>
      <c r="BT65">
        <v>0</v>
      </c>
      <c r="BU65">
        <v>0</v>
      </c>
      <c r="CE65" t="str">
        <f>"21:10:29.467"</f>
        <v>21:10:29.467</v>
      </c>
      <c r="CF65">
        <v>467492048</v>
      </c>
      <c r="CI65">
        <v>0</v>
      </c>
      <c r="CJ65">
        <v>1504</v>
      </c>
      <c r="CK65">
        <v>1011.2</v>
      </c>
      <c r="CL65">
        <v>262.26560000000001</v>
      </c>
      <c r="CM65">
        <v>1</v>
      </c>
      <c r="CN65">
        <v>1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145</v>
      </c>
      <c r="DB65">
        <v>1</v>
      </c>
      <c r="DC65" t="s">
        <v>132</v>
      </c>
      <c r="DD65" t="s">
        <v>133</v>
      </c>
      <c r="DG65">
        <v>1762100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"09/28/2024 21:10:29.727"</f>
        <v>09/28/2024 21:10:29.727</v>
      </c>
      <c r="C66" t="str">
        <f t="shared" si="3"/>
        <v>FFDFD7C0</v>
      </c>
      <c r="D66" t="s">
        <v>143</v>
      </c>
      <c r="E66">
        <v>13</v>
      </c>
      <c r="J66" t="s">
        <v>144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"21:10:29.461"</f>
        <v>21:10:29.461</v>
      </c>
      <c r="T66" t="str">
        <f>"21:10:28.961"</f>
        <v>21:10:28.961</v>
      </c>
      <c r="U66" t="str">
        <f t="shared" ref="U66:U129" si="5">"A073EB"</f>
        <v>A073EB</v>
      </c>
      <c r="V66">
        <v>0</v>
      </c>
      <c r="W66">
        <v>0</v>
      </c>
      <c r="X66">
        <v>4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1</v>
      </c>
      <c r="AK66" t="s">
        <v>173</v>
      </c>
      <c r="AL66">
        <v>35.909092000000001</v>
      </c>
      <c r="AM66" t="s">
        <v>174</v>
      </c>
      <c r="AN66">
        <v>-75.709812999999997</v>
      </c>
      <c r="AO66">
        <v>25</v>
      </c>
      <c r="AP66">
        <v>550</v>
      </c>
      <c r="AQ66" t="s">
        <v>129</v>
      </c>
      <c r="AR66">
        <v>-98</v>
      </c>
      <c r="AS66">
        <v>-28</v>
      </c>
      <c r="AT66">
        <v>1280</v>
      </c>
      <c r="BB66" t="str">
        <f t="shared" si="1"/>
        <v>1200</v>
      </c>
      <c r="BC66">
        <v>1</v>
      </c>
      <c r="BD66" t="str">
        <f t="shared" si="4"/>
        <v xml:space="preserve">N1281F  </v>
      </c>
      <c r="BE66">
        <v>1</v>
      </c>
      <c r="BG66">
        <v>0</v>
      </c>
      <c r="BH66">
        <v>0</v>
      </c>
      <c r="BI66">
        <v>0</v>
      </c>
      <c r="BJ66">
        <v>350</v>
      </c>
      <c r="BK66">
        <v>-200</v>
      </c>
      <c r="BL66" t="s">
        <v>130</v>
      </c>
      <c r="BM66">
        <v>1</v>
      </c>
      <c r="BN66">
        <v>0</v>
      </c>
      <c r="BO66">
        <v>1</v>
      </c>
      <c r="BP66">
        <v>0</v>
      </c>
      <c r="BT66">
        <v>0</v>
      </c>
      <c r="BU66">
        <v>0</v>
      </c>
      <c r="CE66" t="str">
        <f>"21:10:29.467"</f>
        <v>21:10:29.467</v>
      </c>
      <c r="CF66">
        <v>467492048</v>
      </c>
      <c r="CI66">
        <v>0</v>
      </c>
      <c r="CJ66">
        <v>1504</v>
      </c>
      <c r="CK66">
        <v>1011.2</v>
      </c>
      <c r="CL66">
        <v>262.26560000000001</v>
      </c>
      <c r="CM66">
        <v>1</v>
      </c>
      <c r="CN66">
        <v>1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145</v>
      </c>
      <c r="DB66">
        <v>1</v>
      </c>
      <c r="DC66" t="s">
        <v>132</v>
      </c>
      <c r="DD66" t="s">
        <v>133</v>
      </c>
      <c r="DG66">
        <v>1762100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"09/28/2024 21:10:29.742"</f>
        <v>09/28/2024 21:10:29.742</v>
      </c>
      <c r="C67" t="str">
        <f t="shared" si="3"/>
        <v>FFDFD7C0</v>
      </c>
      <c r="D67" t="s">
        <v>123</v>
      </c>
      <c r="E67">
        <v>2</v>
      </c>
      <c r="H67">
        <v>158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"21:10:29.461"</f>
        <v>21:10:29.461</v>
      </c>
      <c r="T67" t="str">
        <f>"21:10:28.961"</f>
        <v>21:10:28.961</v>
      </c>
      <c r="U67" t="str">
        <f t="shared" si="5"/>
        <v>A073EB</v>
      </c>
      <c r="V67">
        <v>0</v>
      </c>
      <c r="W67">
        <v>0</v>
      </c>
      <c r="X67">
        <v>4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1</v>
      </c>
      <c r="AK67" t="s">
        <v>173</v>
      </c>
      <c r="AL67">
        <v>35.909092000000001</v>
      </c>
      <c r="AM67" t="s">
        <v>174</v>
      </c>
      <c r="AN67">
        <v>-75.709812999999997</v>
      </c>
      <c r="AO67">
        <v>25</v>
      </c>
      <c r="AP67">
        <v>550</v>
      </c>
      <c r="AQ67" t="s">
        <v>129</v>
      </c>
      <c r="AR67">
        <v>-98</v>
      </c>
      <c r="AS67">
        <v>-28</v>
      </c>
      <c r="AT67">
        <v>1280</v>
      </c>
      <c r="BB67" t="str">
        <f t="shared" ref="BB67:BB130" si="6">"1200"</f>
        <v>1200</v>
      </c>
      <c r="BC67">
        <v>1</v>
      </c>
      <c r="BD67" t="str">
        <f t="shared" si="4"/>
        <v xml:space="preserve">N1281F  </v>
      </c>
      <c r="BE67">
        <v>1</v>
      </c>
      <c r="BG67">
        <v>0</v>
      </c>
      <c r="BH67">
        <v>0</v>
      </c>
      <c r="BI67">
        <v>0</v>
      </c>
      <c r="BJ67">
        <v>350</v>
      </c>
      <c r="BK67">
        <v>-200</v>
      </c>
      <c r="BL67" t="s">
        <v>130</v>
      </c>
      <c r="BM67">
        <v>1</v>
      </c>
      <c r="BN67">
        <v>0</v>
      </c>
      <c r="BO67">
        <v>1</v>
      </c>
      <c r="BP67">
        <v>0</v>
      </c>
      <c r="BT67">
        <v>0</v>
      </c>
      <c r="BU67">
        <v>0</v>
      </c>
      <c r="CE67" t="str">
        <f>"21:10:29.467"</f>
        <v>21:10:29.467</v>
      </c>
      <c r="CF67">
        <v>467492048</v>
      </c>
      <c r="CI67">
        <v>0</v>
      </c>
      <c r="CJ67">
        <v>1504</v>
      </c>
      <c r="CK67">
        <v>1011.2</v>
      </c>
      <c r="CL67">
        <v>262.26560000000001</v>
      </c>
      <c r="CM67">
        <v>1</v>
      </c>
      <c r="CN67">
        <v>1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145</v>
      </c>
      <c r="DB67">
        <v>1</v>
      </c>
      <c r="DC67" t="s">
        <v>132</v>
      </c>
      <c r="DD67" t="s">
        <v>133</v>
      </c>
      <c r="DG67">
        <v>1762100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"09/28/2024 21:10:30.867"</f>
        <v>09/28/2024 21:10:30.867</v>
      </c>
      <c r="C68" t="str">
        <f t="shared" si="3"/>
        <v>FFDFD7C0</v>
      </c>
      <c r="D68" t="s">
        <v>136</v>
      </c>
      <c r="E68">
        <v>3</v>
      </c>
      <c r="F68">
        <v>1003</v>
      </c>
      <c r="G68" t="s">
        <v>142</v>
      </c>
      <c r="J68" t="s">
        <v>137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"21:10:30.602"</f>
        <v>21:10:30.602</v>
      </c>
      <c r="T68" t="str">
        <f>"21:10:29.502"</f>
        <v>21:10:29.502</v>
      </c>
      <c r="U68" t="str">
        <f t="shared" si="5"/>
        <v>A073EB</v>
      </c>
      <c r="V68">
        <v>0</v>
      </c>
      <c r="W68">
        <v>0</v>
      </c>
      <c r="X68">
        <v>4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1</v>
      </c>
      <c r="AK68" t="s">
        <v>175</v>
      </c>
      <c r="AL68">
        <v>35.908963999999997</v>
      </c>
      <c r="AM68" t="s">
        <v>176</v>
      </c>
      <c r="AN68">
        <v>-75.710477999999995</v>
      </c>
      <c r="AO68">
        <v>25</v>
      </c>
      <c r="AP68">
        <v>575</v>
      </c>
      <c r="AQ68" t="s">
        <v>129</v>
      </c>
      <c r="AR68">
        <v>-99</v>
      </c>
      <c r="AS68">
        <v>-27</v>
      </c>
      <c r="AT68">
        <v>1280</v>
      </c>
      <c r="BB68" t="str">
        <f t="shared" si="6"/>
        <v>1200</v>
      </c>
      <c r="BC68">
        <v>1</v>
      </c>
      <c r="BD68" t="str">
        <f t="shared" si="4"/>
        <v xml:space="preserve">N1281F  </v>
      </c>
      <c r="BE68">
        <v>1</v>
      </c>
      <c r="BG68">
        <v>0</v>
      </c>
      <c r="BH68">
        <v>0</v>
      </c>
      <c r="BI68">
        <v>0</v>
      </c>
      <c r="BJ68">
        <v>375</v>
      </c>
      <c r="BK68">
        <v>-200</v>
      </c>
      <c r="BL68" t="s">
        <v>130</v>
      </c>
      <c r="BM68">
        <v>1</v>
      </c>
      <c r="BN68">
        <v>0</v>
      </c>
      <c r="BO68">
        <v>1</v>
      </c>
      <c r="BP68">
        <v>0</v>
      </c>
      <c r="BT68">
        <v>0</v>
      </c>
      <c r="BU68">
        <v>0</v>
      </c>
      <c r="CE68" t="str">
        <f>"21:10:30.603"</f>
        <v>21:10:30.603</v>
      </c>
      <c r="CF68">
        <v>602912628</v>
      </c>
      <c r="CI68">
        <v>0</v>
      </c>
      <c r="CJ68">
        <v>1504</v>
      </c>
      <c r="CK68">
        <v>1011.2</v>
      </c>
      <c r="CL68">
        <v>262.26560000000001</v>
      </c>
      <c r="CM68">
        <v>1</v>
      </c>
      <c r="CN68">
        <v>1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145</v>
      </c>
      <c r="DB68">
        <v>1</v>
      </c>
      <c r="DC68" t="s">
        <v>132</v>
      </c>
      <c r="DD68" t="s">
        <v>133</v>
      </c>
      <c r="DG68">
        <v>1762635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"09/28/2024 21:10:30.867"</f>
        <v>09/28/2024 21:10:30.867</v>
      </c>
      <c r="C69" t="str">
        <f t="shared" si="3"/>
        <v>FFDFD7C0</v>
      </c>
      <c r="D69" t="s">
        <v>136</v>
      </c>
      <c r="E69">
        <v>4</v>
      </c>
      <c r="F69">
        <v>1004</v>
      </c>
      <c r="G69" t="s">
        <v>124</v>
      </c>
      <c r="J69" t="s">
        <v>137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"21:10:30.602"</f>
        <v>21:10:30.602</v>
      </c>
      <c r="T69" t="str">
        <f>"21:10:29.502"</f>
        <v>21:10:29.502</v>
      </c>
      <c r="U69" t="str">
        <f t="shared" si="5"/>
        <v>A073EB</v>
      </c>
      <c r="V69">
        <v>0</v>
      </c>
      <c r="W69">
        <v>0</v>
      </c>
      <c r="X69">
        <v>4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1</v>
      </c>
      <c r="AK69" t="s">
        <v>175</v>
      </c>
      <c r="AL69">
        <v>35.908963999999997</v>
      </c>
      <c r="AM69" t="s">
        <v>176</v>
      </c>
      <c r="AN69">
        <v>-75.710477999999995</v>
      </c>
      <c r="AO69">
        <v>25</v>
      </c>
      <c r="AP69">
        <v>575</v>
      </c>
      <c r="AQ69" t="s">
        <v>129</v>
      </c>
      <c r="AR69">
        <v>-99</v>
      </c>
      <c r="AS69">
        <v>-27</v>
      </c>
      <c r="AT69">
        <v>1280</v>
      </c>
      <c r="BB69" t="str">
        <f t="shared" si="6"/>
        <v>1200</v>
      </c>
      <c r="BC69">
        <v>1</v>
      </c>
      <c r="BD69" t="str">
        <f t="shared" si="4"/>
        <v xml:space="preserve">N1281F  </v>
      </c>
      <c r="BE69">
        <v>1</v>
      </c>
      <c r="BG69">
        <v>0</v>
      </c>
      <c r="BH69">
        <v>0</v>
      </c>
      <c r="BI69">
        <v>0</v>
      </c>
      <c r="BJ69">
        <v>375</v>
      </c>
      <c r="BK69">
        <v>-200</v>
      </c>
      <c r="BL69" t="s">
        <v>130</v>
      </c>
      <c r="BM69">
        <v>1</v>
      </c>
      <c r="BN69">
        <v>0</v>
      </c>
      <c r="BO69">
        <v>1</v>
      </c>
      <c r="BP69">
        <v>0</v>
      </c>
      <c r="BT69">
        <v>0</v>
      </c>
      <c r="BU69">
        <v>0</v>
      </c>
      <c r="CE69" t="str">
        <f>"21:10:30.603"</f>
        <v>21:10:30.603</v>
      </c>
      <c r="CF69">
        <v>602912628</v>
      </c>
      <c r="CI69">
        <v>0</v>
      </c>
      <c r="CJ69">
        <v>1504</v>
      </c>
      <c r="CK69">
        <v>1011.2</v>
      </c>
      <c r="CL69">
        <v>262.26560000000001</v>
      </c>
      <c r="CM69">
        <v>1</v>
      </c>
      <c r="CN69">
        <v>1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145</v>
      </c>
      <c r="DB69">
        <v>1</v>
      </c>
      <c r="DC69" t="s">
        <v>132</v>
      </c>
      <c r="DD69" t="s">
        <v>133</v>
      </c>
      <c r="DG69">
        <v>1762635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"09/28/2024 21:10:30.898"</f>
        <v>09/28/2024 21:10:30.898</v>
      </c>
      <c r="C70" t="str">
        <f t="shared" si="3"/>
        <v>FFDFD7C0</v>
      </c>
      <c r="D70" t="s">
        <v>143</v>
      </c>
      <c r="E70">
        <v>13</v>
      </c>
      <c r="J70" t="s">
        <v>144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"21:10:30.602"</f>
        <v>21:10:30.602</v>
      </c>
      <c r="T70" t="str">
        <f>"21:10:29.502"</f>
        <v>21:10:29.502</v>
      </c>
      <c r="U70" t="str">
        <f t="shared" si="5"/>
        <v>A073EB</v>
      </c>
      <c r="V70">
        <v>0</v>
      </c>
      <c r="W70">
        <v>0</v>
      </c>
      <c r="X70">
        <v>4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1</v>
      </c>
      <c r="AK70" t="s">
        <v>175</v>
      </c>
      <c r="AL70">
        <v>35.908963999999997</v>
      </c>
      <c r="AM70" t="s">
        <v>176</v>
      </c>
      <c r="AN70">
        <v>-75.710477999999995</v>
      </c>
      <c r="AO70">
        <v>25</v>
      </c>
      <c r="AP70">
        <v>575</v>
      </c>
      <c r="AQ70" t="s">
        <v>129</v>
      </c>
      <c r="AR70">
        <v>-99</v>
      </c>
      <c r="AS70">
        <v>-27</v>
      </c>
      <c r="AT70">
        <v>1280</v>
      </c>
      <c r="BB70" t="str">
        <f t="shared" si="6"/>
        <v>1200</v>
      </c>
      <c r="BC70">
        <v>1</v>
      </c>
      <c r="BD70" t="str">
        <f t="shared" si="4"/>
        <v xml:space="preserve">N1281F  </v>
      </c>
      <c r="BE70">
        <v>1</v>
      </c>
      <c r="BG70">
        <v>0</v>
      </c>
      <c r="BH70">
        <v>0</v>
      </c>
      <c r="BI70">
        <v>0</v>
      </c>
      <c r="BJ70">
        <v>375</v>
      </c>
      <c r="BK70">
        <v>-200</v>
      </c>
      <c r="BL70" t="s">
        <v>130</v>
      </c>
      <c r="BM70">
        <v>1</v>
      </c>
      <c r="BN70">
        <v>0</v>
      </c>
      <c r="BO70">
        <v>1</v>
      </c>
      <c r="BP70">
        <v>0</v>
      </c>
      <c r="BT70">
        <v>0</v>
      </c>
      <c r="BU70">
        <v>0</v>
      </c>
      <c r="CE70" t="str">
        <f>"21:10:30.603"</f>
        <v>21:10:30.603</v>
      </c>
      <c r="CF70">
        <v>602912628</v>
      </c>
      <c r="CI70">
        <v>0</v>
      </c>
      <c r="CJ70">
        <v>1504</v>
      </c>
      <c r="CK70">
        <v>1011.2</v>
      </c>
      <c r="CL70">
        <v>262.26560000000001</v>
      </c>
      <c r="CM70">
        <v>1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145</v>
      </c>
      <c r="DB70">
        <v>1</v>
      </c>
      <c r="DC70" t="s">
        <v>132</v>
      </c>
      <c r="DD70" t="s">
        <v>133</v>
      </c>
      <c r="DG70">
        <v>1762635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"09/28/2024 21:10:30.898"</f>
        <v>09/28/2024 21:10:30.898</v>
      </c>
      <c r="C71" t="str">
        <f t="shared" si="3"/>
        <v>FFDFD7C0</v>
      </c>
      <c r="D71" t="s">
        <v>123</v>
      </c>
      <c r="E71">
        <v>2</v>
      </c>
      <c r="H71">
        <v>158</v>
      </c>
      <c r="I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"21:10:30.602"</f>
        <v>21:10:30.602</v>
      </c>
      <c r="T71" t="str">
        <f>"21:10:29.502"</f>
        <v>21:10:29.502</v>
      </c>
      <c r="U71" t="str">
        <f t="shared" si="5"/>
        <v>A073EB</v>
      </c>
      <c r="V71">
        <v>0</v>
      </c>
      <c r="W71">
        <v>0</v>
      </c>
      <c r="X71">
        <v>4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1</v>
      </c>
      <c r="AK71" t="s">
        <v>175</v>
      </c>
      <c r="AL71">
        <v>35.908963999999997</v>
      </c>
      <c r="AM71" t="s">
        <v>176</v>
      </c>
      <c r="AN71">
        <v>-75.710477999999995</v>
      </c>
      <c r="AO71">
        <v>25</v>
      </c>
      <c r="AP71">
        <v>575</v>
      </c>
      <c r="AQ71" t="s">
        <v>129</v>
      </c>
      <c r="AR71">
        <v>-99</v>
      </c>
      <c r="AS71">
        <v>-27</v>
      </c>
      <c r="AT71">
        <v>1280</v>
      </c>
      <c r="BB71" t="str">
        <f t="shared" si="6"/>
        <v>1200</v>
      </c>
      <c r="BC71">
        <v>1</v>
      </c>
      <c r="BD71" t="str">
        <f t="shared" si="4"/>
        <v xml:space="preserve">N1281F  </v>
      </c>
      <c r="BE71">
        <v>1</v>
      </c>
      <c r="BG71">
        <v>0</v>
      </c>
      <c r="BH71">
        <v>0</v>
      </c>
      <c r="BI71">
        <v>0</v>
      </c>
      <c r="BJ71">
        <v>375</v>
      </c>
      <c r="BK71">
        <v>-200</v>
      </c>
      <c r="BL71" t="s">
        <v>130</v>
      </c>
      <c r="BM71">
        <v>1</v>
      </c>
      <c r="BN71">
        <v>0</v>
      </c>
      <c r="BO71">
        <v>1</v>
      </c>
      <c r="BP71">
        <v>0</v>
      </c>
      <c r="BT71">
        <v>0</v>
      </c>
      <c r="BU71">
        <v>0</v>
      </c>
      <c r="CE71" t="str">
        <f>"21:10:30.603"</f>
        <v>21:10:30.603</v>
      </c>
      <c r="CF71">
        <v>602912628</v>
      </c>
      <c r="CI71">
        <v>0</v>
      </c>
      <c r="CJ71">
        <v>1504</v>
      </c>
      <c r="CK71">
        <v>1011.2</v>
      </c>
      <c r="CL71">
        <v>262.26560000000001</v>
      </c>
      <c r="CM71">
        <v>1</v>
      </c>
      <c r="CN71">
        <v>1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145</v>
      </c>
      <c r="DB71">
        <v>1</v>
      </c>
      <c r="DC71" t="s">
        <v>132</v>
      </c>
      <c r="DD71" t="s">
        <v>133</v>
      </c>
      <c r="DG71">
        <v>1762635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"09/28/2024 21:10:31.867"</f>
        <v>09/28/2024 21:10:31.867</v>
      </c>
      <c r="C72" t="str">
        <f t="shared" si="3"/>
        <v>FFDFD7C0</v>
      </c>
      <c r="D72" t="s">
        <v>136</v>
      </c>
      <c r="E72">
        <v>3</v>
      </c>
      <c r="F72">
        <v>1003</v>
      </c>
      <c r="G72" t="s">
        <v>142</v>
      </c>
      <c r="J72" t="s">
        <v>137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"21:10:31.484"</f>
        <v>21:10:31.484</v>
      </c>
      <c r="T72" t="str">
        <f>"21:10:31.084"</f>
        <v>21:10:31.084</v>
      </c>
      <c r="U72" t="str">
        <f t="shared" si="5"/>
        <v>A073EB</v>
      </c>
      <c r="V72">
        <v>0</v>
      </c>
      <c r="W72">
        <v>0</v>
      </c>
      <c r="X72">
        <v>4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1</v>
      </c>
      <c r="AK72" t="s">
        <v>177</v>
      </c>
      <c r="AL72">
        <v>35.908856</v>
      </c>
      <c r="AM72" t="s">
        <v>178</v>
      </c>
      <c r="AN72">
        <v>-75.710971000000001</v>
      </c>
      <c r="AO72">
        <v>25</v>
      </c>
      <c r="AP72">
        <v>575</v>
      </c>
      <c r="AQ72" t="s">
        <v>129</v>
      </c>
      <c r="AR72">
        <v>-100</v>
      </c>
      <c r="AS72">
        <v>-24</v>
      </c>
      <c r="AT72">
        <v>1216</v>
      </c>
      <c r="BB72" t="str">
        <f t="shared" si="6"/>
        <v>1200</v>
      </c>
      <c r="BC72">
        <v>1</v>
      </c>
      <c r="BD72" t="str">
        <f t="shared" si="4"/>
        <v xml:space="preserve">N1281F  </v>
      </c>
      <c r="BE72">
        <v>1</v>
      </c>
      <c r="BG72">
        <v>0</v>
      </c>
      <c r="BH72">
        <v>0</v>
      </c>
      <c r="BI72">
        <v>0</v>
      </c>
      <c r="BJ72">
        <v>400</v>
      </c>
      <c r="BK72">
        <v>-175</v>
      </c>
      <c r="BL72" t="s">
        <v>130</v>
      </c>
      <c r="BM72">
        <v>1</v>
      </c>
      <c r="BN72">
        <v>0</v>
      </c>
      <c r="BO72">
        <v>1</v>
      </c>
      <c r="BP72">
        <v>0</v>
      </c>
      <c r="BT72">
        <v>0</v>
      </c>
      <c r="BU72">
        <v>0</v>
      </c>
      <c r="CE72" t="str">
        <f>"21:10:31.489"</f>
        <v>21:10:31.489</v>
      </c>
      <c r="CF72">
        <v>489294442</v>
      </c>
      <c r="CI72">
        <v>0</v>
      </c>
      <c r="CJ72">
        <v>1504</v>
      </c>
      <c r="CK72">
        <v>1011.2</v>
      </c>
      <c r="CL72">
        <v>262.26560000000001</v>
      </c>
      <c r="CM72">
        <v>1</v>
      </c>
      <c r="CN72">
        <v>1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145</v>
      </c>
      <c r="DB72">
        <v>1</v>
      </c>
      <c r="DC72" t="s">
        <v>132</v>
      </c>
      <c r="DD72" t="s">
        <v>133</v>
      </c>
      <c r="DG72">
        <v>1763039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"09/28/2024 21:10:31.867"</f>
        <v>09/28/2024 21:10:31.867</v>
      </c>
      <c r="C73" t="str">
        <f t="shared" si="3"/>
        <v>FFDFD7C0</v>
      </c>
      <c r="D73" t="s">
        <v>136</v>
      </c>
      <c r="E73">
        <v>4</v>
      </c>
      <c r="F73">
        <v>1004</v>
      </c>
      <c r="G73" t="s">
        <v>124</v>
      </c>
      <c r="J73" t="s">
        <v>137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"21:10:31.484"</f>
        <v>21:10:31.484</v>
      </c>
      <c r="T73" t="str">
        <f>"21:10:31.084"</f>
        <v>21:10:31.084</v>
      </c>
      <c r="U73" t="str">
        <f t="shared" si="5"/>
        <v>A073EB</v>
      </c>
      <c r="V73">
        <v>0</v>
      </c>
      <c r="W73">
        <v>0</v>
      </c>
      <c r="X73">
        <v>4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1</v>
      </c>
      <c r="AK73" t="s">
        <v>177</v>
      </c>
      <c r="AL73">
        <v>35.908856</v>
      </c>
      <c r="AM73" t="s">
        <v>178</v>
      </c>
      <c r="AN73">
        <v>-75.710971000000001</v>
      </c>
      <c r="AO73">
        <v>25</v>
      </c>
      <c r="AP73">
        <v>575</v>
      </c>
      <c r="AQ73" t="s">
        <v>129</v>
      </c>
      <c r="AR73">
        <v>-100</v>
      </c>
      <c r="AS73">
        <v>-24</v>
      </c>
      <c r="AT73">
        <v>1216</v>
      </c>
      <c r="BB73" t="str">
        <f t="shared" si="6"/>
        <v>1200</v>
      </c>
      <c r="BC73">
        <v>1</v>
      </c>
      <c r="BD73" t="str">
        <f t="shared" si="4"/>
        <v xml:space="preserve">N1281F  </v>
      </c>
      <c r="BE73">
        <v>1</v>
      </c>
      <c r="BG73">
        <v>0</v>
      </c>
      <c r="BH73">
        <v>0</v>
      </c>
      <c r="BI73">
        <v>0</v>
      </c>
      <c r="BJ73">
        <v>400</v>
      </c>
      <c r="BK73">
        <v>-175</v>
      </c>
      <c r="BL73" t="s">
        <v>130</v>
      </c>
      <c r="BM73">
        <v>1</v>
      </c>
      <c r="BN73">
        <v>0</v>
      </c>
      <c r="BO73">
        <v>1</v>
      </c>
      <c r="BP73">
        <v>0</v>
      </c>
      <c r="BT73">
        <v>0</v>
      </c>
      <c r="BU73">
        <v>0</v>
      </c>
      <c r="CE73" t="str">
        <f>"21:10:31.489"</f>
        <v>21:10:31.489</v>
      </c>
      <c r="CF73">
        <v>489294442</v>
      </c>
      <c r="CI73">
        <v>0</v>
      </c>
      <c r="CJ73">
        <v>1504</v>
      </c>
      <c r="CK73">
        <v>1011.2</v>
      </c>
      <c r="CL73">
        <v>262.26560000000001</v>
      </c>
      <c r="CM73">
        <v>1</v>
      </c>
      <c r="CN73">
        <v>1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145</v>
      </c>
      <c r="DB73">
        <v>1</v>
      </c>
      <c r="DC73" t="s">
        <v>132</v>
      </c>
      <c r="DD73" t="s">
        <v>133</v>
      </c>
      <c r="DG73">
        <v>1763039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"09/28/2024 21:10:31.898"</f>
        <v>09/28/2024 21:10:31.898</v>
      </c>
      <c r="C74" t="str">
        <f t="shared" si="3"/>
        <v>FFDFD7C0</v>
      </c>
      <c r="D74" t="s">
        <v>143</v>
      </c>
      <c r="E74">
        <v>13</v>
      </c>
      <c r="J74" t="s">
        <v>144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"21:10:31.484"</f>
        <v>21:10:31.484</v>
      </c>
      <c r="T74" t="str">
        <f>"21:10:31.084"</f>
        <v>21:10:31.084</v>
      </c>
      <c r="U74" t="str">
        <f t="shared" si="5"/>
        <v>A073EB</v>
      </c>
      <c r="V74">
        <v>0</v>
      </c>
      <c r="W74">
        <v>0</v>
      </c>
      <c r="X74">
        <v>4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1</v>
      </c>
      <c r="AK74" t="s">
        <v>177</v>
      </c>
      <c r="AL74">
        <v>35.908856</v>
      </c>
      <c r="AM74" t="s">
        <v>178</v>
      </c>
      <c r="AN74">
        <v>-75.710971000000001</v>
      </c>
      <c r="AO74">
        <v>25</v>
      </c>
      <c r="AP74">
        <v>575</v>
      </c>
      <c r="AQ74" t="s">
        <v>129</v>
      </c>
      <c r="AR74">
        <v>-100</v>
      </c>
      <c r="AS74">
        <v>-24</v>
      </c>
      <c r="AT74">
        <v>1216</v>
      </c>
      <c r="BB74" t="str">
        <f t="shared" si="6"/>
        <v>1200</v>
      </c>
      <c r="BC74">
        <v>1</v>
      </c>
      <c r="BD74" t="str">
        <f t="shared" si="4"/>
        <v xml:space="preserve">N1281F  </v>
      </c>
      <c r="BE74">
        <v>1</v>
      </c>
      <c r="BG74">
        <v>0</v>
      </c>
      <c r="BH74">
        <v>0</v>
      </c>
      <c r="BI74">
        <v>0</v>
      </c>
      <c r="BJ74">
        <v>400</v>
      </c>
      <c r="BK74">
        <v>-175</v>
      </c>
      <c r="BL74" t="s">
        <v>130</v>
      </c>
      <c r="BM74">
        <v>1</v>
      </c>
      <c r="BN74">
        <v>0</v>
      </c>
      <c r="BO74">
        <v>1</v>
      </c>
      <c r="BP74">
        <v>0</v>
      </c>
      <c r="BT74">
        <v>0</v>
      </c>
      <c r="BU74">
        <v>0</v>
      </c>
      <c r="CE74" t="str">
        <f>"21:10:31.489"</f>
        <v>21:10:31.489</v>
      </c>
      <c r="CF74">
        <v>489294442</v>
      </c>
      <c r="CI74">
        <v>0</v>
      </c>
      <c r="CJ74">
        <v>1504</v>
      </c>
      <c r="CK74">
        <v>1011.2</v>
      </c>
      <c r="CL74">
        <v>262.26560000000001</v>
      </c>
      <c r="CM74">
        <v>1</v>
      </c>
      <c r="CN74">
        <v>1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145</v>
      </c>
      <c r="DB74">
        <v>1</v>
      </c>
      <c r="DC74" t="s">
        <v>132</v>
      </c>
      <c r="DD74" t="s">
        <v>133</v>
      </c>
      <c r="DG74">
        <v>1763039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"09/28/2024 21:10:31.898"</f>
        <v>09/28/2024 21:10:31.898</v>
      </c>
      <c r="C75" t="str">
        <f t="shared" si="3"/>
        <v>FFDFD7C0</v>
      </c>
      <c r="D75" t="s">
        <v>123</v>
      </c>
      <c r="E75">
        <v>2</v>
      </c>
      <c r="H75">
        <v>158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"21:10:31.484"</f>
        <v>21:10:31.484</v>
      </c>
      <c r="T75" t="str">
        <f>"21:10:31.084"</f>
        <v>21:10:31.084</v>
      </c>
      <c r="U75" t="str">
        <f t="shared" si="5"/>
        <v>A073EB</v>
      </c>
      <c r="V75">
        <v>0</v>
      </c>
      <c r="W75">
        <v>0</v>
      </c>
      <c r="X75">
        <v>4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1</v>
      </c>
      <c r="AK75" t="s">
        <v>177</v>
      </c>
      <c r="AL75">
        <v>35.908856</v>
      </c>
      <c r="AM75" t="s">
        <v>178</v>
      </c>
      <c r="AN75">
        <v>-75.710971000000001</v>
      </c>
      <c r="AO75">
        <v>25</v>
      </c>
      <c r="AP75">
        <v>575</v>
      </c>
      <c r="AQ75" t="s">
        <v>129</v>
      </c>
      <c r="AR75">
        <v>-100</v>
      </c>
      <c r="AS75">
        <v>-24</v>
      </c>
      <c r="AT75">
        <v>1216</v>
      </c>
      <c r="BB75" t="str">
        <f t="shared" si="6"/>
        <v>1200</v>
      </c>
      <c r="BC75">
        <v>1</v>
      </c>
      <c r="BD75" t="str">
        <f t="shared" si="4"/>
        <v xml:space="preserve">N1281F  </v>
      </c>
      <c r="BE75">
        <v>1</v>
      </c>
      <c r="BG75">
        <v>0</v>
      </c>
      <c r="BH75">
        <v>0</v>
      </c>
      <c r="BI75">
        <v>0</v>
      </c>
      <c r="BJ75">
        <v>400</v>
      </c>
      <c r="BK75">
        <v>-175</v>
      </c>
      <c r="BL75" t="s">
        <v>130</v>
      </c>
      <c r="BM75">
        <v>1</v>
      </c>
      <c r="BN75">
        <v>0</v>
      </c>
      <c r="BO75">
        <v>1</v>
      </c>
      <c r="BP75">
        <v>0</v>
      </c>
      <c r="BT75">
        <v>0</v>
      </c>
      <c r="BU75">
        <v>0</v>
      </c>
      <c r="CE75" t="str">
        <f>"21:10:31.489"</f>
        <v>21:10:31.489</v>
      </c>
      <c r="CF75">
        <v>489294442</v>
      </c>
      <c r="CI75">
        <v>0</v>
      </c>
      <c r="CJ75">
        <v>1504</v>
      </c>
      <c r="CK75">
        <v>1011.2</v>
      </c>
      <c r="CL75">
        <v>262.26560000000001</v>
      </c>
      <c r="CM75">
        <v>1</v>
      </c>
      <c r="CN75">
        <v>1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145</v>
      </c>
      <c r="DB75">
        <v>1</v>
      </c>
      <c r="DC75" t="s">
        <v>132</v>
      </c>
      <c r="DD75" t="s">
        <v>133</v>
      </c>
      <c r="DG75">
        <v>1763039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"09/28/2024 21:10:32.757"</f>
        <v>09/28/2024 21:10:32.757</v>
      </c>
      <c r="C76" t="str">
        <f t="shared" si="3"/>
        <v>FFDFD7C0</v>
      </c>
      <c r="D76" t="s">
        <v>143</v>
      </c>
      <c r="E76">
        <v>13</v>
      </c>
      <c r="J76" t="s">
        <v>144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"21:10:32.461"</f>
        <v>21:10:32.461</v>
      </c>
      <c r="T76" t="str">
        <f>"21:10:32.061"</f>
        <v>21:10:32.061</v>
      </c>
      <c r="U76" t="str">
        <f t="shared" si="5"/>
        <v>A073EB</v>
      </c>
      <c r="V76">
        <v>0</v>
      </c>
      <c r="W76">
        <v>0</v>
      </c>
      <c r="X76">
        <v>4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1</v>
      </c>
      <c r="AK76" t="s">
        <v>179</v>
      </c>
      <c r="AL76">
        <v>35.908728000000004</v>
      </c>
      <c r="AM76" t="s">
        <v>180</v>
      </c>
      <c r="AN76">
        <v>-75.711528999999999</v>
      </c>
      <c r="AO76">
        <v>25</v>
      </c>
      <c r="AP76">
        <v>600</v>
      </c>
      <c r="AQ76" t="s">
        <v>129</v>
      </c>
      <c r="AR76">
        <v>-101</v>
      </c>
      <c r="AS76">
        <v>-23</v>
      </c>
      <c r="AT76">
        <v>1152</v>
      </c>
      <c r="BB76" t="str">
        <f t="shared" si="6"/>
        <v>1200</v>
      </c>
      <c r="BC76">
        <v>1</v>
      </c>
      <c r="BD76" t="str">
        <f t="shared" si="4"/>
        <v xml:space="preserve">N1281F  </v>
      </c>
      <c r="BE76">
        <v>1</v>
      </c>
      <c r="BG76">
        <v>0</v>
      </c>
      <c r="BH76">
        <v>0</v>
      </c>
      <c r="BI76">
        <v>0</v>
      </c>
      <c r="BJ76">
        <v>425</v>
      </c>
      <c r="BK76">
        <v>-175</v>
      </c>
      <c r="BL76" t="s">
        <v>130</v>
      </c>
      <c r="BM76">
        <v>1</v>
      </c>
      <c r="BN76">
        <v>0</v>
      </c>
      <c r="BO76">
        <v>1</v>
      </c>
      <c r="BP76">
        <v>0</v>
      </c>
      <c r="BT76">
        <v>0</v>
      </c>
      <c r="BU76">
        <v>0</v>
      </c>
      <c r="CE76" t="str">
        <f>"21:10:32.467"</f>
        <v>21:10:32.467</v>
      </c>
      <c r="CF76">
        <v>467427312</v>
      </c>
      <c r="CI76">
        <v>0</v>
      </c>
      <c r="CJ76">
        <v>1504</v>
      </c>
      <c r="CK76">
        <v>1011.2</v>
      </c>
      <c r="CL76">
        <v>262.26560000000001</v>
      </c>
      <c r="CM76">
        <v>1</v>
      </c>
      <c r="CN76">
        <v>1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145</v>
      </c>
      <c r="DB76">
        <v>1</v>
      </c>
      <c r="DC76" t="s">
        <v>132</v>
      </c>
      <c r="DD76" t="s">
        <v>133</v>
      </c>
      <c r="DG76">
        <v>1763480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"09/28/2024 21:10:32.773"</f>
        <v>09/28/2024 21:10:32.773</v>
      </c>
      <c r="C77" t="str">
        <f t="shared" si="3"/>
        <v>FFDFD7C0</v>
      </c>
      <c r="D77" t="s">
        <v>123</v>
      </c>
      <c r="E77">
        <v>2</v>
      </c>
      <c r="H77">
        <v>158</v>
      </c>
      <c r="I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"21:10:32.461"</f>
        <v>21:10:32.461</v>
      </c>
      <c r="T77" t="str">
        <f>"21:10:32.061"</f>
        <v>21:10:32.061</v>
      </c>
      <c r="U77" t="str">
        <f t="shared" si="5"/>
        <v>A073EB</v>
      </c>
      <c r="V77">
        <v>0</v>
      </c>
      <c r="W77">
        <v>0</v>
      </c>
      <c r="X77">
        <v>4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1</v>
      </c>
      <c r="AK77" t="s">
        <v>179</v>
      </c>
      <c r="AL77">
        <v>35.908728000000004</v>
      </c>
      <c r="AM77" t="s">
        <v>180</v>
      </c>
      <c r="AN77">
        <v>-75.711528999999999</v>
      </c>
      <c r="AO77">
        <v>25</v>
      </c>
      <c r="AP77">
        <v>600</v>
      </c>
      <c r="AQ77" t="s">
        <v>129</v>
      </c>
      <c r="AR77">
        <v>-101</v>
      </c>
      <c r="AS77">
        <v>-23</v>
      </c>
      <c r="AT77">
        <v>1152</v>
      </c>
      <c r="BB77" t="str">
        <f t="shared" si="6"/>
        <v>1200</v>
      </c>
      <c r="BC77">
        <v>1</v>
      </c>
      <c r="BD77" t="str">
        <f t="shared" si="4"/>
        <v xml:space="preserve">N1281F  </v>
      </c>
      <c r="BE77">
        <v>1</v>
      </c>
      <c r="BG77">
        <v>0</v>
      </c>
      <c r="BH77">
        <v>0</v>
      </c>
      <c r="BI77">
        <v>0</v>
      </c>
      <c r="BJ77">
        <v>425</v>
      </c>
      <c r="BK77">
        <v>-175</v>
      </c>
      <c r="BL77" t="s">
        <v>130</v>
      </c>
      <c r="BM77">
        <v>1</v>
      </c>
      <c r="BN77">
        <v>0</v>
      </c>
      <c r="BO77">
        <v>1</v>
      </c>
      <c r="BP77">
        <v>0</v>
      </c>
      <c r="BT77">
        <v>0</v>
      </c>
      <c r="BU77">
        <v>0</v>
      </c>
      <c r="CE77" t="str">
        <f>"21:10:32.467"</f>
        <v>21:10:32.467</v>
      </c>
      <c r="CF77">
        <v>467427312</v>
      </c>
      <c r="CI77">
        <v>0</v>
      </c>
      <c r="CJ77">
        <v>1504</v>
      </c>
      <c r="CK77">
        <v>1011.2</v>
      </c>
      <c r="CL77">
        <v>262.26560000000001</v>
      </c>
      <c r="CM77">
        <v>1</v>
      </c>
      <c r="CN77">
        <v>1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145</v>
      </c>
      <c r="DB77">
        <v>1</v>
      </c>
      <c r="DC77" t="s">
        <v>132</v>
      </c>
      <c r="DD77" t="s">
        <v>133</v>
      </c>
      <c r="DG77">
        <v>1763480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"09/28/2024 21:10:32.773"</f>
        <v>09/28/2024 21:10:32.773</v>
      </c>
      <c r="C78" t="str">
        <f t="shared" si="3"/>
        <v>FFDFD7C0</v>
      </c>
      <c r="D78" t="s">
        <v>136</v>
      </c>
      <c r="E78">
        <v>3</v>
      </c>
      <c r="F78">
        <v>1003</v>
      </c>
      <c r="G78" t="s">
        <v>142</v>
      </c>
      <c r="J78" t="s">
        <v>137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"21:10:32.461"</f>
        <v>21:10:32.461</v>
      </c>
      <c r="T78" t="str">
        <f>"21:10:32.061"</f>
        <v>21:10:32.061</v>
      </c>
      <c r="U78" t="str">
        <f t="shared" si="5"/>
        <v>A073EB</v>
      </c>
      <c r="V78">
        <v>0</v>
      </c>
      <c r="W78">
        <v>0</v>
      </c>
      <c r="X78">
        <v>4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1</v>
      </c>
      <c r="AK78" t="s">
        <v>179</v>
      </c>
      <c r="AL78">
        <v>35.908728000000004</v>
      </c>
      <c r="AM78" t="s">
        <v>180</v>
      </c>
      <c r="AN78">
        <v>-75.711528999999999</v>
      </c>
      <c r="AO78">
        <v>25</v>
      </c>
      <c r="AP78">
        <v>600</v>
      </c>
      <c r="AQ78" t="s">
        <v>129</v>
      </c>
      <c r="AR78">
        <v>-101</v>
      </c>
      <c r="AS78">
        <v>-23</v>
      </c>
      <c r="AT78">
        <v>1152</v>
      </c>
      <c r="BB78" t="str">
        <f t="shared" si="6"/>
        <v>1200</v>
      </c>
      <c r="BC78">
        <v>1</v>
      </c>
      <c r="BD78" t="str">
        <f t="shared" si="4"/>
        <v xml:space="preserve">N1281F  </v>
      </c>
      <c r="BE78">
        <v>1</v>
      </c>
      <c r="BG78">
        <v>0</v>
      </c>
      <c r="BH78">
        <v>0</v>
      </c>
      <c r="BI78">
        <v>0</v>
      </c>
      <c r="BJ78">
        <v>425</v>
      </c>
      <c r="BK78">
        <v>-175</v>
      </c>
      <c r="BL78" t="s">
        <v>130</v>
      </c>
      <c r="BM78">
        <v>1</v>
      </c>
      <c r="BN78">
        <v>0</v>
      </c>
      <c r="BO78">
        <v>1</v>
      </c>
      <c r="BP78">
        <v>0</v>
      </c>
      <c r="BT78">
        <v>0</v>
      </c>
      <c r="BU78">
        <v>0</v>
      </c>
      <c r="CE78" t="str">
        <f>"21:10:32.467"</f>
        <v>21:10:32.467</v>
      </c>
      <c r="CF78">
        <v>467427312</v>
      </c>
      <c r="CI78">
        <v>0</v>
      </c>
      <c r="CJ78">
        <v>1504</v>
      </c>
      <c r="CK78">
        <v>1011.2</v>
      </c>
      <c r="CL78">
        <v>262.26560000000001</v>
      </c>
      <c r="CM78">
        <v>1</v>
      </c>
      <c r="CN78">
        <v>1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131</v>
      </c>
      <c r="DA78">
        <v>145</v>
      </c>
      <c r="DB78">
        <v>1</v>
      </c>
      <c r="DC78" t="s">
        <v>132</v>
      </c>
      <c r="DD78" t="s">
        <v>133</v>
      </c>
      <c r="DG78">
        <v>1763480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"09/28/2024 21:10:32.773"</f>
        <v>09/28/2024 21:10:32.773</v>
      </c>
      <c r="C79" t="str">
        <f t="shared" si="3"/>
        <v>FFDFD7C0</v>
      </c>
      <c r="D79" t="s">
        <v>136</v>
      </c>
      <c r="E79">
        <v>4</v>
      </c>
      <c r="F79">
        <v>1004</v>
      </c>
      <c r="G79" t="s">
        <v>124</v>
      </c>
      <c r="J79" t="s">
        <v>137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"21:10:32.461"</f>
        <v>21:10:32.461</v>
      </c>
      <c r="T79" t="str">
        <f>"21:10:32.061"</f>
        <v>21:10:32.061</v>
      </c>
      <c r="U79" t="str">
        <f t="shared" si="5"/>
        <v>A073EB</v>
      </c>
      <c r="V79">
        <v>0</v>
      </c>
      <c r="W79">
        <v>0</v>
      </c>
      <c r="X79">
        <v>4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1</v>
      </c>
      <c r="AK79" t="s">
        <v>179</v>
      </c>
      <c r="AL79">
        <v>35.908728000000004</v>
      </c>
      <c r="AM79" t="s">
        <v>180</v>
      </c>
      <c r="AN79">
        <v>-75.711528999999999</v>
      </c>
      <c r="AO79">
        <v>25</v>
      </c>
      <c r="AP79">
        <v>600</v>
      </c>
      <c r="AQ79" t="s">
        <v>129</v>
      </c>
      <c r="AR79">
        <v>-101</v>
      </c>
      <c r="AS79">
        <v>-23</v>
      </c>
      <c r="AT79">
        <v>1152</v>
      </c>
      <c r="BB79" t="str">
        <f t="shared" si="6"/>
        <v>1200</v>
      </c>
      <c r="BC79">
        <v>1</v>
      </c>
      <c r="BD79" t="str">
        <f t="shared" si="4"/>
        <v xml:space="preserve">N1281F  </v>
      </c>
      <c r="BE79">
        <v>1</v>
      </c>
      <c r="BG79">
        <v>0</v>
      </c>
      <c r="BH79">
        <v>0</v>
      </c>
      <c r="BI79">
        <v>0</v>
      </c>
      <c r="BJ79">
        <v>425</v>
      </c>
      <c r="BK79">
        <v>-175</v>
      </c>
      <c r="BL79" t="s">
        <v>130</v>
      </c>
      <c r="BM79">
        <v>1</v>
      </c>
      <c r="BN79">
        <v>0</v>
      </c>
      <c r="BO79">
        <v>1</v>
      </c>
      <c r="BP79">
        <v>0</v>
      </c>
      <c r="BT79">
        <v>0</v>
      </c>
      <c r="BU79">
        <v>0</v>
      </c>
      <c r="CE79" t="str">
        <f>"21:10:32.467"</f>
        <v>21:10:32.467</v>
      </c>
      <c r="CF79">
        <v>467427312</v>
      </c>
      <c r="CI79">
        <v>0</v>
      </c>
      <c r="CJ79">
        <v>1504</v>
      </c>
      <c r="CK79">
        <v>1011.2</v>
      </c>
      <c r="CL79">
        <v>262.26560000000001</v>
      </c>
      <c r="CM79">
        <v>1</v>
      </c>
      <c r="CN79">
        <v>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145</v>
      </c>
      <c r="DB79">
        <v>1</v>
      </c>
      <c r="DC79" t="s">
        <v>132</v>
      </c>
      <c r="DD79" t="s">
        <v>133</v>
      </c>
      <c r="DG79">
        <v>1763480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"09/28/2024 21:10:33.617"</f>
        <v>09/28/2024 21:10:33.617</v>
      </c>
      <c r="C80" t="str">
        <f t="shared" si="3"/>
        <v>FFDFD7C0</v>
      </c>
      <c r="D80" t="s">
        <v>123</v>
      </c>
      <c r="E80">
        <v>2</v>
      </c>
      <c r="H80">
        <v>158</v>
      </c>
      <c r="I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"21:10:33.344"</f>
        <v>21:10:33.344</v>
      </c>
      <c r="T80" t="str">
        <f>"21:10:32.944"</f>
        <v>21:10:32.944</v>
      </c>
      <c r="U80" t="str">
        <f t="shared" si="5"/>
        <v>A073EB</v>
      </c>
      <c r="V80">
        <v>0</v>
      </c>
      <c r="W80">
        <v>0</v>
      </c>
      <c r="X80">
        <v>4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1</v>
      </c>
      <c r="AK80" t="s">
        <v>181</v>
      </c>
      <c r="AL80">
        <v>35.908619999999999</v>
      </c>
      <c r="AM80" t="s">
        <v>182</v>
      </c>
      <c r="AN80">
        <v>-75.712044000000006</v>
      </c>
      <c r="AO80">
        <v>25</v>
      </c>
      <c r="AP80">
        <v>625</v>
      </c>
      <c r="AQ80" t="s">
        <v>129</v>
      </c>
      <c r="AR80">
        <v>-101</v>
      </c>
      <c r="AS80">
        <v>-22</v>
      </c>
      <c r="AT80">
        <v>1088</v>
      </c>
      <c r="BB80" t="str">
        <f t="shared" si="6"/>
        <v>1200</v>
      </c>
      <c r="BC80">
        <v>1</v>
      </c>
      <c r="BD80" t="str">
        <f t="shared" si="4"/>
        <v xml:space="preserve">N1281F  </v>
      </c>
      <c r="BE80">
        <v>1</v>
      </c>
      <c r="BG80">
        <v>0</v>
      </c>
      <c r="BH80">
        <v>0</v>
      </c>
      <c r="BI80">
        <v>0</v>
      </c>
      <c r="BJ80">
        <v>450</v>
      </c>
      <c r="BK80">
        <v>-175</v>
      </c>
      <c r="BL80" t="s">
        <v>130</v>
      </c>
      <c r="BM80">
        <v>1</v>
      </c>
      <c r="BN80">
        <v>0</v>
      </c>
      <c r="BO80">
        <v>1</v>
      </c>
      <c r="BP80">
        <v>0</v>
      </c>
      <c r="BT80">
        <v>0</v>
      </c>
      <c r="BU80">
        <v>0</v>
      </c>
      <c r="CE80" t="str">
        <f>"21:10:33.347"</f>
        <v>21:10:33.347</v>
      </c>
      <c r="CF80">
        <v>347255523</v>
      </c>
      <c r="CI80">
        <v>0</v>
      </c>
      <c r="CJ80">
        <v>1504</v>
      </c>
      <c r="CK80">
        <v>1011.2</v>
      </c>
      <c r="CL80">
        <v>262.26560000000001</v>
      </c>
      <c r="CM80">
        <v>1</v>
      </c>
      <c r="CN80">
        <v>1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145</v>
      </c>
      <c r="DB80">
        <v>1</v>
      </c>
      <c r="DC80" t="s">
        <v>132</v>
      </c>
      <c r="DD80" t="s">
        <v>133</v>
      </c>
      <c r="DG80">
        <v>1763878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"09/28/2024 21:10:33.617"</f>
        <v>09/28/2024 21:10:33.617</v>
      </c>
      <c r="C81" t="str">
        <f t="shared" si="3"/>
        <v>FFDFD7C0</v>
      </c>
      <c r="D81" t="s">
        <v>136</v>
      </c>
      <c r="E81">
        <v>3</v>
      </c>
      <c r="F81">
        <v>1003</v>
      </c>
      <c r="G81" t="s">
        <v>142</v>
      </c>
      <c r="J81" t="s">
        <v>137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"21:10:33.344"</f>
        <v>21:10:33.344</v>
      </c>
      <c r="T81" t="str">
        <f>"21:10:32.944"</f>
        <v>21:10:32.944</v>
      </c>
      <c r="U81" t="str">
        <f t="shared" si="5"/>
        <v>A073EB</v>
      </c>
      <c r="V81">
        <v>0</v>
      </c>
      <c r="W81">
        <v>0</v>
      </c>
      <c r="X81">
        <v>4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1</v>
      </c>
      <c r="AK81" t="s">
        <v>181</v>
      </c>
      <c r="AL81">
        <v>35.908619999999999</v>
      </c>
      <c r="AM81" t="s">
        <v>182</v>
      </c>
      <c r="AN81">
        <v>-75.712044000000006</v>
      </c>
      <c r="AO81">
        <v>25</v>
      </c>
      <c r="AP81">
        <v>625</v>
      </c>
      <c r="AQ81" t="s">
        <v>129</v>
      </c>
      <c r="AR81">
        <v>-101</v>
      </c>
      <c r="AS81">
        <v>-22</v>
      </c>
      <c r="AT81">
        <v>1088</v>
      </c>
      <c r="BB81" t="str">
        <f t="shared" si="6"/>
        <v>1200</v>
      </c>
      <c r="BC81">
        <v>1</v>
      </c>
      <c r="BD81" t="str">
        <f t="shared" si="4"/>
        <v xml:space="preserve">N1281F  </v>
      </c>
      <c r="BE81">
        <v>1</v>
      </c>
      <c r="BG81">
        <v>0</v>
      </c>
      <c r="BH81">
        <v>0</v>
      </c>
      <c r="BI81">
        <v>0</v>
      </c>
      <c r="BJ81">
        <v>450</v>
      </c>
      <c r="BK81">
        <v>-175</v>
      </c>
      <c r="BL81" t="s">
        <v>130</v>
      </c>
      <c r="BM81">
        <v>1</v>
      </c>
      <c r="BN81">
        <v>0</v>
      </c>
      <c r="BO81">
        <v>1</v>
      </c>
      <c r="BP81">
        <v>0</v>
      </c>
      <c r="BT81">
        <v>0</v>
      </c>
      <c r="BU81">
        <v>0</v>
      </c>
      <c r="CE81" t="str">
        <f>"21:10:33.347"</f>
        <v>21:10:33.347</v>
      </c>
      <c r="CF81">
        <v>347255523</v>
      </c>
      <c r="CI81">
        <v>0</v>
      </c>
      <c r="CJ81">
        <v>1504</v>
      </c>
      <c r="CK81">
        <v>1011.2</v>
      </c>
      <c r="CL81">
        <v>262.26560000000001</v>
      </c>
      <c r="CM81">
        <v>1</v>
      </c>
      <c r="CN81">
        <v>1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131</v>
      </c>
      <c r="DA81">
        <v>145</v>
      </c>
      <c r="DB81">
        <v>1</v>
      </c>
      <c r="DC81" t="s">
        <v>132</v>
      </c>
      <c r="DD81" t="s">
        <v>133</v>
      </c>
      <c r="DG81">
        <v>1763878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"09/28/2024 21:10:33.617"</f>
        <v>09/28/2024 21:10:33.617</v>
      </c>
      <c r="C82" t="str">
        <f t="shared" si="3"/>
        <v>FFDFD7C0</v>
      </c>
      <c r="D82" t="s">
        <v>136</v>
      </c>
      <c r="E82">
        <v>4</v>
      </c>
      <c r="F82">
        <v>1004</v>
      </c>
      <c r="G82" t="s">
        <v>124</v>
      </c>
      <c r="J82" t="s">
        <v>137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"21:10:33.344"</f>
        <v>21:10:33.344</v>
      </c>
      <c r="T82" t="str">
        <f>"21:10:32.944"</f>
        <v>21:10:32.944</v>
      </c>
      <c r="U82" t="str">
        <f t="shared" si="5"/>
        <v>A073EB</v>
      </c>
      <c r="V82">
        <v>0</v>
      </c>
      <c r="W82">
        <v>0</v>
      </c>
      <c r="X82">
        <v>4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1</v>
      </c>
      <c r="AK82" t="s">
        <v>181</v>
      </c>
      <c r="AL82">
        <v>35.908619999999999</v>
      </c>
      <c r="AM82" t="s">
        <v>182</v>
      </c>
      <c r="AN82">
        <v>-75.712044000000006</v>
      </c>
      <c r="AO82">
        <v>25</v>
      </c>
      <c r="AP82">
        <v>625</v>
      </c>
      <c r="AQ82" t="s">
        <v>129</v>
      </c>
      <c r="AR82">
        <v>-101</v>
      </c>
      <c r="AS82">
        <v>-22</v>
      </c>
      <c r="AT82">
        <v>1088</v>
      </c>
      <c r="BB82" t="str">
        <f t="shared" si="6"/>
        <v>1200</v>
      </c>
      <c r="BC82">
        <v>1</v>
      </c>
      <c r="BD82" t="str">
        <f t="shared" si="4"/>
        <v xml:space="preserve">N1281F  </v>
      </c>
      <c r="BE82">
        <v>1</v>
      </c>
      <c r="BG82">
        <v>0</v>
      </c>
      <c r="BH82">
        <v>0</v>
      </c>
      <c r="BI82">
        <v>0</v>
      </c>
      <c r="BJ82">
        <v>450</v>
      </c>
      <c r="BK82">
        <v>-175</v>
      </c>
      <c r="BL82" t="s">
        <v>130</v>
      </c>
      <c r="BM82">
        <v>1</v>
      </c>
      <c r="BN82">
        <v>0</v>
      </c>
      <c r="BO82">
        <v>1</v>
      </c>
      <c r="BP82">
        <v>0</v>
      </c>
      <c r="BT82">
        <v>0</v>
      </c>
      <c r="BU82">
        <v>0</v>
      </c>
      <c r="CE82" t="str">
        <f>"21:10:33.347"</f>
        <v>21:10:33.347</v>
      </c>
      <c r="CF82">
        <v>347255523</v>
      </c>
      <c r="CI82">
        <v>0</v>
      </c>
      <c r="CJ82">
        <v>1504</v>
      </c>
      <c r="CK82">
        <v>1011.2</v>
      </c>
      <c r="CL82">
        <v>262.26560000000001</v>
      </c>
      <c r="CM82">
        <v>1</v>
      </c>
      <c r="CN82">
        <v>1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145</v>
      </c>
      <c r="DB82">
        <v>1</v>
      </c>
      <c r="DC82" t="s">
        <v>132</v>
      </c>
      <c r="DD82" t="s">
        <v>133</v>
      </c>
      <c r="DG82">
        <v>1763878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"09/28/2024 21:10:33.617"</f>
        <v>09/28/2024 21:10:33.617</v>
      </c>
      <c r="C83" t="str">
        <f t="shared" si="3"/>
        <v>FFDFD7C0</v>
      </c>
      <c r="D83" t="s">
        <v>143</v>
      </c>
      <c r="E83">
        <v>13</v>
      </c>
      <c r="J83" t="s">
        <v>144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"21:10:33.344"</f>
        <v>21:10:33.344</v>
      </c>
      <c r="T83" t="str">
        <f>"21:10:32.944"</f>
        <v>21:10:32.944</v>
      </c>
      <c r="U83" t="str">
        <f t="shared" si="5"/>
        <v>A073EB</v>
      </c>
      <c r="V83">
        <v>0</v>
      </c>
      <c r="W83">
        <v>0</v>
      </c>
      <c r="X83">
        <v>4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1</v>
      </c>
      <c r="AK83" t="s">
        <v>181</v>
      </c>
      <c r="AL83">
        <v>35.908619999999999</v>
      </c>
      <c r="AM83" t="s">
        <v>182</v>
      </c>
      <c r="AN83">
        <v>-75.712044000000006</v>
      </c>
      <c r="AO83">
        <v>25</v>
      </c>
      <c r="AP83">
        <v>625</v>
      </c>
      <c r="AQ83" t="s">
        <v>129</v>
      </c>
      <c r="AR83">
        <v>-101</v>
      </c>
      <c r="AS83">
        <v>-22</v>
      </c>
      <c r="AT83">
        <v>1088</v>
      </c>
      <c r="BB83" t="str">
        <f t="shared" si="6"/>
        <v>1200</v>
      </c>
      <c r="BC83">
        <v>1</v>
      </c>
      <c r="BD83" t="str">
        <f t="shared" si="4"/>
        <v xml:space="preserve">N1281F  </v>
      </c>
      <c r="BE83">
        <v>1</v>
      </c>
      <c r="BG83">
        <v>0</v>
      </c>
      <c r="BH83">
        <v>0</v>
      </c>
      <c r="BI83">
        <v>0</v>
      </c>
      <c r="BJ83">
        <v>450</v>
      </c>
      <c r="BK83">
        <v>-175</v>
      </c>
      <c r="BL83" t="s">
        <v>130</v>
      </c>
      <c r="BM83">
        <v>1</v>
      </c>
      <c r="BN83">
        <v>0</v>
      </c>
      <c r="BO83">
        <v>1</v>
      </c>
      <c r="BP83">
        <v>0</v>
      </c>
      <c r="BT83">
        <v>0</v>
      </c>
      <c r="BU83">
        <v>0</v>
      </c>
      <c r="CE83" t="str">
        <f>"21:10:33.347"</f>
        <v>21:10:33.347</v>
      </c>
      <c r="CF83">
        <v>347255523</v>
      </c>
      <c r="CI83">
        <v>0</v>
      </c>
      <c r="CJ83">
        <v>1504</v>
      </c>
      <c r="CK83">
        <v>1011.2</v>
      </c>
      <c r="CL83">
        <v>262.26560000000001</v>
      </c>
      <c r="CM83">
        <v>1</v>
      </c>
      <c r="CN83">
        <v>1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145</v>
      </c>
      <c r="DB83">
        <v>1</v>
      </c>
      <c r="DC83" t="s">
        <v>132</v>
      </c>
      <c r="DD83" t="s">
        <v>133</v>
      </c>
      <c r="DG83">
        <v>1763878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"09/28/2024 21:10:34.616"</f>
        <v>09/28/2024 21:10:34.616</v>
      </c>
      <c r="C84" t="str">
        <f t="shared" ref="C84:C147" si="7">"FFDFD7C0"</f>
        <v>FFDFD7C0</v>
      </c>
      <c r="D84" t="s">
        <v>143</v>
      </c>
      <c r="E84">
        <v>13</v>
      </c>
      <c r="J84" t="s">
        <v>144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"21:10:34.367"</f>
        <v>21:10:34.367</v>
      </c>
      <c r="T84" t="str">
        <f>"21:10:33.867"</f>
        <v>21:10:33.867</v>
      </c>
      <c r="U84" t="str">
        <f t="shared" si="5"/>
        <v>A073EB</v>
      </c>
      <c r="V84">
        <v>0</v>
      </c>
      <c r="W84">
        <v>0</v>
      </c>
      <c r="X84">
        <v>4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1</v>
      </c>
      <c r="AK84" t="s">
        <v>183</v>
      </c>
      <c r="AL84">
        <v>35.908535000000001</v>
      </c>
      <c r="AM84" t="s">
        <v>184</v>
      </c>
      <c r="AN84">
        <v>-75.712624000000005</v>
      </c>
      <c r="AO84">
        <v>25</v>
      </c>
      <c r="AP84">
        <v>650</v>
      </c>
      <c r="AQ84" t="s">
        <v>129</v>
      </c>
      <c r="AR84">
        <v>-101</v>
      </c>
      <c r="AS84">
        <v>-21</v>
      </c>
      <c r="AT84">
        <v>1088</v>
      </c>
      <c r="BB84" t="str">
        <f t="shared" si="6"/>
        <v>1200</v>
      </c>
      <c r="BC84">
        <v>1</v>
      </c>
      <c r="BD84" t="str">
        <f t="shared" ref="BD84:BD147" si="8">"N1281F  "</f>
        <v xml:space="preserve">N1281F  </v>
      </c>
      <c r="BE84">
        <v>1</v>
      </c>
      <c r="BG84">
        <v>0</v>
      </c>
      <c r="BH84">
        <v>0</v>
      </c>
      <c r="BI84">
        <v>0</v>
      </c>
      <c r="BJ84">
        <v>450</v>
      </c>
      <c r="BK84">
        <v>-200</v>
      </c>
      <c r="BL84" t="s">
        <v>130</v>
      </c>
      <c r="BM84">
        <v>1</v>
      </c>
      <c r="BN84">
        <v>0</v>
      </c>
      <c r="BO84">
        <v>1</v>
      </c>
      <c r="BP84">
        <v>0</v>
      </c>
      <c r="BT84">
        <v>0</v>
      </c>
      <c r="BU84">
        <v>0</v>
      </c>
      <c r="CE84" t="str">
        <f>"21:10:34.368"</f>
        <v>21:10:34.368</v>
      </c>
      <c r="CF84">
        <v>367987099</v>
      </c>
      <c r="CI84">
        <v>0</v>
      </c>
      <c r="CJ84">
        <v>1504</v>
      </c>
      <c r="CK84">
        <v>1011.2</v>
      </c>
      <c r="CL84">
        <v>262.26560000000001</v>
      </c>
      <c r="CM84">
        <v>1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145</v>
      </c>
      <c r="DB84">
        <v>1</v>
      </c>
      <c r="DC84" t="s">
        <v>132</v>
      </c>
      <c r="DD84" t="s">
        <v>133</v>
      </c>
      <c r="DG84">
        <v>1764310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"09/28/2024 21:10:34.616"</f>
        <v>09/28/2024 21:10:34.616</v>
      </c>
      <c r="C85" t="str">
        <f t="shared" si="7"/>
        <v>FFDFD7C0</v>
      </c>
      <c r="D85" t="s">
        <v>123</v>
      </c>
      <c r="E85">
        <v>2</v>
      </c>
      <c r="H85">
        <v>158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"21:10:34.367"</f>
        <v>21:10:34.367</v>
      </c>
      <c r="T85" t="str">
        <f>"21:10:33.867"</f>
        <v>21:10:33.867</v>
      </c>
      <c r="U85" t="str">
        <f t="shared" si="5"/>
        <v>A073EB</v>
      </c>
      <c r="V85">
        <v>0</v>
      </c>
      <c r="W85">
        <v>0</v>
      </c>
      <c r="X85">
        <v>4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1</v>
      </c>
      <c r="AK85" t="s">
        <v>183</v>
      </c>
      <c r="AL85">
        <v>35.908535000000001</v>
      </c>
      <c r="AM85" t="s">
        <v>184</v>
      </c>
      <c r="AN85">
        <v>-75.712624000000005</v>
      </c>
      <c r="AO85">
        <v>25</v>
      </c>
      <c r="AP85">
        <v>650</v>
      </c>
      <c r="AQ85" t="s">
        <v>129</v>
      </c>
      <c r="AR85">
        <v>-101</v>
      </c>
      <c r="AS85">
        <v>-21</v>
      </c>
      <c r="AT85">
        <v>1088</v>
      </c>
      <c r="BB85" t="str">
        <f t="shared" si="6"/>
        <v>1200</v>
      </c>
      <c r="BC85">
        <v>1</v>
      </c>
      <c r="BD85" t="str">
        <f t="shared" si="8"/>
        <v xml:space="preserve">N1281F  </v>
      </c>
      <c r="BE85">
        <v>1</v>
      </c>
      <c r="BG85">
        <v>0</v>
      </c>
      <c r="BH85">
        <v>0</v>
      </c>
      <c r="BI85">
        <v>0</v>
      </c>
      <c r="BJ85">
        <v>450</v>
      </c>
      <c r="BK85">
        <v>-200</v>
      </c>
      <c r="BL85" t="s">
        <v>130</v>
      </c>
      <c r="BM85">
        <v>1</v>
      </c>
      <c r="BN85">
        <v>0</v>
      </c>
      <c r="BO85">
        <v>1</v>
      </c>
      <c r="BP85">
        <v>0</v>
      </c>
      <c r="BT85">
        <v>0</v>
      </c>
      <c r="BU85">
        <v>0</v>
      </c>
      <c r="CE85" t="str">
        <f>"21:10:34.368"</f>
        <v>21:10:34.368</v>
      </c>
      <c r="CF85">
        <v>367987099</v>
      </c>
      <c r="CI85">
        <v>0</v>
      </c>
      <c r="CJ85">
        <v>1504</v>
      </c>
      <c r="CK85">
        <v>1011.2</v>
      </c>
      <c r="CL85">
        <v>262.26560000000001</v>
      </c>
      <c r="CM85">
        <v>1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145</v>
      </c>
      <c r="DB85">
        <v>1</v>
      </c>
      <c r="DC85" t="s">
        <v>132</v>
      </c>
      <c r="DD85" t="s">
        <v>133</v>
      </c>
      <c r="DG85">
        <v>1764310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"09/28/2024 21:10:34.616"</f>
        <v>09/28/2024 21:10:34.616</v>
      </c>
      <c r="C86" t="str">
        <f t="shared" si="7"/>
        <v>FFDFD7C0</v>
      </c>
      <c r="D86" t="s">
        <v>136</v>
      </c>
      <c r="E86">
        <v>3</v>
      </c>
      <c r="F86">
        <v>1003</v>
      </c>
      <c r="G86" t="s">
        <v>142</v>
      </c>
      <c r="J86" t="s">
        <v>137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"21:10:34.367"</f>
        <v>21:10:34.367</v>
      </c>
      <c r="T86" t="str">
        <f>"21:10:33.867"</f>
        <v>21:10:33.867</v>
      </c>
      <c r="U86" t="str">
        <f t="shared" si="5"/>
        <v>A073EB</v>
      </c>
      <c r="V86">
        <v>0</v>
      </c>
      <c r="W86">
        <v>0</v>
      </c>
      <c r="X86">
        <v>4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1</v>
      </c>
      <c r="AK86" t="s">
        <v>183</v>
      </c>
      <c r="AL86">
        <v>35.908535000000001</v>
      </c>
      <c r="AM86" t="s">
        <v>184</v>
      </c>
      <c r="AN86">
        <v>-75.712624000000005</v>
      </c>
      <c r="AO86">
        <v>25</v>
      </c>
      <c r="AP86">
        <v>650</v>
      </c>
      <c r="AQ86" t="s">
        <v>129</v>
      </c>
      <c r="AR86">
        <v>-101</v>
      </c>
      <c r="AS86">
        <v>-21</v>
      </c>
      <c r="AT86">
        <v>1088</v>
      </c>
      <c r="BB86" t="str">
        <f t="shared" si="6"/>
        <v>1200</v>
      </c>
      <c r="BC86">
        <v>1</v>
      </c>
      <c r="BD86" t="str">
        <f t="shared" si="8"/>
        <v xml:space="preserve">N1281F  </v>
      </c>
      <c r="BE86">
        <v>1</v>
      </c>
      <c r="BG86">
        <v>0</v>
      </c>
      <c r="BH86">
        <v>0</v>
      </c>
      <c r="BI86">
        <v>0</v>
      </c>
      <c r="BJ86">
        <v>450</v>
      </c>
      <c r="BK86">
        <v>-200</v>
      </c>
      <c r="BL86" t="s">
        <v>130</v>
      </c>
      <c r="BM86">
        <v>1</v>
      </c>
      <c r="BN86">
        <v>0</v>
      </c>
      <c r="BO86">
        <v>1</v>
      </c>
      <c r="BP86">
        <v>0</v>
      </c>
      <c r="BT86">
        <v>0</v>
      </c>
      <c r="BU86">
        <v>0</v>
      </c>
      <c r="CE86" t="str">
        <f>"21:10:34.368"</f>
        <v>21:10:34.368</v>
      </c>
      <c r="CF86">
        <v>367987099</v>
      </c>
      <c r="CI86">
        <v>0</v>
      </c>
      <c r="CJ86">
        <v>1504</v>
      </c>
      <c r="CK86">
        <v>1011.2</v>
      </c>
      <c r="CL86">
        <v>262.26560000000001</v>
      </c>
      <c r="CM86">
        <v>1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145</v>
      </c>
      <c r="DB86">
        <v>1</v>
      </c>
      <c r="DC86" t="s">
        <v>132</v>
      </c>
      <c r="DD86" t="s">
        <v>133</v>
      </c>
      <c r="DG86">
        <v>1764310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"09/28/2024 21:10:34.616"</f>
        <v>09/28/2024 21:10:34.616</v>
      </c>
      <c r="C87" t="str">
        <f t="shared" si="7"/>
        <v>FFDFD7C0</v>
      </c>
      <c r="D87" t="s">
        <v>136</v>
      </c>
      <c r="E87">
        <v>4</v>
      </c>
      <c r="F87">
        <v>1004</v>
      </c>
      <c r="G87" t="s">
        <v>124</v>
      </c>
      <c r="J87" t="s">
        <v>137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"21:10:34.367"</f>
        <v>21:10:34.367</v>
      </c>
      <c r="T87" t="str">
        <f>"21:10:33.867"</f>
        <v>21:10:33.867</v>
      </c>
      <c r="U87" t="str">
        <f t="shared" si="5"/>
        <v>A073EB</v>
      </c>
      <c r="V87">
        <v>0</v>
      </c>
      <c r="W87">
        <v>0</v>
      </c>
      <c r="X87">
        <v>4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1</v>
      </c>
      <c r="AK87" t="s">
        <v>183</v>
      </c>
      <c r="AL87">
        <v>35.908535000000001</v>
      </c>
      <c r="AM87" t="s">
        <v>184</v>
      </c>
      <c r="AN87">
        <v>-75.712624000000005</v>
      </c>
      <c r="AO87">
        <v>25</v>
      </c>
      <c r="AP87">
        <v>650</v>
      </c>
      <c r="AQ87" t="s">
        <v>129</v>
      </c>
      <c r="AR87">
        <v>-101</v>
      </c>
      <c r="AS87">
        <v>-21</v>
      </c>
      <c r="AT87">
        <v>1088</v>
      </c>
      <c r="BB87" t="str">
        <f t="shared" si="6"/>
        <v>1200</v>
      </c>
      <c r="BC87">
        <v>1</v>
      </c>
      <c r="BD87" t="str">
        <f t="shared" si="8"/>
        <v xml:space="preserve">N1281F  </v>
      </c>
      <c r="BE87">
        <v>1</v>
      </c>
      <c r="BG87">
        <v>0</v>
      </c>
      <c r="BH87">
        <v>0</v>
      </c>
      <c r="BI87">
        <v>0</v>
      </c>
      <c r="BJ87">
        <v>450</v>
      </c>
      <c r="BK87">
        <v>-200</v>
      </c>
      <c r="BL87" t="s">
        <v>130</v>
      </c>
      <c r="BM87">
        <v>1</v>
      </c>
      <c r="BN87">
        <v>0</v>
      </c>
      <c r="BO87">
        <v>1</v>
      </c>
      <c r="BP87">
        <v>0</v>
      </c>
      <c r="BT87">
        <v>0</v>
      </c>
      <c r="BU87">
        <v>0</v>
      </c>
      <c r="CE87" t="str">
        <f>"21:10:34.368"</f>
        <v>21:10:34.368</v>
      </c>
      <c r="CF87">
        <v>367987099</v>
      </c>
      <c r="CI87">
        <v>0</v>
      </c>
      <c r="CJ87">
        <v>1504</v>
      </c>
      <c r="CK87">
        <v>1011.2</v>
      </c>
      <c r="CL87">
        <v>262.26560000000001</v>
      </c>
      <c r="CM87">
        <v>1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145</v>
      </c>
      <c r="DB87">
        <v>1</v>
      </c>
      <c r="DC87" t="s">
        <v>132</v>
      </c>
      <c r="DD87" t="s">
        <v>133</v>
      </c>
      <c r="DG87">
        <v>1764310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"09/28/2024 21:10:35.585"</f>
        <v>09/28/2024 21:10:35.585</v>
      </c>
      <c r="C88" t="str">
        <f t="shared" si="7"/>
        <v>FFDFD7C0</v>
      </c>
      <c r="D88" t="s">
        <v>143</v>
      </c>
      <c r="E88">
        <v>13</v>
      </c>
      <c r="J88" t="s">
        <v>144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"21:10:35.328"</f>
        <v>21:10:35.328</v>
      </c>
      <c r="T88" t="str">
        <f>"21:10:34.928"</f>
        <v>21:10:34.928</v>
      </c>
      <c r="U88" t="str">
        <f t="shared" si="5"/>
        <v>A073EB</v>
      </c>
      <c r="V88">
        <v>0</v>
      </c>
      <c r="W88">
        <v>0</v>
      </c>
      <c r="X88">
        <v>4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1</v>
      </c>
      <c r="AK88" t="s">
        <v>185</v>
      </c>
      <c r="AL88">
        <v>35.908448999999997</v>
      </c>
      <c r="AM88" t="s">
        <v>186</v>
      </c>
      <c r="AN88">
        <v>-75.713223999999997</v>
      </c>
      <c r="AO88">
        <v>25</v>
      </c>
      <c r="AP88">
        <v>650</v>
      </c>
      <c r="AQ88" t="s">
        <v>129</v>
      </c>
      <c r="AR88">
        <v>-101</v>
      </c>
      <c r="AS88">
        <v>-21</v>
      </c>
      <c r="AT88">
        <v>1088</v>
      </c>
      <c r="BB88" t="str">
        <f t="shared" si="6"/>
        <v>1200</v>
      </c>
      <c r="BC88">
        <v>1</v>
      </c>
      <c r="BD88" t="str">
        <f t="shared" si="8"/>
        <v xml:space="preserve">N1281F  </v>
      </c>
      <c r="BE88">
        <v>1</v>
      </c>
      <c r="BG88">
        <v>0</v>
      </c>
      <c r="BH88">
        <v>0</v>
      </c>
      <c r="BI88">
        <v>0</v>
      </c>
      <c r="BJ88">
        <v>475</v>
      </c>
      <c r="BK88">
        <v>-175</v>
      </c>
      <c r="BL88" t="s">
        <v>130</v>
      </c>
      <c r="BM88">
        <v>1</v>
      </c>
      <c r="BN88">
        <v>0</v>
      </c>
      <c r="BO88">
        <v>1</v>
      </c>
      <c r="BP88">
        <v>0</v>
      </c>
      <c r="BT88">
        <v>0</v>
      </c>
      <c r="BU88">
        <v>0</v>
      </c>
      <c r="CE88" t="str">
        <f>"21:10:35.335"</f>
        <v>21:10:35.335</v>
      </c>
      <c r="CF88">
        <v>334651116</v>
      </c>
      <c r="CI88">
        <v>0</v>
      </c>
      <c r="CJ88">
        <v>1504</v>
      </c>
      <c r="CK88">
        <v>1011.2</v>
      </c>
      <c r="CL88">
        <v>262.26560000000001</v>
      </c>
      <c r="CM88">
        <v>1</v>
      </c>
      <c r="CN88">
        <v>1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145</v>
      </c>
      <c r="DB88">
        <v>1</v>
      </c>
      <c r="DC88" t="s">
        <v>132</v>
      </c>
      <c r="DD88" t="s">
        <v>133</v>
      </c>
      <c r="DG88">
        <v>1764742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"09/28/2024 21:10:35.601"</f>
        <v>09/28/2024 21:10:35.601</v>
      </c>
      <c r="C89" t="str">
        <f t="shared" si="7"/>
        <v>FFDFD7C0</v>
      </c>
      <c r="D89" t="s">
        <v>123</v>
      </c>
      <c r="E89">
        <v>2</v>
      </c>
      <c r="H89">
        <v>158</v>
      </c>
      <c r="I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"21:10:35.328"</f>
        <v>21:10:35.328</v>
      </c>
      <c r="T89" t="str">
        <f>"21:10:34.928"</f>
        <v>21:10:34.928</v>
      </c>
      <c r="U89" t="str">
        <f t="shared" si="5"/>
        <v>A073EB</v>
      </c>
      <c r="V89">
        <v>0</v>
      </c>
      <c r="W89">
        <v>0</v>
      </c>
      <c r="X89">
        <v>4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1</v>
      </c>
      <c r="AK89" t="s">
        <v>185</v>
      </c>
      <c r="AL89">
        <v>35.908448999999997</v>
      </c>
      <c r="AM89" t="s">
        <v>186</v>
      </c>
      <c r="AN89">
        <v>-75.713223999999997</v>
      </c>
      <c r="AO89">
        <v>25</v>
      </c>
      <c r="AP89">
        <v>650</v>
      </c>
      <c r="AQ89" t="s">
        <v>129</v>
      </c>
      <c r="AR89">
        <v>-101</v>
      </c>
      <c r="AS89">
        <v>-21</v>
      </c>
      <c r="AT89">
        <v>1088</v>
      </c>
      <c r="BB89" t="str">
        <f t="shared" si="6"/>
        <v>1200</v>
      </c>
      <c r="BC89">
        <v>1</v>
      </c>
      <c r="BD89" t="str">
        <f t="shared" si="8"/>
        <v xml:space="preserve">N1281F  </v>
      </c>
      <c r="BE89">
        <v>1</v>
      </c>
      <c r="BG89">
        <v>0</v>
      </c>
      <c r="BH89">
        <v>0</v>
      </c>
      <c r="BI89">
        <v>0</v>
      </c>
      <c r="BJ89">
        <v>475</v>
      </c>
      <c r="BK89">
        <v>-175</v>
      </c>
      <c r="BL89" t="s">
        <v>130</v>
      </c>
      <c r="BM89">
        <v>1</v>
      </c>
      <c r="BN89">
        <v>0</v>
      </c>
      <c r="BO89">
        <v>1</v>
      </c>
      <c r="BP89">
        <v>0</v>
      </c>
      <c r="BT89">
        <v>0</v>
      </c>
      <c r="BU89">
        <v>0</v>
      </c>
      <c r="CE89" t="str">
        <f>"21:10:35.335"</f>
        <v>21:10:35.335</v>
      </c>
      <c r="CF89">
        <v>334651116</v>
      </c>
      <c r="CI89">
        <v>0</v>
      </c>
      <c r="CJ89">
        <v>1504</v>
      </c>
      <c r="CK89">
        <v>1011.2</v>
      </c>
      <c r="CL89">
        <v>262.26560000000001</v>
      </c>
      <c r="CM89">
        <v>1</v>
      </c>
      <c r="CN89">
        <v>1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145</v>
      </c>
      <c r="DB89">
        <v>1</v>
      </c>
      <c r="DC89" t="s">
        <v>132</v>
      </c>
      <c r="DD89" t="s">
        <v>133</v>
      </c>
      <c r="DG89">
        <v>1764742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"09/28/2024 21:10:35.616"</f>
        <v>09/28/2024 21:10:35.616</v>
      </c>
      <c r="C90" t="str">
        <f t="shared" si="7"/>
        <v>FFDFD7C0</v>
      </c>
      <c r="D90" t="s">
        <v>136</v>
      </c>
      <c r="E90">
        <v>4</v>
      </c>
      <c r="F90">
        <v>1004</v>
      </c>
      <c r="G90" t="s">
        <v>124</v>
      </c>
      <c r="J90" t="s">
        <v>137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"21:10:35.328"</f>
        <v>21:10:35.328</v>
      </c>
      <c r="T90" t="str">
        <f>"21:10:34.928"</f>
        <v>21:10:34.928</v>
      </c>
      <c r="U90" t="str">
        <f t="shared" si="5"/>
        <v>A073EB</v>
      </c>
      <c r="V90">
        <v>0</v>
      </c>
      <c r="W90">
        <v>0</v>
      </c>
      <c r="X90">
        <v>4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1</v>
      </c>
      <c r="AK90" t="s">
        <v>185</v>
      </c>
      <c r="AL90">
        <v>35.908448999999997</v>
      </c>
      <c r="AM90" t="s">
        <v>186</v>
      </c>
      <c r="AN90">
        <v>-75.713223999999997</v>
      </c>
      <c r="AO90">
        <v>25</v>
      </c>
      <c r="AP90">
        <v>650</v>
      </c>
      <c r="AQ90" t="s">
        <v>129</v>
      </c>
      <c r="AR90">
        <v>-101</v>
      </c>
      <c r="AS90">
        <v>-21</v>
      </c>
      <c r="AT90">
        <v>1088</v>
      </c>
      <c r="BB90" t="str">
        <f t="shared" si="6"/>
        <v>1200</v>
      </c>
      <c r="BC90">
        <v>1</v>
      </c>
      <c r="BD90" t="str">
        <f t="shared" si="8"/>
        <v xml:space="preserve">N1281F  </v>
      </c>
      <c r="BE90">
        <v>1</v>
      </c>
      <c r="BG90">
        <v>0</v>
      </c>
      <c r="BH90">
        <v>0</v>
      </c>
      <c r="BI90">
        <v>0</v>
      </c>
      <c r="BJ90">
        <v>475</v>
      </c>
      <c r="BK90">
        <v>-175</v>
      </c>
      <c r="BL90" t="s">
        <v>130</v>
      </c>
      <c r="BM90">
        <v>1</v>
      </c>
      <c r="BN90">
        <v>0</v>
      </c>
      <c r="BO90">
        <v>1</v>
      </c>
      <c r="BP90">
        <v>0</v>
      </c>
      <c r="BT90">
        <v>0</v>
      </c>
      <c r="BU90">
        <v>0</v>
      </c>
      <c r="CE90" t="str">
        <f>"21:10:35.335"</f>
        <v>21:10:35.335</v>
      </c>
      <c r="CF90">
        <v>334651116</v>
      </c>
      <c r="CI90">
        <v>0</v>
      </c>
      <c r="CJ90">
        <v>1504</v>
      </c>
      <c r="CK90">
        <v>1011.2</v>
      </c>
      <c r="CL90">
        <v>262.26560000000001</v>
      </c>
      <c r="CM90">
        <v>1</v>
      </c>
      <c r="CN90">
        <v>1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145</v>
      </c>
      <c r="DB90">
        <v>1</v>
      </c>
      <c r="DC90" t="s">
        <v>132</v>
      </c>
      <c r="DD90" t="s">
        <v>133</v>
      </c>
      <c r="DG90">
        <v>1764742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"09/28/2024 21:10:35.616"</f>
        <v>09/28/2024 21:10:35.616</v>
      </c>
      <c r="C91" t="str">
        <f t="shared" si="7"/>
        <v>FFDFD7C0</v>
      </c>
      <c r="D91" t="s">
        <v>136</v>
      </c>
      <c r="E91">
        <v>3</v>
      </c>
      <c r="F91">
        <v>1003</v>
      </c>
      <c r="G91" t="s">
        <v>142</v>
      </c>
      <c r="J91" t="s">
        <v>137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"21:10:35.328"</f>
        <v>21:10:35.328</v>
      </c>
      <c r="T91" t="str">
        <f>"21:10:34.928"</f>
        <v>21:10:34.928</v>
      </c>
      <c r="U91" t="str">
        <f t="shared" si="5"/>
        <v>A073EB</v>
      </c>
      <c r="V91">
        <v>0</v>
      </c>
      <c r="W91">
        <v>0</v>
      </c>
      <c r="X91">
        <v>4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1</v>
      </c>
      <c r="AK91" t="s">
        <v>185</v>
      </c>
      <c r="AL91">
        <v>35.908448999999997</v>
      </c>
      <c r="AM91" t="s">
        <v>186</v>
      </c>
      <c r="AN91">
        <v>-75.713223999999997</v>
      </c>
      <c r="AO91">
        <v>25</v>
      </c>
      <c r="AP91">
        <v>650</v>
      </c>
      <c r="AQ91" t="s">
        <v>129</v>
      </c>
      <c r="AR91">
        <v>-101</v>
      </c>
      <c r="AS91">
        <v>-21</v>
      </c>
      <c r="AT91">
        <v>1088</v>
      </c>
      <c r="BB91" t="str">
        <f t="shared" si="6"/>
        <v>1200</v>
      </c>
      <c r="BC91">
        <v>1</v>
      </c>
      <c r="BD91" t="str">
        <f t="shared" si="8"/>
        <v xml:space="preserve">N1281F  </v>
      </c>
      <c r="BE91">
        <v>1</v>
      </c>
      <c r="BG91">
        <v>0</v>
      </c>
      <c r="BH91">
        <v>0</v>
      </c>
      <c r="BI91">
        <v>0</v>
      </c>
      <c r="BJ91">
        <v>475</v>
      </c>
      <c r="BK91">
        <v>-175</v>
      </c>
      <c r="BL91" t="s">
        <v>130</v>
      </c>
      <c r="BM91">
        <v>1</v>
      </c>
      <c r="BN91">
        <v>0</v>
      </c>
      <c r="BO91">
        <v>1</v>
      </c>
      <c r="BP91">
        <v>0</v>
      </c>
      <c r="BT91">
        <v>0</v>
      </c>
      <c r="BU91">
        <v>0</v>
      </c>
      <c r="CE91" t="str">
        <f>"21:10:35.335"</f>
        <v>21:10:35.335</v>
      </c>
      <c r="CF91">
        <v>334651116</v>
      </c>
      <c r="CI91">
        <v>0</v>
      </c>
      <c r="CJ91">
        <v>1504</v>
      </c>
      <c r="CK91">
        <v>1011.2</v>
      </c>
      <c r="CL91">
        <v>262.26560000000001</v>
      </c>
      <c r="CM91">
        <v>1</v>
      </c>
      <c r="CN91">
        <v>1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145</v>
      </c>
      <c r="DB91">
        <v>1</v>
      </c>
      <c r="DC91" t="s">
        <v>132</v>
      </c>
      <c r="DD91" t="s">
        <v>133</v>
      </c>
      <c r="DG91">
        <v>1764742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"09/28/2024 21:10:36.866"</f>
        <v>09/28/2024 21:10:36.866</v>
      </c>
      <c r="C92" t="str">
        <f t="shared" si="7"/>
        <v>FFDFD7C0</v>
      </c>
      <c r="D92" t="s">
        <v>143</v>
      </c>
      <c r="E92">
        <v>13</v>
      </c>
      <c r="J92" t="s">
        <v>144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"21:10:36.352"</f>
        <v>21:10:36.352</v>
      </c>
      <c r="T92" t="str">
        <f>"21:10:35.952"</f>
        <v>21:10:35.952</v>
      </c>
      <c r="U92" t="str">
        <f t="shared" si="5"/>
        <v>A073EB</v>
      </c>
      <c r="V92">
        <v>0</v>
      </c>
      <c r="W92">
        <v>0</v>
      </c>
      <c r="X92">
        <v>4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1</v>
      </c>
      <c r="AK92" t="s">
        <v>187</v>
      </c>
      <c r="AL92">
        <v>35.908341</v>
      </c>
      <c r="AM92" t="s">
        <v>188</v>
      </c>
      <c r="AN92">
        <v>-75.713803999999996</v>
      </c>
      <c r="AO92">
        <v>25</v>
      </c>
      <c r="AP92">
        <v>675</v>
      </c>
      <c r="AQ92" t="s">
        <v>129</v>
      </c>
      <c r="AR92">
        <v>-102</v>
      </c>
      <c r="AS92">
        <v>-21</v>
      </c>
      <c r="AT92">
        <v>1088</v>
      </c>
      <c r="BB92" t="str">
        <f t="shared" si="6"/>
        <v>1200</v>
      </c>
      <c r="BC92">
        <v>1</v>
      </c>
      <c r="BD92" t="str">
        <f t="shared" si="8"/>
        <v xml:space="preserve">N1281F  </v>
      </c>
      <c r="BE92">
        <v>1</v>
      </c>
      <c r="BG92">
        <v>0</v>
      </c>
      <c r="BH92">
        <v>0</v>
      </c>
      <c r="BI92">
        <v>0</v>
      </c>
      <c r="BJ92">
        <v>500</v>
      </c>
      <c r="BK92">
        <v>-175</v>
      </c>
      <c r="BL92" t="s">
        <v>130</v>
      </c>
      <c r="BM92">
        <v>1</v>
      </c>
      <c r="BN92">
        <v>0</v>
      </c>
      <c r="BO92">
        <v>1</v>
      </c>
      <c r="BP92">
        <v>0</v>
      </c>
      <c r="BT92">
        <v>0</v>
      </c>
      <c r="BU92">
        <v>0</v>
      </c>
      <c r="CE92" t="str">
        <f>"21:10:36.359"</f>
        <v>21:10:36.359</v>
      </c>
      <c r="CF92">
        <v>358659672</v>
      </c>
      <c r="CI92">
        <v>0</v>
      </c>
      <c r="CJ92">
        <v>1504</v>
      </c>
      <c r="CK92">
        <v>1011.2</v>
      </c>
      <c r="CL92">
        <v>262.26560000000001</v>
      </c>
      <c r="CM92">
        <v>1</v>
      </c>
      <c r="CN92">
        <v>1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145</v>
      </c>
      <c r="DB92">
        <v>1</v>
      </c>
      <c r="DC92" t="s">
        <v>132</v>
      </c>
      <c r="DD92" t="s">
        <v>133</v>
      </c>
      <c r="DG92">
        <v>1765205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"09/28/2024 21:10:36.897"</f>
        <v>09/28/2024 21:10:36.897</v>
      </c>
      <c r="C93" t="str">
        <f t="shared" si="7"/>
        <v>FFDFD7C0</v>
      </c>
      <c r="D93" t="s">
        <v>123</v>
      </c>
      <c r="E93">
        <v>2</v>
      </c>
      <c r="H93">
        <v>158</v>
      </c>
      <c r="I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"21:10:36.352"</f>
        <v>21:10:36.352</v>
      </c>
      <c r="T93" t="str">
        <f>"21:10:35.952"</f>
        <v>21:10:35.952</v>
      </c>
      <c r="U93" t="str">
        <f t="shared" si="5"/>
        <v>A073EB</v>
      </c>
      <c r="V93">
        <v>0</v>
      </c>
      <c r="W93">
        <v>0</v>
      </c>
      <c r="X93">
        <v>4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1</v>
      </c>
      <c r="AK93" t="s">
        <v>187</v>
      </c>
      <c r="AL93">
        <v>35.908341</v>
      </c>
      <c r="AM93" t="s">
        <v>188</v>
      </c>
      <c r="AN93">
        <v>-75.713803999999996</v>
      </c>
      <c r="AO93">
        <v>25</v>
      </c>
      <c r="AP93">
        <v>675</v>
      </c>
      <c r="AQ93" t="s">
        <v>129</v>
      </c>
      <c r="AR93">
        <v>-102</v>
      </c>
      <c r="AS93">
        <v>-21</v>
      </c>
      <c r="AT93">
        <v>1088</v>
      </c>
      <c r="BB93" t="str">
        <f t="shared" si="6"/>
        <v>1200</v>
      </c>
      <c r="BC93">
        <v>1</v>
      </c>
      <c r="BD93" t="str">
        <f t="shared" si="8"/>
        <v xml:space="preserve">N1281F  </v>
      </c>
      <c r="BE93">
        <v>1</v>
      </c>
      <c r="BG93">
        <v>0</v>
      </c>
      <c r="BH93">
        <v>0</v>
      </c>
      <c r="BI93">
        <v>0</v>
      </c>
      <c r="BJ93">
        <v>500</v>
      </c>
      <c r="BK93">
        <v>-175</v>
      </c>
      <c r="BL93" t="s">
        <v>130</v>
      </c>
      <c r="BM93">
        <v>1</v>
      </c>
      <c r="BN93">
        <v>0</v>
      </c>
      <c r="BO93">
        <v>1</v>
      </c>
      <c r="BP93">
        <v>0</v>
      </c>
      <c r="BT93">
        <v>0</v>
      </c>
      <c r="BU93">
        <v>0</v>
      </c>
      <c r="CE93" t="str">
        <f>"21:10:36.359"</f>
        <v>21:10:36.359</v>
      </c>
      <c r="CF93">
        <v>358659672</v>
      </c>
      <c r="CI93">
        <v>0</v>
      </c>
      <c r="CJ93">
        <v>1504</v>
      </c>
      <c r="CK93">
        <v>1011.2</v>
      </c>
      <c r="CL93">
        <v>262.26560000000001</v>
      </c>
      <c r="CM93">
        <v>1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5</v>
      </c>
      <c r="CY93">
        <v>7</v>
      </c>
      <c r="CZ93" t="s">
        <v>131</v>
      </c>
      <c r="DA93">
        <v>145</v>
      </c>
      <c r="DB93">
        <v>1</v>
      </c>
      <c r="DC93" t="s">
        <v>132</v>
      </c>
      <c r="DD93" t="s">
        <v>133</v>
      </c>
      <c r="DG93">
        <v>1765205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"09/28/2024 21:10:36.897"</f>
        <v>09/28/2024 21:10:36.897</v>
      </c>
      <c r="C94" t="str">
        <f t="shared" si="7"/>
        <v>FFDFD7C0</v>
      </c>
      <c r="D94" t="s">
        <v>136</v>
      </c>
      <c r="E94">
        <v>3</v>
      </c>
      <c r="F94">
        <v>1003</v>
      </c>
      <c r="G94" t="s">
        <v>142</v>
      </c>
      <c r="J94" t="s">
        <v>137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"21:10:36.352"</f>
        <v>21:10:36.352</v>
      </c>
      <c r="T94" t="str">
        <f>"21:10:35.952"</f>
        <v>21:10:35.952</v>
      </c>
      <c r="U94" t="str">
        <f t="shared" si="5"/>
        <v>A073EB</v>
      </c>
      <c r="V94">
        <v>0</v>
      </c>
      <c r="W94">
        <v>0</v>
      </c>
      <c r="X94">
        <v>4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1</v>
      </c>
      <c r="AK94" t="s">
        <v>187</v>
      </c>
      <c r="AL94">
        <v>35.908341</v>
      </c>
      <c r="AM94" t="s">
        <v>188</v>
      </c>
      <c r="AN94">
        <v>-75.713803999999996</v>
      </c>
      <c r="AO94">
        <v>25</v>
      </c>
      <c r="AP94">
        <v>675</v>
      </c>
      <c r="AQ94" t="s">
        <v>129</v>
      </c>
      <c r="AR94">
        <v>-102</v>
      </c>
      <c r="AS94">
        <v>-21</v>
      </c>
      <c r="AT94">
        <v>1088</v>
      </c>
      <c r="BB94" t="str">
        <f t="shared" si="6"/>
        <v>1200</v>
      </c>
      <c r="BC94">
        <v>1</v>
      </c>
      <c r="BD94" t="str">
        <f t="shared" si="8"/>
        <v xml:space="preserve">N1281F  </v>
      </c>
      <c r="BE94">
        <v>1</v>
      </c>
      <c r="BG94">
        <v>0</v>
      </c>
      <c r="BH94">
        <v>0</v>
      </c>
      <c r="BI94">
        <v>0</v>
      </c>
      <c r="BJ94">
        <v>500</v>
      </c>
      <c r="BK94">
        <v>-175</v>
      </c>
      <c r="BL94" t="s">
        <v>130</v>
      </c>
      <c r="BM94">
        <v>1</v>
      </c>
      <c r="BN94">
        <v>0</v>
      </c>
      <c r="BO94">
        <v>1</v>
      </c>
      <c r="BP94">
        <v>0</v>
      </c>
      <c r="BT94">
        <v>0</v>
      </c>
      <c r="BU94">
        <v>0</v>
      </c>
      <c r="CE94" t="str">
        <f>"21:10:36.359"</f>
        <v>21:10:36.359</v>
      </c>
      <c r="CF94">
        <v>358659672</v>
      </c>
      <c r="CI94">
        <v>0</v>
      </c>
      <c r="CJ94">
        <v>1504</v>
      </c>
      <c r="CK94">
        <v>1011.2</v>
      </c>
      <c r="CL94">
        <v>262.26560000000001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145</v>
      </c>
      <c r="DB94">
        <v>1</v>
      </c>
      <c r="DC94" t="s">
        <v>132</v>
      </c>
      <c r="DD94" t="s">
        <v>133</v>
      </c>
      <c r="DG94">
        <v>1765205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"09/28/2024 21:10:36.897"</f>
        <v>09/28/2024 21:10:36.897</v>
      </c>
      <c r="C95" t="str">
        <f t="shared" si="7"/>
        <v>FFDFD7C0</v>
      </c>
      <c r="D95" t="s">
        <v>136</v>
      </c>
      <c r="E95">
        <v>4</v>
      </c>
      <c r="F95">
        <v>1004</v>
      </c>
      <c r="G95" t="s">
        <v>124</v>
      </c>
      <c r="J95" t="s">
        <v>137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"21:10:36.352"</f>
        <v>21:10:36.352</v>
      </c>
      <c r="T95" t="str">
        <f>"21:10:35.952"</f>
        <v>21:10:35.952</v>
      </c>
      <c r="U95" t="str">
        <f t="shared" si="5"/>
        <v>A073EB</v>
      </c>
      <c r="V95">
        <v>0</v>
      </c>
      <c r="W95">
        <v>0</v>
      </c>
      <c r="X95">
        <v>4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1</v>
      </c>
      <c r="AK95" t="s">
        <v>187</v>
      </c>
      <c r="AL95">
        <v>35.908341</v>
      </c>
      <c r="AM95" t="s">
        <v>188</v>
      </c>
      <c r="AN95">
        <v>-75.713803999999996</v>
      </c>
      <c r="AO95">
        <v>25</v>
      </c>
      <c r="AP95">
        <v>675</v>
      </c>
      <c r="AQ95" t="s">
        <v>129</v>
      </c>
      <c r="AR95">
        <v>-102</v>
      </c>
      <c r="AS95">
        <v>-21</v>
      </c>
      <c r="AT95">
        <v>1088</v>
      </c>
      <c r="BB95" t="str">
        <f t="shared" si="6"/>
        <v>1200</v>
      </c>
      <c r="BC95">
        <v>1</v>
      </c>
      <c r="BD95" t="str">
        <f t="shared" si="8"/>
        <v xml:space="preserve">N1281F  </v>
      </c>
      <c r="BE95">
        <v>1</v>
      </c>
      <c r="BG95">
        <v>0</v>
      </c>
      <c r="BH95">
        <v>0</v>
      </c>
      <c r="BI95">
        <v>0</v>
      </c>
      <c r="BJ95">
        <v>500</v>
      </c>
      <c r="BK95">
        <v>-175</v>
      </c>
      <c r="BL95" t="s">
        <v>130</v>
      </c>
      <c r="BM95">
        <v>1</v>
      </c>
      <c r="BN95">
        <v>0</v>
      </c>
      <c r="BO95">
        <v>1</v>
      </c>
      <c r="BP95">
        <v>0</v>
      </c>
      <c r="BT95">
        <v>0</v>
      </c>
      <c r="BU95">
        <v>0</v>
      </c>
      <c r="CE95" t="str">
        <f>"21:10:36.359"</f>
        <v>21:10:36.359</v>
      </c>
      <c r="CF95">
        <v>358659672</v>
      </c>
      <c r="CI95">
        <v>0</v>
      </c>
      <c r="CJ95">
        <v>1504</v>
      </c>
      <c r="CK95">
        <v>1011.2</v>
      </c>
      <c r="CL95">
        <v>262.26560000000001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131</v>
      </c>
      <c r="DA95">
        <v>145</v>
      </c>
      <c r="DB95">
        <v>1</v>
      </c>
      <c r="DC95" t="s">
        <v>132</v>
      </c>
      <c r="DD95" t="s">
        <v>133</v>
      </c>
      <c r="DG95">
        <v>1765205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"09/28/2024 21:10:37.663"</f>
        <v>09/28/2024 21:10:37.663</v>
      </c>
      <c r="C96" t="str">
        <f t="shared" si="7"/>
        <v>FFDFD7C0</v>
      </c>
      <c r="D96" t="s">
        <v>136</v>
      </c>
      <c r="E96">
        <v>3</v>
      </c>
      <c r="F96">
        <v>1003</v>
      </c>
      <c r="G96" t="s">
        <v>142</v>
      </c>
      <c r="J96" t="s">
        <v>137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"21:10:37.422"</f>
        <v>21:10:37.422</v>
      </c>
      <c r="T96" t="str">
        <f>"21:10:36.922"</f>
        <v>21:10:36.922</v>
      </c>
      <c r="U96" t="str">
        <f t="shared" si="5"/>
        <v>A073EB</v>
      </c>
      <c r="V96">
        <v>0</v>
      </c>
      <c r="W96">
        <v>0</v>
      </c>
      <c r="X96">
        <v>4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1</v>
      </c>
      <c r="AK96" t="s">
        <v>189</v>
      </c>
      <c r="AL96">
        <v>35.908256000000002</v>
      </c>
      <c r="AM96" t="s">
        <v>190</v>
      </c>
      <c r="AN96">
        <v>-75.714447000000007</v>
      </c>
      <c r="AO96">
        <v>25</v>
      </c>
      <c r="AP96">
        <v>700</v>
      </c>
      <c r="AQ96" t="s">
        <v>129</v>
      </c>
      <c r="AR96">
        <v>-101</v>
      </c>
      <c r="AS96">
        <v>-20</v>
      </c>
      <c r="AT96">
        <v>1088</v>
      </c>
      <c r="BB96" t="str">
        <f t="shared" si="6"/>
        <v>1200</v>
      </c>
      <c r="BC96">
        <v>1</v>
      </c>
      <c r="BD96" t="str">
        <f t="shared" si="8"/>
        <v xml:space="preserve">N1281F  </v>
      </c>
      <c r="BE96">
        <v>1</v>
      </c>
      <c r="BG96">
        <v>0</v>
      </c>
      <c r="BH96">
        <v>0</v>
      </c>
      <c r="BI96">
        <v>0</v>
      </c>
      <c r="BJ96">
        <v>500</v>
      </c>
      <c r="BK96">
        <v>-200</v>
      </c>
      <c r="BL96" t="s">
        <v>130</v>
      </c>
      <c r="BM96">
        <v>1</v>
      </c>
      <c r="BN96">
        <v>0</v>
      </c>
      <c r="BO96">
        <v>1</v>
      </c>
      <c r="BP96">
        <v>0</v>
      </c>
      <c r="BT96">
        <v>0</v>
      </c>
      <c r="BU96">
        <v>0</v>
      </c>
      <c r="CE96" t="str">
        <f>"21:10:37.425"</f>
        <v>21:10:37.425</v>
      </c>
      <c r="CF96">
        <v>425266908</v>
      </c>
      <c r="CI96">
        <v>0</v>
      </c>
      <c r="CJ96">
        <v>1504</v>
      </c>
      <c r="CK96">
        <v>1011.2</v>
      </c>
      <c r="CL96">
        <v>262.26560000000001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131</v>
      </c>
      <c r="DA96">
        <v>145</v>
      </c>
      <c r="DB96">
        <v>1</v>
      </c>
      <c r="DC96" t="s">
        <v>132</v>
      </c>
      <c r="DD96" t="s">
        <v>133</v>
      </c>
      <c r="DG96">
        <v>1765637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"09/28/2024 21:10:37.741"</f>
        <v>09/28/2024 21:10:37.741</v>
      </c>
      <c r="C97" t="str">
        <f t="shared" si="7"/>
        <v>FFDFD7C0</v>
      </c>
      <c r="D97" t="s">
        <v>143</v>
      </c>
      <c r="E97">
        <v>13</v>
      </c>
      <c r="J97" t="s">
        <v>144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"21:10:37.422"</f>
        <v>21:10:37.422</v>
      </c>
      <c r="T97" t="str">
        <f>"21:10:36.922"</f>
        <v>21:10:36.922</v>
      </c>
      <c r="U97" t="str">
        <f t="shared" si="5"/>
        <v>A073EB</v>
      </c>
      <c r="V97">
        <v>0</v>
      </c>
      <c r="W97">
        <v>0</v>
      </c>
      <c r="X97">
        <v>4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1</v>
      </c>
      <c r="AK97" t="s">
        <v>189</v>
      </c>
      <c r="AL97">
        <v>35.908256000000002</v>
      </c>
      <c r="AM97" t="s">
        <v>190</v>
      </c>
      <c r="AN97">
        <v>-75.714447000000007</v>
      </c>
      <c r="AO97">
        <v>25</v>
      </c>
      <c r="AP97">
        <v>700</v>
      </c>
      <c r="AQ97" t="s">
        <v>129</v>
      </c>
      <c r="AR97">
        <v>-101</v>
      </c>
      <c r="AS97">
        <v>-20</v>
      </c>
      <c r="AT97">
        <v>1088</v>
      </c>
      <c r="BB97" t="str">
        <f t="shared" si="6"/>
        <v>1200</v>
      </c>
      <c r="BC97">
        <v>1</v>
      </c>
      <c r="BD97" t="str">
        <f t="shared" si="8"/>
        <v xml:space="preserve">N1281F  </v>
      </c>
      <c r="BE97">
        <v>1</v>
      </c>
      <c r="BG97">
        <v>0</v>
      </c>
      <c r="BH97">
        <v>0</v>
      </c>
      <c r="BI97">
        <v>0</v>
      </c>
      <c r="BJ97">
        <v>500</v>
      </c>
      <c r="BK97">
        <v>-200</v>
      </c>
      <c r="BL97" t="s">
        <v>130</v>
      </c>
      <c r="BM97">
        <v>1</v>
      </c>
      <c r="BN97">
        <v>0</v>
      </c>
      <c r="BO97">
        <v>1</v>
      </c>
      <c r="BP97">
        <v>0</v>
      </c>
      <c r="BT97">
        <v>0</v>
      </c>
      <c r="BU97">
        <v>0</v>
      </c>
      <c r="CE97" t="str">
        <f>"21:10:37.425"</f>
        <v>21:10:37.425</v>
      </c>
      <c r="CF97">
        <v>425266908</v>
      </c>
      <c r="CI97">
        <v>0</v>
      </c>
      <c r="CJ97">
        <v>1504</v>
      </c>
      <c r="CK97">
        <v>1011.2</v>
      </c>
      <c r="CL97">
        <v>262.26560000000001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5</v>
      </c>
      <c r="CY97">
        <v>7</v>
      </c>
      <c r="CZ97" t="s">
        <v>131</v>
      </c>
      <c r="DA97">
        <v>145</v>
      </c>
      <c r="DB97">
        <v>1</v>
      </c>
      <c r="DC97" t="s">
        <v>132</v>
      </c>
      <c r="DD97" t="s">
        <v>133</v>
      </c>
      <c r="DG97">
        <v>1765637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"09/28/2024 21:10:37.756"</f>
        <v>09/28/2024 21:10:37.756</v>
      </c>
      <c r="C98" t="str">
        <f t="shared" si="7"/>
        <v>FFDFD7C0</v>
      </c>
      <c r="D98" t="s">
        <v>123</v>
      </c>
      <c r="E98">
        <v>2</v>
      </c>
      <c r="H98">
        <v>158</v>
      </c>
      <c r="I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"21:10:37.422"</f>
        <v>21:10:37.422</v>
      </c>
      <c r="T98" t="str">
        <f>"21:10:36.922"</f>
        <v>21:10:36.922</v>
      </c>
      <c r="U98" t="str">
        <f t="shared" si="5"/>
        <v>A073EB</v>
      </c>
      <c r="V98">
        <v>0</v>
      </c>
      <c r="W98">
        <v>0</v>
      </c>
      <c r="X98">
        <v>4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1</v>
      </c>
      <c r="AK98" t="s">
        <v>189</v>
      </c>
      <c r="AL98">
        <v>35.908256000000002</v>
      </c>
      <c r="AM98" t="s">
        <v>190</v>
      </c>
      <c r="AN98">
        <v>-75.714447000000007</v>
      </c>
      <c r="AO98">
        <v>25</v>
      </c>
      <c r="AP98">
        <v>700</v>
      </c>
      <c r="AQ98" t="s">
        <v>129</v>
      </c>
      <c r="AR98">
        <v>-101</v>
      </c>
      <c r="AS98">
        <v>-20</v>
      </c>
      <c r="AT98">
        <v>1088</v>
      </c>
      <c r="BB98" t="str">
        <f t="shared" si="6"/>
        <v>1200</v>
      </c>
      <c r="BC98">
        <v>1</v>
      </c>
      <c r="BD98" t="str">
        <f t="shared" si="8"/>
        <v xml:space="preserve">N1281F  </v>
      </c>
      <c r="BE98">
        <v>1</v>
      </c>
      <c r="BG98">
        <v>0</v>
      </c>
      <c r="BH98">
        <v>0</v>
      </c>
      <c r="BI98">
        <v>0</v>
      </c>
      <c r="BJ98">
        <v>500</v>
      </c>
      <c r="BK98">
        <v>-200</v>
      </c>
      <c r="BL98" t="s">
        <v>130</v>
      </c>
      <c r="BM98">
        <v>1</v>
      </c>
      <c r="BN98">
        <v>0</v>
      </c>
      <c r="BO98">
        <v>1</v>
      </c>
      <c r="BP98">
        <v>0</v>
      </c>
      <c r="BT98">
        <v>0</v>
      </c>
      <c r="BU98">
        <v>0</v>
      </c>
      <c r="CE98" t="str">
        <f>"21:10:37.425"</f>
        <v>21:10:37.425</v>
      </c>
      <c r="CF98">
        <v>425266908</v>
      </c>
      <c r="CI98">
        <v>0</v>
      </c>
      <c r="CJ98">
        <v>1504</v>
      </c>
      <c r="CK98">
        <v>1011.2</v>
      </c>
      <c r="CL98">
        <v>262.26560000000001</v>
      </c>
      <c r="CM98">
        <v>1</v>
      </c>
      <c r="CN98">
        <v>1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131</v>
      </c>
      <c r="DA98">
        <v>145</v>
      </c>
      <c r="DB98">
        <v>1</v>
      </c>
      <c r="DC98" t="s">
        <v>132</v>
      </c>
      <c r="DD98" t="s">
        <v>133</v>
      </c>
      <c r="DG98">
        <v>1765637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"09/28/2024 21:10:37.663"</f>
        <v>09/28/2024 21:10:37.663</v>
      </c>
      <c r="C99" t="str">
        <f t="shared" si="7"/>
        <v>FFDFD7C0</v>
      </c>
      <c r="D99" t="s">
        <v>136</v>
      </c>
      <c r="E99">
        <v>4</v>
      </c>
      <c r="F99">
        <v>1004</v>
      </c>
      <c r="G99" t="s">
        <v>124</v>
      </c>
      <c r="J99" t="s">
        <v>137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"21:10:37.422"</f>
        <v>21:10:37.422</v>
      </c>
      <c r="T99" t="str">
        <f>"21:10:36.922"</f>
        <v>21:10:36.922</v>
      </c>
      <c r="U99" t="str">
        <f t="shared" si="5"/>
        <v>A073EB</v>
      </c>
      <c r="V99">
        <v>0</v>
      </c>
      <c r="W99">
        <v>0</v>
      </c>
      <c r="X99">
        <v>4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1</v>
      </c>
      <c r="AK99" t="s">
        <v>189</v>
      </c>
      <c r="AL99">
        <v>35.908256000000002</v>
      </c>
      <c r="AM99" t="s">
        <v>190</v>
      </c>
      <c r="AN99">
        <v>-75.714447000000007</v>
      </c>
      <c r="AO99">
        <v>25</v>
      </c>
      <c r="AP99">
        <v>700</v>
      </c>
      <c r="AQ99" t="s">
        <v>129</v>
      </c>
      <c r="AR99">
        <v>-101</v>
      </c>
      <c r="AS99">
        <v>-20</v>
      </c>
      <c r="AT99">
        <v>1088</v>
      </c>
      <c r="BB99" t="str">
        <f t="shared" si="6"/>
        <v>1200</v>
      </c>
      <c r="BC99">
        <v>1</v>
      </c>
      <c r="BD99" t="str">
        <f t="shared" si="8"/>
        <v xml:space="preserve">N1281F  </v>
      </c>
      <c r="BE99">
        <v>1</v>
      </c>
      <c r="BG99">
        <v>0</v>
      </c>
      <c r="BH99">
        <v>0</v>
      </c>
      <c r="BI99">
        <v>0</v>
      </c>
      <c r="BJ99">
        <v>500</v>
      </c>
      <c r="BK99">
        <v>-200</v>
      </c>
      <c r="BL99" t="s">
        <v>130</v>
      </c>
      <c r="BM99">
        <v>1</v>
      </c>
      <c r="BN99">
        <v>0</v>
      </c>
      <c r="BO99">
        <v>1</v>
      </c>
      <c r="BP99">
        <v>0</v>
      </c>
      <c r="BT99">
        <v>0</v>
      </c>
      <c r="BU99">
        <v>0</v>
      </c>
      <c r="CE99" t="str">
        <f>"21:10:37.425"</f>
        <v>21:10:37.425</v>
      </c>
      <c r="CF99">
        <v>425266908</v>
      </c>
      <c r="CI99">
        <v>0</v>
      </c>
      <c r="CJ99">
        <v>1504</v>
      </c>
      <c r="CK99">
        <v>1011.2</v>
      </c>
      <c r="CL99">
        <v>262.26560000000001</v>
      </c>
      <c r="CM99">
        <v>1</v>
      </c>
      <c r="CN99">
        <v>1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145</v>
      </c>
      <c r="DB99">
        <v>1</v>
      </c>
      <c r="DC99" t="s">
        <v>132</v>
      </c>
      <c r="DD99" t="s">
        <v>133</v>
      </c>
      <c r="DG99">
        <v>1765637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"09/28/2024 21:10:38.709"</f>
        <v>09/28/2024 21:10:38.709</v>
      </c>
      <c r="C100" t="str">
        <f t="shared" si="7"/>
        <v>FFDFD7C0</v>
      </c>
      <c r="D100" t="s">
        <v>136</v>
      </c>
      <c r="E100">
        <v>3</v>
      </c>
      <c r="F100">
        <v>1003</v>
      </c>
      <c r="G100" t="s">
        <v>142</v>
      </c>
      <c r="J100" t="s">
        <v>137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"21:10:38.461"</f>
        <v>21:10:38.461</v>
      </c>
      <c r="T100" t="str">
        <f>"21:10:38.061"</f>
        <v>21:10:38.061</v>
      </c>
      <c r="U100" t="str">
        <f t="shared" si="5"/>
        <v>A073EB</v>
      </c>
      <c r="V100">
        <v>0</v>
      </c>
      <c r="W100">
        <v>0</v>
      </c>
      <c r="X100">
        <v>4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1</v>
      </c>
      <c r="AK100" t="s">
        <v>191</v>
      </c>
      <c r="AL100">
        <v>35.908169999999998</v>
      </c>
      <c r="AM100" t="s">
        <v>192</v>
      </c>
      <c r="AN100">
        <v>-75.715027000000006</v>
      </c>
      <c r="AO100">
        <v>25</v>
      </c>
      <c r="AP100">
        <v>725</v>
      </c>
      <c r="AQ100" t="s">
        <v>129</v>
      </c>
      <c r="AR100">
        <v>-101</v>
      </c>
      <c r="AS100">
        <v>-20</v>
      </c>
      <c r="AT100">
        <v>1152</v>
      </c>
      <c r="BB100" t="str">
        <f t="shared" si="6"/>
        <v>1200</v>
      </c>
      <c r="BC100">
        <v>1</v>
      </c>
      <c r="BD100" t="str">
        <f t="shared" si="8"/>
        <v xml:space="preserve">N1281F  </v>
      </c>
      <c r="BE100">
        <v>1</v>
      </c>
      <c r="BG100">
        <v>0</v>
      </c>
      <c r="BH100">
        <v>0</v>
      </c>
      <c r="BI100">
        <v>0</v>
      </c>
      <c r="BJ100">
        <v>525</v>
      </c>
      <c r="BK100">
        <v>-200</v>
      </c>
      <c r="BL100" t="s">
        <v>130</v>
      </c>
      <c r="BM100">
        <v>1</v>
      </c>
      <c r="BN100">
        <v>0</v>
      </c>
      <c r="BO100">
        <v>1</v>
      </c>
      <c r="BP100">
        <v>0</v>
      </c>
      <c r="BT100">
        <v>0</v>
      </c>
      <c r="BU100">
        <v>0</v>
      </c>
      <c r="CE100" t="str">
        <f>"21:10:38.462"</f>
        <v>21:10:38.462</v>
      </c>
      <c r="CF100">
        <v>462382740</v>
      </c>
      <c r="CI100">
        <v>0</v>
      </c>
      <c r="CJ100">
        <v>1504</v>
      </c>
      <c r="CK100">
        <v>1011.2</v>
      </c>
      <c r="CL100">
        <v>270</v>
      </c>
      <c r="CM100">
        <v>1</v>
      </c>
      <c r="CN100">
        <v>1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145</v>
      </c>
      <c r="DB100">
        <v>1</v>
      </c>
      <c r="DC100" t="s">
        <v>132</v>
      </c>
      <c r="DD100" t="s">
        <v>133</v>
      </c>
      <c r="DG100">
        <v>1766089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"09/28/2024 21:10:38.709"</f>
        <v>09/28/2024 21:10:38.709</v>
      </c>
      <c r="C101" t="str">
        <f t="shared" si="7"/>
        <v>FFDFD7C0</v>
      </c>
      <c r="D101" t="s">
        <v>136</v>
      </c>
      <c r="E101">
        <v>4</v>
      </c>
      <c r="F101">
        <v>1004</v>
      </c>
      <c r="G101" t="s">
        <v>124</v>
      </c>
      <c r="J101" t="s">
        <v>137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"21:10:38.461"</f>
        <v>21:10:38.461</v>
      </c>
      <c r="T101" t="str">
        <f>"21:10:38.061"</f>
        <v>21:10:38.061</v>
      </c>
      <c r="U101" t="str">
        <f t="shared" si="5"/>
        <v>A073EB</v>
      </c>
      <c r="V101">
        <v>0</v>
      </c>
      <c r="W101">
        <v>0</v>
      </c>
      <c r="X101">
        <v>4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1</v>
      </c>
      <c r="AK101" t="s">
        <v>191</v>
      </c>
      <c r="AL101">
        <v>35.908169999999998</v>
      </c>
      <c r="AM101" t="s">
        <v>192</v>
      </c>
      <c r="AN101">
        <v>-75.715027000000006</v>
      </c>
      <c r="AO101">
        <v>25</v>
      </c>
      <c r="AP101">
        <v>725</v>
      </c>
      <c r="AQ101" t="s">
        <v>129</v>
      </c>
      <c r="AR101">
        <v>-101</v>
      </c>
      <c r="AS101">
        <v>-20</v>
      </c>
      <c r="AT101">
        <v>1152</v>
      </c>
      <c r="BB101" t="str">
        <f t="shared" si="6"/>
        <v>1200</v>
      </c>
      <c r="BC101">
        <v>1</v>
      </c>
      <c r="BD101" t="str">
        <f t="shared" si="8"/>
        <v xml:space="preserve">N1281F  </v>
      </c>
      <c r="BE101">
        <v>1</v>
      </c>
      <c r="BG101">
        <v>0</v>
      </c>
      <c r="BH101">
        <v>0</v>
      </c>
      <c r="BI101">
        <v>0</v>
      </c>
      <c r="BJ101">
        <v>525</v>
      </c>
      <c r="BK101">
        <v>-200</v>
      </c>
      <c r="BL101" t="s">
        <v>130</v>
      </c>
      <c r="BM101">
        <v>1</v>
      </c>
      <c r="BN101">
        <v>0</v>
      </c>
      <c r="BO101">
        <v>1</v>
      </c>
      <c r="BP101">
        <v>0</v>
      </c>
      <c r="BT101">
        <v>0</v>
      </c>
      <c r="BU101">
        <v>0</v>
      </c>
      <c r="CE101" t="str">
        <f>"21:10:38.462"</f>
        <v>21:10:38.462</v>
      </c>
      <c r="CF101">
        <v>462382740</v>
      </c>
      <c r="CI101">
        <v>0</v>
      </c>
      <c r="CJ101">
        <v>1504</v>
      </c>
      <c r="CK101">
        <v>1011.2</v>
      </c>
      <c r="CL101">
        <v>270</v>
      </c>
      <c r="CM101">
        <v>1</v>
      </c>
      <c r="CN101">
        <v>1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131</v>
      </c>
      <c r="DA101">
        <v>145</v>
      </c>
      <c r="DB101">
        <v>1</v>
      </c>
      <c r="DC101" t="s">
        <v>132</v>
      </c>
      <c r="DD101" t="s">
        <v>133</v>
      </c>
      <c r="DG101">
        <v>1766089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"09/28/2024 21:10:38.819"</f>
        <v>09/28/2024 21:10:38.819</v>
      </c>
      <c r="C102" t="str">
        <f t="shared" si="7"/>
        <v>FFDFD7C0</v>
      </c>
      <c r="D102" t="s">
        <v>143</v>
      </c>
      <c r="E102">
        <v>13</v>
      </c>
      <c r="J102" t="s">
        <v>144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"21:10:38.461"</f>
        <v>21:10:38.461</v>
      </c>
      <c r="T102" t="str">
        <f>"21:10:38.061"</f>
        <v>21:10:38.061</v>
      </c>
      <c r="U102" t="str">
        <f t="shared" si="5"/>
        <v>A073EB</v>
      </c>
      <c r="V102">
        <v>0</v>
      </c>
      <c r="W102">
        <v>0</v>
      </c>
      <c r="X102">
        <v>4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1</v>
      </c>
      <c r="AK102" t="s">
        <v>191</v>
      </c>
      <c r="AL102">
        <v>35.908169999999998</v>
      </c>
      <c r="AM102" t="s">
        <v>192</v>
      </c>
      <c r="AN102">
        <v>-75.715027000000006</v>
      </c>
      <c r="AO102">
        <v>25</v>
      </c>
      <c r="AP102">
        <v>725</v>
      </c>
      <c r="AQ102" t="s">
        <v>129</v>
      </c>
      <c r="AR102">
        <v>-101</v>
      </c>
      <c r="AS102">
        <v>-20</v>
      </c>
      <c r="AT102">
        <v>1152</v>
      </c>
      <c r="BB102" t="str">
        <f t="shared" si="6"/>
        <v>1200</v>
      </c>
      <c r="BC102">
        <v>1</v>
      </c>
      <c r="BD102" t="str">
        <f t="shared" si="8"/>
        <v xml:space="preserve">N1281F  </v>
      </c>
      <c r="BE102">
        <v>1</v>
      </c>
      <c r="BG102">
        <v>0</v>
      </c>
      <c r="BH102">
        <v>0</v>
      </c>
      <c r="BI102">
        <v>0</v>
      </c>
      <c r="BJ102">
        <v>525</v>
      </c>
      <c r="BK102">
        <v>-200</v>
      </c>
      <c r="BL102" t="s">
        <v>130</v>
      </c>
      <c r="BM102">
        <v>1</v>
      </c>
      <c r="BN102">
        <v>0</v>
      </c>
      <c r="BO102">
        <v>1</v>
      </c>
      <c r="BP102">
        <v>0</v>
      </c>
      <c r="BT102">
        <v>0</v>
      </c>
      <c r="BU102">
        <v>0</v>
      </c>
      <c r="CE102" t="str">
        <f>"21:10:38.462"</f>
        <v>21:10:38.462</v>
      </c>
      <c r="CF102">
        <v>462382740</v>
      </c>
      <c r="CI102">
        <v>0</v>
      </c>
      <c r="CJ102">
        <v>1504</v>
      </c>
      <c r="CK102">
        <v>1011.2</v>
      </c>
      <c r="CL102">
        <v>270</v>
      </c>
      <c r="CM102">
        <v>1</v>
      </c>
      <c r="CN102">
        <v>1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145</v>
      </c>
      <c r="DB102">
        <v>1</v>
      </c>
      <c r="DC102" t="s">
        <v>132</v>
      </c>
      <c r="DD102" t="s">
        <v>133</v>
      </c>
      <c r="DG102">
        <v>1766089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"09/28/2024 21:10:38.819"</f>
        <v>09/28/2024 21:10:38.819</v>
      </c>
      <c r="C103" t="str">
        <f t="shared" si="7"/>
        <v>FFDFD7C0</v>
      </c>
      <c r="D103" t="s">
        <v>123</v>
      </c>
      <c r="E103">
        <v>2</v>
      </c>
      <c r="H103">
        <v>158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"21:10:38.461"</f>
        <v>21:10:38.461</v>
      </c>
      <c r="T103" t="str">
        <f>"21:10:38.061"</f>
        <v>21:10:38.061</v>
      </c>
      <c r="U103" t="str">
        <f t="shared" si="5"/>
        <v>A073EB</v>
      </c>
      <c r="V103">
        <v>0</v>
      </c>
      <c r="W103">
        <v>0</v>
      </c>
      <c r="X103">
        <v>4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1</v>
      </c>
      <c r="AK103" t="s">
        <v>191</v>
      </c>
      <c r="AL103">
        <v>35.908169999999998</v>
      </c>
      <c r="AM103" t="s">
        <v>192</v>
      </c>
      <c r="AN103">
        <v>-75.715027000000006</v>
      </c>
      <c r="AO103">
        <v>25</v>
      </c>
      <c r="AP103">
        <v>725</v>
      </c>
      <c r="AQ103" t="s">
        <v>129</v>
      </c>
      <c r="AR103">
        <v>-101</v>
      </c>
      <c r="AS103">
        <v>-20</v>
      </c>
      <c r="AT103">
        <v>1152</v>
      </c>
      <c r="BB103" t="str">
        <f t="shared" si="6"/>
        <v>1200</v>
      </c>
      <c r="BC103">
        <v>1</v>
      </c>
      <c r="BD103" t="str">
        <f t="shared" si="8"/>
        <v xml:space="preserve">N1281F  </v>
      </c>
      <c r="BE103">
        <v>1</v>
      </c>
      <c r="BG103">
        <v>0</v>
      </c>
      <c r="BH103">
        <v>0</v>
      </c>
      <c r="BI103">
        <v>0</v>
      </c>
      <c r="BJ103">
        <v>525</v>
      </c>
      <c r="BK103">
        <v>-200</v>
      </c>
      <c r="BL103" t="s">
        <v>130</v>
      </c>
      <c r="BM103">
        <v>1</v>
      </c>
      <c r="BN103">
        <v>0</v>
      </c>
      <c r="BO103">
        <v>1</v>
      </c>
      <c r="BP103">
        <v>0</v>
      </c>
      <c r="BT103">
        <v>0</v>
      </c>
      <c r="BU103">
        <v>0</v>
      </c>
      <c r="CE103" t="str">
        <f>"21:10:38.462"</f>
        <v>21:10:38.462</v>
      </c>
      <c r="CF103">
        <v>462382740</v>
      </c>
      <c r="CI103">
        <v>0</v>
      </c>
      <c r="CJ103">
        <v>1504</v>
      </c>
      <c r="CK103">
        <v>1011.2</v>
      </c>
      <c r="CL103">
        <v>270</v>
      </c>
      <c r="CM103">
        <v>1</v>
      </c>
      <c r="CN103">
        <v>1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145</v>
      </c>
      <c r="DB103">
        <v>1</v>
      </c>
      <c r="DC103" t="s">
        <v>132</v>
      </c>
      <c r="DD103" t="s">
        <v>133</v>
      </c>
      <c r="DG103">
        <v>1766089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"09/28/2024 21:10:39.725"</f>
        <v>09/28/2024 21:10:39.725</v>
      </c>
      <c r="C104" t="str">
        <f t="shared" si="7"/>
        <v>FFDFD7C0</v>
      </c>
      <c r="D104" t="s">
        <v>143</v>
      </c>
      <c r="E104">
        <v>13</v>
      </c>
      <c r="J104" t="s">
        <v>144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"21:10:39.383"</f>
        <v>21:10:39.383</v>
      </c>
      <c r="T104" t="str">
        <f>"21:10:38.883"</f>
        <v>21:10:38.883</v>
      </c>
      <c r="U104" t="str">
        <f t="shared" si="5"/>
        <v>A073EB</v>
      </c>
      <c r="V104">
        <v>0</v>
      </c>
      <c r="W104">
        <v>0</v>
      </c>
      <c r="X104">
        <v>4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1</v>
      </c>
      <c r="AK104" t="s">
        <v>193</v>
      </c>
      <c r="AL104">
        <v>35.908062000000001</v>
      </c>
      <c r="AM104" t="s">
        <v>194</v>
      </c>
      <c r="AN104">
        <v>-75.715563000000003</v>
      </c>
      <c r="AO104">
        <v>25</v>
      </c>
      <c r="AP104">
        <v>725</v>
      </c>
      <c r="AQ104" t="s">
        <v>129</v>
      </c>
      <c r="AR104">
        <v>-102</v>
      </c>
      <c r="AS104">
        <v>-19</v>
      </c>
      <c r="AT104">
        <v>1088</v>
      </c>
      <c r="BB104" t="str">
        <f t="shared" si="6"/>
        <v>1200</v>
      </c>
      <c r="BC104">
        <v>1</v>
      </c>
      <c r="BD104" t="str">
        <f t="shared" si="8"/>
        <v xml:space="preserve">N1281F  </v>
      </c>
      <c r="BE104">
        <v>1</v>
      </c>
      <c r="BG104">
        <v>0</v>
      </c>
      <c r="BH104">
        <v>0</v>
      </c>
      <c r="BI104">
        <v>0</v>
      </c>
      <c r="BJ104">
        <v>550</v>
      </c>
      <c r="BK104">
        <v>-175</v>
      </c>
      <c r="BL104" t="s">
        <v>130</v>
      </c>
      <c r="BM104">
        <v>1</v>
      </c>
      <c r="BN104">
        <v>0</v>
      </c>
      <c r="BO104">
        <v>1</v>
      </c>
      <c r="BP104">
        <v>0</v>
      </c>
      <c r="BT104">
        <v>0</v>
      </c>
      <c r="BU104">
        <v>0</v>
      </c>
      <c r="CE104" t="str">
        <f>"21:10:39.388"</f>
        <v>21:10:39.388</v>
      </c>
      <c r="CF104">
        <v>388128875</v>
      </c>
      <c r="CI104">
        <v>0</v>
      </c>
      <c r="CJ104">
        <v>1504</v>
      </c>
      <c r="CK104">
        <v>1011.2</v>
      </c>
      <c r="CL104">
        <v>277.73439999999999</v>
      </c>
      <c r="CM104">
        <v>1</v>
      </c>
      <c r="CN104">
        <v>1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131</v>
      </c>
      <c r="DA104">
        <v>145</v>
      </c>
      <c r="DB104">
        <v>1</v>
      </c>
      <c r="DC104" t="s">
        <v>132</v>
      </c>
      <c r="DD104" t="s">
        <v>133</v>
      </c>
      <c r="DG104">
        <v>1766480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"09/28/2024 21:10:39.787"</f>
        <v>09/28/2024 21:10:39.787</v>
      </c>
      <c r="C105" t="str">
        <f t="shared" si="7"/>
        <v>FFDFD7C0</v>
      </c>
      <c r="D105" t="s">
        <v>123</v>
      </c>
      <c r="E105">
        <v>2</v>
      </c>
      <c r="H105">
        <v>158</v>
      </c>
      <c r="I105" t="s">
        <v>124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"21:10:39.383"</f>
        <v>21:10:39.383</v>
      </c>
      <c r="T105" t="str">
        <f>"21:10:38.883"</f>
        <v>21:10:38.883</v>
      </c>
      <c r="U105" t="str">
        <f t="shared" si="5"/>
        <v>A073EB</v>
      </c>
      <c r="V105">
        <v>0</v>
      </c>
      <c r="W105">
        <v>0</v>
      </c>
      <c r="X105">
        <v>4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1</v>
      </c>
      <c r="AK105" t="s">
        <v>193</v>
      </c>
      <c r="AL105">
        <v>35.908062000000001</v>
      </c>
      <c r="AM105" t="s">
        <v>194</v>
      </c>
      <c r="AN105">
        <v>-75.715563000000003</v>
      </c>
      <c r="AO105">
        <v>25</v>
      </c>
      <c r="AP105">
        <v>725</v>
      </c>
      <c r="AQ105" t="s">
        <v>129</v>
      </c>
      <c r="AR105">
        <v>-102</v>
      </c>
      <c r="AS105">
        <v>-19</v>
      </c>
      <c r="AT105">
        <v>1088</v>
      </c>
      <c r="BB105" t="str">
        <f t="shared" si="6"/>
        <v>1200</v>
      </c>
      <c r="BC105">
        <v>1</v>
      </c>
      <c r="BD105" t="str">
        <f t="shared" si="8"/>
        <v xml:space="preserve">N1281F  </v>
      </c>
      <c r="BE105">
        <v>1</v>
      </c>
      <c r="BG105">
        <v>0</v>
      </c>
      <c r="BH105">
        <v>0</v>
      </c>
      <c r="BI105">
        <v>0</v>
      </c>
      <c r="BJ105">
        <v>550</v>
      </c>
      <c r="BK105">
        <v>-175</v>
      </c>
      <c r="BL105" t="s">
        <v>130</v>
      </c>
      <c r="BM105">
        <v>1</v>
      </c>
      <c r="BN105">
        <v>0</v>
      </c>
      <c r="BO105">
        <v>1</v>
      </c>
      <c r="BP105">
        <v>0</v>
      </c>
      <c r="BT105">
        <v>0</v>
      </c>
      <c r="BU105">
        <v>0</v>
      </c>
      <c r="CE105" t="str">
        <f>"21:10:39.388"</f>
        <v>21:10:39.388</v>
      </c>
      <c r="CF105">
        <v>388128875</v>
      </c>
      <c r="CI105">
        <v>0</v>
      </c>
      <c r="CJ105">
        <v>1504</v>
      </c>
      <c r="CK105">
        <v>1011.2</v>
      </c>
      <c r="CL105">
        <v>277.73439999999999</v>
      </c>
      <c r="CM105">
        <v>1</v>
      </c>
      <c r="CN105">
        <v>1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131</v>
      </c>
      <c r="DA105">
        <v>145</v>
      </c>
      <c r="DB105">
        <v>1</v>
      </c>
      <c r="DC105" t="s">
        <v>132</v>
      </c>
      <c r="DD105" t="s">
        <v>133</v>
      </c>
      <c r="DG105">
        <v>1766480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"09/28/2024 21:10:39.787"</f>
        <v>09/28/2024 21:10:39.787</v>
      </c>
      <c r="C106" t="str">
        <f t="shared" si="7"/>
        <v>FFDFD7C0</v>
      </c>
      <c r="D106" t="s">
        <v>136</v>
      </c>
      <c r="E106">
        <v>3</v>
      </c>
      <c r="F106">
        <v>1003</v>
      </c>
      <c r="G106" t="s">
        <v>142</v>
      </c>
      <c r="J106" t="s">
        <v>137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"21:10:39.383"</f>
        <v>21:10:39.383</v>
      </c>
      <c r="T106" t="str">
        <f>"21:10:38.883"</f>
        <v>21:10:38.883</v>
      </c>
      <c r="U106" t="str">
        <f t="shared" si="5"/>
        <v>A073EB</v>
      </c>
      <c r="V106">
        <v>0</v>
      </c>
      <c r="W106">
        <v>0</v>
      </c>
      <c r="X106">
        <v>4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1</v>
      </c>
      <c r="AK106" t="s">
        <v>193</v>
      </c>
      <c r="AL106">
        <v>35.908062000000001</v>
      </c>
      <c r="AM106" t="s">
        <v>194</v>
      </c>
      <c r="AN106">
        <v>-75.715563000000003</v>
      </c>
      <c r="AO106">
        <v>25</v>
      </c>
      <c r="AP106">
        <v>725</v>
      </c>
      <c r="AQ106" t="s">
        <v>129</v>
      </c>
      <c r="AR106">
        <v>-102</v>
      </c>
      <c r="AS106">
        <v>-19</v>
      </c>
      <c r="AT106">
        <v>1088</v>
      </c>
      <c r="BB106" t="str">
        <f t="shared" si="6"/>
        <v>1200</v>
      </c>
      <c r="BC106">
        <v>1</v>
      </c>
      <c r="BD106" t="str">
        <f t="shared" si="8"/>
        <v xml:space="preserve">N1281F  </v>
      </c>
      <c r="BE106">
        <v>1</v>
      </c>
      <c r="BG106">
        <v>0</v>
      </c>
      <c r="BH106">
        <v>0</v>
      </c>
      <c r="BI106">
        <v>0</v>
      </c>
      <c r="BJ106">
        <v>550</v>
      </c>
      <c r="BK106">
        <v>-175</v>
      </c>
      <c r="BL106" t="s">
        <v>130</v>
      </c>
      <c r="BM106">
        <v>1</v>
      </c>
      <c r="BN106">
        <v>0</v>
      </c>
      <c r="BO106">
        <v>1</v>
      </c>
      <c r="BP106">
        <v>0</v>
      </c>
      <c r="BT106">
        <v>0</v>
      </c>
      <c r="BU106">
        <v>0</v>
      </c>
      <c r="CE106" t="str">
        <f>"21:10:39.388"</f>
        <v>21:10:39.388</v>
      </c>
      <c r="CF106">
        <v>388128875</v>
      </c>
      <c r="CI106">
        <v>0</v>
      </c>
      <c r="CJ106">
        <v>1504</v>
      </c>
      <c r="CK106">
        <v>1011.2</v>
      </c>
      <c r="CL106">
        <v>277.73439999999999</v>
      </c>
      <c r="CM106">
        <v>1</v>
      </c>
      <c r="CN106">
        <v>1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131</v>
      </c>
      <c r="DA106">
        <v>145</v>
      </c>
      <c r="DB106">
        <v>1</v>
      </c>
      <c r="DC106" t="s">
        <v>132</v>
      </c>
      <c r="DD106" t="s">
        <v>133</v>
      </c>
      <c r="DG106">
        <v>1766480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"09/28/2024 21:10:39.787"</f>
        <v>09/28/2024 21:10:39.787</v>
      </c>
      <c r="C107" t="str">
        <f t="shared" si="7"/>
        <v>FFDFD7C0</v>
      </c>
      <c r="D107" t="s">
        <v>136</v>
      </c>
      <c r="E107">
        <v>4</v>
      </c>
      <c r="F107">
        <v>1004</v>
      </c>
      <c r="G107" t="s">
        <v>124</v>
      </c>
      <c r="J107" t="s">
        <v>137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"21:10:39.383"</f>
        <v>21:10:39.383</v>
      </c>
      <c r="T107" t="str">
        <f>"21:10:38.883"</f>
        <v>21:10:38.883</v>
      </c>
      <c r="U107" t="str">
        <f t="shared" si="5"/>
        <v>A073EB</v>
      </c>
      <c r="V107">
        <v>0</v>
      </c>
      <c r="W107">
        <v>0</v>
      </c>
      <c r="X107">
        <v>4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1</v>
      </c>
      <c r="AK107" t="s">
        <v>193</v>
      </c>
      <c r="AL107">
        <v>35.908062000000001</v>
      </c>
      <c r="AM107" t="s">
        <v>194</v>
      </c>
      <c r="AN107">
        <v>-75.715563000000003</v>
      </c>
      <c r="AO107">
        <v>25</v>
      </c>
      <c r="AP107">
        <v>725</v>
      </c>
      <c r="AQ107" t="s">
        <v>129</v>
      </c>
      <c r="AR107">
        <v>-102</v>
      </c>
      <c r="AS107">
        <v>-19</v>
      </c>
      <c r="AT107">
        <v>1088</v>
      </c>
      <c r="BB107" t="str">
        <f t="shared" si="6"/>
        <v>1200</v>
      </c>
      <c r="BC107">
        <v>1</v>
      </c>
      <c r="BD107" t="str">
        <f t="shared" si="8"/>
        <v xml:space="preserve">N1281F  </v>
      </c>
      <c r="BE107">
        <v>1</v>
      </c>
      <c r="BG107">
        <v>0</v>
      </c>
      <c r="BH107">
        <v>0</v>
      </c>
      <c r="BI107">
        <v>0</v>
      </c>
      <c r="BJ107">
        <v>550</v>
      </c>
      <c r="BK107">
        <v>-175</v>
      </c>
      <c r="BL107" t="s">
        <v>130</v>
      </c>
      <c r="BM107">
        <v>1</v>
      </c>
      <c r="BN107">
        <v>0</v>
      </c>
      <c r="BO107">
        <v>1</v>
      </c>
      <c r="BP107">
        <v>0</v>
      </c>
      <c r="BT107">
        <v>0</v>
      </c>
      <c r="BU107">
        <v>0</v>
      </c>
      <c r="CE107" t="str">
        <f>"21:10:39.388"</f>
        <v>21:10:39.388</v>
      </c>
      <c r="CF107">
        <v>388128875</v>
      </c>
      <c r="CI107">
        <v>0</v>
      </c>
      <c r="CJ107">
        <v>1504</v>
      </c>
      <c r="CK107">
        <v>1011.2</v>
      </c>
      <c r="CL107">
        <v>277.73439999999999</v>
      </c>
      <c r="CM107">
        <v>1</v>
      </c>
      <c r="CN107">
        <v>1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145</v>
      </c>
      <c r="DB107">
        <v>1</v>
      </c>
      <c r="DC107" t="s">
        <v>132</v>
      </c>
      <c r="DD107" t="s">
        <v>133</v>
      </c>
      <c r="DG107">
        <v>1766480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"09/28/2024 21:10:40.896"</f>
        <v>09/28/2024 21:10:40.896</v>
      </c>
      <c r="C108" t="str">
        <f t="shared" si="7"/>
        <v>FFDFD7C0</v>
      </c>
      <c r="D108" t="s">
        <v>143</v>
      </c>
      <c r="E108">
        <v>13</v>
      </c>
      <c r="J108" t="s">
        <v>144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"21:10:40.469"</f>
        <v>21:10:40.469</v>
      </c>
      <c r="T108" t="str">
        <f>"21:10:39.969"</f>
        <v>21:10:39.969</v>
      </c>
      <c r="U108" t="str">
        <f t="shared" si="5"/>
        <v>A073EB</v>
      </c>
      <c r="V108">
        <v>0</v>
      </c>
      <c r="W108">
        <v>0</v>
      </c>
      <c r="X108">
        <v>4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1</v>
      </c>
      <c r="AK108" t="s">
        <v>195</v>
      </c>
      <c r="AL108">
        <v>35.907997999999999</v>
      </c>
      <c r="AM108" t="s">
        <v>196</v>
      </c>
      <c r="AN108">
        <v>-75.716164000000006</v>
      </c>
      <c r="AO108">
        <v>25</v>
      </c>
      <c r="AP108">
        <v>750</v>
      </c>
      <c r="AQ108" t="s">
        <v>129</v>
      </c>
      <c r="AR108">
        <v>-102</v>
      </c>
      <c r="AS108">
        <v>-17</v>
      </c>
      <c r="AT108">
        <v>1088</v>
      </c>
      <c r="BB108" t="str">
        <f t="shared" si="6"/>
        <v>1200</v>
      </c>
      <c r="BC108">
        <v>1</v>
      </c>
      <c r="BD108" t="str">
        <f t="shared" si="8"/>
        <v xml:space="preserve">N1281F  </v>
      </c>
      <c r="BE108">
        <v>1</v>
      </c>
      <c r="BG108">
        <v>0</v>
      </c>
      <c r="BH108">
        <v>0</v>
      </c>
      <c r="BI108">
        <v>0</v>
      </c>
      <c r="BJ108">
        <v>575</v>
      </c>
      <c r="BK108">
        <v>-175</v>
      </c>
      <c r="BL108" t="s">
        <v>130</v>
      </c>
      <c r="BM108">
        <v>1</v>
      </c>
      <c r="BN108">
        <v>0</v>
      </c>
      <c r="BO108">
        <v>1</v>
      </c>
      <c r="BP108">
        <v>0</v>
      </c>
      <c r="BT108">
        <v>0</v>
      </c>
      <c r="BU108">
        <v>0</v>
      </c>
      <c r="CE108" t="str">
        <f>"21:10:40.476"</f>
        <v>21:10:40.476</v>
      </c>
      <c r="CF108">
        <v>475993027</v>
      </c>
      <c r="CI108">
        <v>0</v>
      </c>
      <c r="CJ108">
        <v>1504</v>
      </c>
      <c r="CK108">
        <v>1011.2</v>
      </c>
      <c r="CL108">
        <v>279.84379999999999</v>
      </c>
      <c r="CM108">
        <v>1</v>
      </c>
      <c r="CN108">
        <v>1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4</v>
      </c>
      <c r="CY108">
        <v>7</v>
      </c>
      <c r="CZ108" t="s">
        <v>131</v>
      </c>
      <c r="DA108">
        <v>145</v>
      </c>
      <c r="DB108">
        <v>1</v>
      </c>
      <c r="DC108" t="s">
        <v>132</v>
      </c>
      <c r="DD108" t="s">
        <v>133</v>
      </c>
      <c r="DG108">
        <v>1766978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"09/28/2024 21:10:40.896"</f>
        <v>09/28/2024 21:10:40.896</v>
      </c>
      <c r="C109" t="str">
        <f t="shared" si="7"/>
        <v>FFDFD7C0</v>
      </c>
      <c r="D109" t="s">
        <v>123</v>
      </c>
      <c r="E109">
        <v>2</v>
      </c>
      <c r="H109">
        <v>158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"21:10:40.469"</f>
        <v>21:10:40.469</v>
      </c>
      <c r="T109" t="str">
        <f>"21:10:39.969"</f>
        <v>21:10:39.969</v>
      </c>
      <c r="U109" t="str">
        <f t="shared" si="5"/>
        <v>A073EB</v>
      </c>
      <c r="V109">
        <v>0</v>
      </c>
      <c r="W109">
        <v>0</v>
      </c>
      <c r="X109">
        <v>4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1</v>
      </c>
      <c r="AK109" t="s">
        <v>195</v>
      </c>
      <c r="AL109">
        <v>35.907997999999999</v>
      </c>
      <c r="AM109" t="s">
        <v>196</v>
      </c>
      <c r="AN109">
        <v>-75.716164000000006</v>
      </c>
      <c r="AO109">
        <v>25</v>
      </c>
      <c r="AP109">
        <v>750</v>
      </c>
      <c r="AQ109" t="s">
        <v>129</v>
      </c>
      <c r="AR109">
        <v>-102</v>
      </c>
      <c r="AS109">
        <v>-17</v>
      </c>
      <c r="AT109">
        <v>1088</v>
      </c>
      <c r="BB109" t="str">
        <f t="shared" si="6"/>
        <v>1200</v>
      </c>
      <c r="BC109">
        <v>1</v>
      </c>
      <c r="BD109" t="str">
        <f t="shared" si="8"/>
        <v xml:space="preserve">N1281F  </v>
      </c>
      <c r="BE109">
        <v>1</v>
      </c>
      <c r="BG109">
        <v>0</v>
      </c>
      <c r="BH109">
        <v>0</v>
      </c>
      <c r="BI109">
        <v>0</v>
      </c>
      <c r="BJ109">
        <v>575</v>
      </c>
      <c r="BK109">
        <v>-175</v>
      </c>
      <c r="BL109" t="s">
        <v>130</v>
      </c>
      <c r="BM109">
        <v>1</v>
      </c>
      <c r="BN109">
        <v>0</v>
      </c>
      <c r="BO109">
        <v>1</v>
      </c>
      <c r="BP109">
        <v>0</v>
      </c>
      <c r="BT109">
        <v>0</v>
      </c>
      <c r="BU109">
        <v>0</v>
      </c>
      <c r="CE109" t="str">
        <f>"21:10:40.476"</f>
        <v>21:10:40.476</v>
      </c>
      <c r="CF109">
        <v>475993027</v>
      </c>
      <c r="CI109">
        <v>0</v>
      </c>
      <c r="CJ109">
        <v>1504</v>
      </c>
      <c r="CK109">
        <v>1011.2</v>
      </c>
      <c r="CL109">
        <v>279.84379999999999</v>
      </c>
      <c r="CM109">
        <v>1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4</v>
      </c>
      <c r="CY109">
        <v>7</v>
      </c>
      <c r="CZ109" t="s">
        <v>131</v>
      </c>
      <c r="DA109">
        <v>145</v>
      </c>
      <c r="DB109">
        <v>1</v>
      </c>
      <c r="DC109" t="s">
        <v>132</v>
      </c>
      <c r="DD109" t="s">
        <v>133</v>
      </c>
      <c r="DG109">
        <v>1766978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"09/28/2024 21:10:40.896"</f>
        <v>09/28/2024 21:10:40.896</v>
      </c>
      <c r="C110" t="str">
        <f t="shared" si="7"/>
        <v>FFDFD7C0</v>
      </c>
      <c r="D110" t="s">
        <v>136</v>
      </c>
      <c r="E110">
        <v>3</v>
      </c>
      <c r="F110">
        <v>1003</v>
      </c>
      <c r="G110" t="s">
        <v>142</v>
      </c>
      <c r="J110" t="s">
        <v>137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"21:10:40.469"</f>
        <v>21:10:40.469</v>
      </c>
      <c r="T110" t="str">
        <f>"21:10:39.969"</f>
        <v>21:10:39.969</v>
      </c>
      <c r="U110" t="str">
        <f t="shared" si="5"/>
        <v>A073EB</v>
      </c>
      <c r="V110">
        <v>0</v>
      </c>
      <c r="W110">
        <v>0</v>
      </c>
      <c r="X110">
        <v>4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1</v>
      </c>
      <c r="AK110" t="s">
        <v>195</v>
      </c>
      <c r="AL110">
        <v>35.907997999999999</v>
      </c>
      <c r="AM110" t="s">
        <v>196</v>
      </c>
      <c r="AN110">
        <v>-75.716164000000006</v>
      </c>
      <c r="AO110">
        <v>25</v>
      </c>
      <c r="AP110">
        <v>750</v>
      </c>
      <c r="AQ110" t="s">
        <v>129</v>
      </c>
      <c r="AR110">
        <v>-102</v>
      </c>
      <c r="AS110">
        <v>-17</v>
      </c>
      <c r="AT110">
        <v>1088</v>
      </c>
      <c r="BB110" t="str">
        <f t="shared" si="6"/>
        <v>1200</v>
      </c>
      <c r="BC110">
        <v>1</v>
      </c>
      <c r="BD110" t="str">
        <f t="shared" si="8"/>
        <v xml:space="preserve">N1281F  </v>
      </c>
      <c r="BE110">
        <v>1</v>
      </c>
      <c r="BG110">
        <v>0</v>
      </c>
      <c r="BH110">
        <v>0</v>
      </c>
      <c r="BI110">
        <v>0</v>
      </c>
      <c r="BJ110">
        <v>575</v>
      </c>
      <c r="BK110">
        <v>-175</v>
      </c>
      <c r="BL110" t="s">
        <v>130</v>
      </c>
      <c r="BM110">
        <v>1</v>
      </c>
      <c r="BN110">
        <v>0</v>
      </c>
      <c r="BO110">
        <v>1</v>
      </c>
      <c r="BP110">
        <v>0</v>
      </c>
      <c r="BT110">
        <v>0</v>
      </c>
      <c r="BU110">
        <v>0</v>
      </c>
      <c r="CE110" t="str">
        <f>"21:10:40.476"</f>
        <v>21:10:40.476</v>
      </c>
      <c r="CF110">
        <v>475993027</v>
      </c>
      <c r="CI110">
        <v>0</v>
      </c>
      <c r="CJ110">
        <v>1504</v>
      </c>
      <c r="CK110">
        <v>1011.2</v>
      </c>
      <c r="CL110">
        <v>279.84379999999999</v>
      </c>
      <c r="CM110">
        <v>1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4</v>
      </c>
      <c r="CY110">
        <v>7</v>
      </c>
      <c r="CZ110" t="s">
        <v>131</v>
      </c>
      <c r="DA110">
        <v>145</v>
      </c>
      <c r="DB110">
        <v>1</v>
      </c>
      <c r="DC110" t="s">
        <v>132</v>
      </c>
      <c r="DD110" t="s">
        <v>133</v>
      </c>
      <c r="DG110">
        <v>1766978</v>
      </c>
      <c r="DI110">
        <v>0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"09/28/2024 21:10:40.896"</f>
        <v>09/28/2024 21:10:40.896</v>
      </c>
      <c r="C111" t="str">
        <f t="shared" si="7"/>
        <v>FFDFD7C0</v>
      </c>
      <c r="D111" t="s">
        <v>136</v>
      </c>
      <c r="E111">
        <v>4</v>
      </c>
      <c r="F111">
        <v>1004</v>
      </c>
      <c r="G111" t="s">
        <v>124</v>
      </c>
      <c r="J111" t="s">
        <v>137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"21:10:40.469"</f>
        <v>21:10:40.469</v>
      </c>
      <c r="T111" t="str">
        <f>"21:10:39.969"</f>
        <v>21:10:39.969</v>
      </c>
      <c r="U111" t="str">
        <f t="shared" si="5"/>
        <v>A073EB</v>
      </c>
      <c r="V111">
        <v>0</v>
      </c>
      <c r="W111">
        <v>0</v>
      </c>
      <c r="X111">
        <v>4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1</v>
      </c>
      <c r="AK111" t="s">
        <v>195</v>
      </c>
      <c r="AL111">
        <v>35.907997999999999</v>
      </c>
      <c r="AM111" t="s">
        <v>196</v>
      </c>
      <c r="AN111">
        <v>-75.716164000000006</v>
      </c>
      <c r="AO111">
        <v>25</v>
      </c>
      <c r="AP111">
        <v>750</v>
      </c>
      <c r="AQ111" t="s">
        <v>129</v>
      </c>
      <c r="AR111">
        <v>-102</v>
      </c>
      <c r="AS111">
        <v>-17</v>
      </c>
      <c r="AT111">
        <v>1088</v>
      </c>
      <c r="BB111" t="str">
        <f t="shared" si="6"/>
        <v>1200</v>
      </c>
      <c r="BC111">
        <v>1</v>
      </c>
      <c r="BD111" t="str">
        <f t="shared" si="8"/>
        <v xml:space="preserve">N1281F  </v>
      </c>
      <c r="BE111">
        <v>1</v>
      </c>
      <c r="BG111">
        <v>0</v>
      </c>
      <c r="BH111">
        <v>0</v>
      </c>
      <c r="BI111">
        <v>0</v>
      </c>
      <c r="BJ111">
        <v>575</v>
      </c>
      <c r="BK111">
        <v>-175</v>
      </c>
      <c r="BL111" t="s">
        <v>130</v>
      </c>
      <c r="BM111">
        <v>1</v>
      </c>
      <c r="BN111">
        <v>0</v>
      </c>
      <c r="BO111">
        <v>1</v>
      </c>
      <c r="BP111">
        <v>0</v>
      </c>
      <c r="BT111">
        <v>0</v>
      </c>
      <c r="BU111">
        <v>0</v>
      </c>
      <c r="CE111" t="str">
        <f>"21:10:40.476"</f>
        <v>21:10:40.476</v>
      </c>
      <c r="CF111">
        <v>475993027</v>
      </c>
      <c r="CI111">
        <v>0</v>
      </c>
      <c r="CJ111">
        <v>1504</v>
      </c>
      <c r="CK111">
        <v>1011.2</v>
      </c>
      <c r="CL111">
        <v>279.84379999999999</v>
      </c>
      <c r="CM111">
        <v>1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4</v>
      </c>
      <c r="CY111">
        <v>7</v>
      </c>
      <c r="CZ111" t="s">
        <v>131</v>
      </c>
      <c r="DA111">
        <v>145</v>
      </c>
      <c r="DB111">
        <v>1</v>
      </c>
      <c r="DC111" t="s">
        <v>132</v>
      </c>
      <c r="DD111" t="s">
        <v>133</v>
      </c>
      <c r="DG111">
        <v>1766978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"09/28/2024 21:10:41.865"</f>
        <v>09/28/2024 21:10:41.865</v>
      </c>
      <c r="C112" t="str">
        <f t="shared" si="7"/>
        <v>FFDFD7C0</v>
      </c>
      <c r="D112" t="s">
        <v>136</v>
      </c>
      <c r="E112">
        <v>4</v>
      </c>
      <c r="F112">
        <v>1004</v>
      </c>
      <c r="G112" t="s">
        <v>124</v>
      </c>
      <c r="J112" t="s">
        <v>137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"21:10:41.594"</f>
        <v>21:10:41.594</v>
      </c>
      <c r="T112" t="str">
        <f>"21:10:41.094"</f>
        <v>21:10:41.094</v>
      </c>
      <c r="U112" t="str">
        <f t="shared" si="5"/>
        <v>A073EB</v>
      </c>
      <c r="V112">
        <v>0</v>
      </c>
      <c r="W112">
        <v>0</v>
      </c>
      <c r="X112">
        <v>4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1</v>
      </c>
      <c r="AK112" t="s">
        <v>197</v>
      </c>
      <c r="AL112">
        <v>35.907933999999997</v>
      </c>
      <c r="AM112" t="s">
        <v>198</v>
      </c>
      <c r="AN112">
        <v>-75.716829000000004</v>
      </c>
      <c r="AO112">
        <v>25</v>
      </c>
      <c r="AP112">
        <v>775</v>
      </c>
      <c r="AQ112" t="s">
        <v>129</v>
      </c>
      <c r="AR112">
        <v>-103</v>
      </c>
      <c r="AS112">
        <v>-14</v>
      </c>
      <c r="AT112">
        <v>1088</v>
      </c>
      <c r="BB112" t="str">
        <f t="shared" si="6"/>
        <v>1200</v>
      </c>
      <c r="BC112">
        <v>1</v>
      </c>
      <c r="BD112" t="str">
        <f t="shared" si="8"/>
        <v xml:space="preserve">N1281F  </v>
      </c>
      <c r="BE112">
        <v>1</v>
      </c>
      <c r="BG112">
        <v>0</v>
      </c>
      <c r="BH112">
        <v>0</v>
      </c>
      <c r="BI112">
        <v>0</v>
      </c>
      <c r="BJ112">
        <v>600</v>
      </c>
      <c r="BK112">
        <v>-175</v>
      </c>
      <c r="BL112" t="s">
        <v>130</v>
      </c>
      <c r="BM112">
        <v>1</v>
      </c>
      <c r="BN112">
        <v>0</v>
      </c>
      <c r="BO112">
        <v>1</v>
      </c>
      <c r="BP112">
        <v>0</v>
      </c>
      <c r="BT112">
        <v>0</v>
      </c>
      <c r="BU112">
        <v>0</v>
      </c>
      <c r="CE112" t="str">
        <f>"21:10:41.595"</f>
        <v>21:10:41.595</v>
      </c>
      <c r="CF112">
        <v>595029461</v>
      </c>
      <c r="CI112">
        <v>0</v>
      </c>
      <c r="CJ112">
        <v>1504</v>
      </c>
      <c r="CK112">
        <v>1011.2</v>
      </c>
      <c r="CL112">
        <v>281.95310000000001</v>
      </c>
      <c r="CM112">
        <v>1</v>
      </c>
      <c r="CN112">
        <v>1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145</v>
      </c>
      <c r="DB112">
        <v>1</v>
      </c>
      <c r="DC112" t="s">
        <v>132</v>
      </c>
      <c r="DD112" t="s">
        <v>133</v>
      </c>
      <c r="DG112">
        <v>1767420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"09/28/2024 21:10:41.865"</f>
        <v>09/28/2024 21:10:41.865</v>
      </c>
      <c r="C113" t="str">
        <f t="shared" si="7"/>
        <v>FFDFD7C0</v>
      </c>
      <c r="D113" t="s">
        <v>143</v>
      </c>
      <c r="E113">
        <v>13</v>
      </c>
      <c r="J113" t="s">
        <v>144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"21:10:41.594"</f>
        <v>21:10:41.594</v>
      </c>
      <c r="T113" t="str">
        <f>"21:10:41.094"</f>
        <v>21:10:41.094</v>
      </c>
      <c r="U113" t="str">
        <f t="shared" si="5"/>
        <v>A073EB</v>
      </c>
      <c r="V113">
        <v>0</v>
      </c>
      <c r="W113">
        <v>0</v>
      </c>
      <c r="X113">
        <v>4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1</v>
      </c>
      <c r="AK113" t="s">
        <v>197</v>
      </c>
      <c r="AL113">
        <v>35.907933999999997</v>
      </c>
      <c r="AM113" t="s">
        <v>198</v>
      </c>
      <c r="AN113">
        <v>-75.716829000000004</v>
      </c>
      <c r="AO113">
        <v>25</v>
      </c>
      <c r="AP113">
        <v>775</v>
      </c>
      <c r="AQ113" t="s">
        <v>129</v>
      </c>
      <c r="AR113">
        <v>-103</v>
      </c>
      <c r="AS113">
        <v>-14</v>
      </c>
      <c r="AT113">
        <v>1088</v>
      </c>
      <c r="BB113" t="str">
        <f t="shared" si="6"/>
        <v>1200</v>
      </c>
      <c r="BC113">
        <v>1</v>
      </c>
      <c r="BD113" t="str">
        <f t="shared" si="8"/>
        <v xml:space="preserve">N1281F  </v>
      </c>
      <c r="BE113">
        <v>1</v>
      </c>
      <c r="BG113">
        <v>0</v>
      </c>
      <c r="BH113">
        <v>0</v>
      </c>
      <c r="BI113">
        <v>0</v>
      </c>
      <c r="BJ113">
        <v>600</v>
      </c>
      <c r="BK113">
        <v>-175</v>
      </c>
      <c r="BL113" t="s">
        <v>130</v>
      </c>
      <c r="BM113">
        <v>1</v>
      </c>
      <c r="BN113">
        <v>0</v>
      </c>
      <c r="BO113">
        <v>1</v>
      </c>
      <c r="BP113">
        <v>0</v>
      </c>
      <c r="BT113">
        <v>0</v>
      </c>
      <c r="BU113">
        <v>0</v>
      </c>
      <c r="CE113" t="str">
        <f>"21:10:41.595"</f>
        <v>21:10:41.595</v>
      </c>
      <c r="CF113">
        <v>595029461</v>
      </c>
      <c r="CI113">
        <v>0</v>
      </c>
      <c r="CJ113">
        <v>1504</v>
      </c>
      <c r="CK113">
        <v>1011.2</v>
      </c>
      <c r="CL113">
        <v>281.95310000000001</v>
      </c>
      <c r="CM113">
        <v>1</v>
      </c>
      <c r="CN113">
        <v>1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131</v>
      </c>
      <c r="DA113">
        <v>145</v>
      </c>
      <c r="DB113">
        <v>1</v>
      </c>
      <c r="DC113" t="s">
        <v>132</v>
      </c>
      <c r="DD113" t="s">
        <v>133</v>
      </c>
      <c r="DG113">
        <v>1767420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"09/28/2024 21:10:41.865"</f>
        <v>09/28/2024 21:10:41.865</v>
      </c>
      <c r="C114" t="str">
        <f t="shared" si="7"/>
        <v>FFDFD7C0</v>
      </c>
      <c r="D114" t="s">
        <v>123</v>
      </c>
      <c r="E114">
        <v>2</v>
      </c>
      <c r="H114">
        <v>158</v>
      </c>
      <c r="I114" t="s">
        <v>124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"21:10:41.594"</f>
        <v>21:10:41.594</v>
      </c>
      <c r="T114" t="str">
        <f>"21:10:41.094"</f>
        <v>21:10:41.094</v>
      </c>
      <c r="U114" t="str">
        <f t="shared" si="5"/>
        <v>A073EB</v>
      </c>
      <c r="V114">
        <v>0</v>
      </c>
      <c r="W114">
        <v>0</v>
      </c>
      <c r="X114">
        <v>4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1</v>
      </c>
      <c r="AK114" t="s">
        <v>197</v>
      </c>
      <c r="AL114">
        <v>35.907933999999997</v>
      </c>
      <c r="AM114" t="s">
        <v>198</v>
      </c>
      <c r="AN114">
        <v>-75.716829000000004</v>
      </c>
      <c r="AO114">
        <v>25</v>
      </c>
      <c r="AP114">
        <v>775</v>
      </c>
      <c r="AQ114" t="s">
        <v>129</v>
      </c>
      <c r="AR114">
        <v>-103</v>
      </c>
      <c r="AS114">
        <v>-14</v>
      </c>
      <c r="AT114">
        <v>1088</v>
      </c>
      <c r="BB114" t="str">
        <f t="shared" si="6"/>
        <v>1200</v>
      </c>
      <c r="BC114">
        <v>1</v>
      </c>
      <c r="BD114" t="str">
        <f t="shared" si="8"/>
        <v xml:space="preserve">N1281F  </v>
      </c>
      <c r="BE114">
        <v>1</v>
      </c>
      <c r="BG114">
        <v>0</v>
      </c>
      <c r="BH114">
        <v>0</v>
      </c>
      <c r="BI114">
        <v>0</v>
      </c>
      <c r="BJ114">
        <v>600</v>
      </c>
      <c r="BK114">
        <v>-175</v>
      </c>
      <c r="BL114" t="s">
        <v>130</v>
      </c>
      <c r="BM114">
        <v>1</v>
      </c>
      <c r="BN114">
        <v>0</v>
      </c>
      <c r="BO114">
        <v>1</v>
      </c>
      <c r="BP114">
        <v>0</v>
      </c>
      <c r="BT114">
        <v>0</v>
      </c>
      <c r="BU114">
        <v>0</v>
      </c>
      <c r="CE114" t="str">
        <f>"21:10:41.595"</f>
        <v>21:10:41.595</v>
      </c>
      <c r="CF114">
        <v>595029461</v>
      </c>
      <c r="CI114">
        <v>0</v>
      </c>
      <c r="CJ114">
        <v>1504</v>
      </c>
      <c r="CK114">
        <v>1011.2</v>
      </c>
      <c r="CL114">
        <v>281.95310000000001</v>
      </c>
      <c r="CM114">
        <v>1</v>
      </c>
      <c r="CN114">
        <v>1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5</v>
      </c>
      <c r="CY114">
        <v>7</v>
      </c>
      <c r="CZ114" t="s">
        <v>131</v>
      </c>
      <c r="DA114">
        <v>145</v>
      </c>
      <c r="DB114">
        <v>1</v>
      </c>
      <c r="DC114" t="s">
        <v>132</v>
      </c>
      <c r="DD114" t="s">
        <v>133</v>
      </c>
      <c r="DG114">
        <v>1767420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"09/28/2024 21:10:41.865"</f>
        <v>09/28/2024 21:10:41.865</v>
      </c>
      <c r="C115" t="str">
        <f t="shared" si="7"/>
        <v>FFDFD7C0</v>
      </c>
      <c r="D115" t="s">
        <v>136</v>
      </c>
      <c r="E115">
        <v>3</v>
      </c>
      <c r="F115">
        <v>1003</v>
      </c>
      <c r="G115" t="s">
        <v>142</v>
      </c>
      <c r="J115" t="s">
        <v>137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"21:10:41.594"</f>
        <v>21:10:41.594</v>
      </c>
      <c r="T115" t="str">
        <f>"21:10:41.094"</f>
        <v>21:10:41.094</v>
      </c>
      <c r="U115" t="str">
        <f t="shared" si="5"/>
        <v>A073EB</v>
      </c>
      <c r="V115">
        <v>0</v>
      </c>
      <c r="W115">
        <v>0</v>
      </c>
      <c r="X115">
        <v>4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1</v>
      </c>
      <c r="AK115" t="s">
        <v>197</v>
      </c>
      <c r="AL115">
        <v>35.907933999999997</v>
      </c>
      <c r="AM115" t="s">
        <v>198</v>
      </c>
      <c r="AN115">
        <v>-75.716829000000004</v>
      </c>
      <c r="AO115">
        <v>25</v>
      </c>
      <c r="AP115">
        <v>775</v>
      </c>
      <c r="AQ115" t="s">
        <v>129</v>
      </c>
      <c r="AR115">
        <v>-103</v>
      </c>
      <c r="AS115">
        <v>-14</v>
      </c>
      <c r="AT115">
        <v>1088</v>
      </c>
      <c r="BB115" t="str">
        <f t="shared" si="6"/>
        <v>1200</v>
      </c>
      <c r="BC115">
        <v>1</v>
      </c>
      <c r="BD115" t="str">
        <f t="shared" si="8"/>
        <v xml:space="preserve">N1281F  </v>
      </c>
      <c r="BE115">
        <v>1</v>
      </c>
      <c r="BG115">
        <v>0</v>
      </c>
      <c r="BH115">
        <v>0</v>
      </c>
      <c r="BI115">
        <v>0</v>
      </c>
      <c r="BJ115">
        <v>600</v>
      </c>
      <c r="BK115">
        <v>-175</v>
      </c>
      <c r="BL115" t="s">
        <v>130</v>
      </c>
      <c r="BM115">
        <v>1</v>
      </c>
      <c r="BN115">
        <v>0</v>
      </c>
      <c r="BO115">
        <v>1</v>
      </c>
      <c r="BP115">
        <v>0</v>
      </c>
      <c r="BT115">
        <v>0</v>
      </c>
      <c r="BU115">
        <v>0</v>
      </c>
      <c r="CE115" t="str">
        <f>"21:10:41.595"</f>
        <v>21:10:41.595</v>
      </c>
      <c r="CF115">
        <v>595029461</v>
      </c>
      <c r="CI115">
        <v>0</v>
      </c>
      <c r="CJ115">
        <v>1504</v>
      </c>
      <c r="CK115">
        <v>1011.2</v>
      </c>
      <c r="CL115">
        <v>281.95310000000001</v>
      </c>
      <c r="CM115">
        <v>1</v>
      </c>
      <c r="CN115">
        <v>1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5</v>
      </c>
      <c r="CY115">
        <v>7</v>
      </c>
      <c r="CZ115" t="s">
        <v>131</v>
      </c>
      <c r="DA115">
        <v>145</v>
      </c>
      <c r="DB115">
        <v>1</v>
      </c>
      <c r="DC115" t="s">
        <v>132</v>
      </c>
      <c r="DD115" t="s">
        <v>133</v>
      </c>
      <c r="DG115">
        <v>1767420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"09/28/2024 21:10:42.818"</f>
        <v>09/28/2024 21:10:42.818</v>
      </c>
      <c r="C116" t="str">
        <f t="shared" si="7"/>
        <v>FFDFD7C0</v>
      </c>
      <c r="D116" t="s">
        <v>123</v>
      </c>
      <c r="E116">
        <v>2</v>
      </c>
      <c r="H116">
        <v>158</v>
      </c>
      <c r="I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"21:10:42.570"</f>
        <v>21:10:42.570</v>
      </c>
      <c r="T116" t="str">
        <f>"21:10:42.170"</f>
        <v>21:10:42.170</v>
      </c>
      <c r="U116" t="str">
        <f t="shared" si="5"/>
        <v>A073EB</v>
      </c>
      <c r="V116">
        <v>0</v>
      </c>
      <c r="W116">
        <v>0</v>
      </c>
      <c r="X116">
        <v>4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1</v>
      </c>
      <c r="AK116" t="s">
        <v>199</v>
      </c>
      <c r="AL116">
        <v>35.907890999999999</v>
      </c>
      <c r="AM116" t="s">
        <v>200</v>
      </c>
      <c r="AN116">
        <v>-75.717429999999993</v>
      </c>
      <c r="AO116">
        <v>25</v>
      </c>
      <c r="AP116">
        <v>800</v>
      </c>
      <c r="AQ116" t="s">
        <v>129</v>
      </c>
      <c r="AR116">
        <v>-104</v>
      </c>
      <c r="AS116">
        <v>-10</v>
      </c>
      <c r="AT116">
        <v>1088</v>
      </c>
      <c r="BB116" t="str">
        <f t="shared" si="6"/>
        <v>1200</v>
      </c>
      <c r="BC116">
        <v>1</v>
      </c>
      <c r="BD116" t="str">
        <f t="shared" si="8"/>
        <v xml:space="preserve">N1281F  </v>
      </c>
      <c r="BE116">
        <v>1</v>
      </c>
      <c r="BG116">
        <v>0</v>
      </c>
      <c r="BH116">
        <v>0</v>
      </c>
      <c r="BI116">
        <v>0</v>
      </c>
      <c r="BJ116">
        <v>600</v>
      </c>
      <c r="BK116">
        <v>-200</v>
      </c>
      <c r="BL116" t="s">
        <v>130</v>
      </c>
      <c r="BM116">
        <v>1</v>
      </c>
      <c r="BN116">
        <v>0</v>
      </c>
      <c r="BO116">
        <v>1</v>
      </c>
      <c r="BP116">
        <v>0</v>
      </c>
      <c r="BT116">
        <v>0</v>
      </c>
      <c r="BU116">
        <v>0</v>
      </c>
      <c r="CE116" t="str">
        <f>"21:10:42.578"</f>
        <v>21:10:42.578</v>
      </c>
      <c r="CF116">
        <v>578077614</v>
      </c>
      <c r="CI116">
        <v>0</v>
      </c>
      <c r="CJ116">
        <v>1504</v>
      </c>
      <c r="CK116">
        <v>1011.2</v>
      </c>
      <c r="CL116">
        <v>281.95310000000001</v>
      </c>
      <c r="CM116">
        <v>1</v>
      </c>
      <c r="CN116">
        <v>1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5</v>
      </c>
      <c r="CY116">
        <v>7</v>
      </c>
      <c r="CZ116" t="s">
        <v>131</v>
      </c>
      <c r="DA116">
        <v>145</v>
      </c>
      <c r="DB116">
        <v>1</v>
      </c>
      <c r="DC116" t="s">
        <v>132</v>
      </c>
      <c r="DD116" t="s">
        <v>133</v>
      </c>
      <c r="DG116">
        <v>1767875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"09/28/2024 21:10:42.818"</f>
        <v>09/28/2024 21:10:42.818</v>
      </c>
      <c r="C117" t="str">
        <f t="shared" si="7"/>
        <v>FFDFD7C0</v>
      </c>
      <c r="D117" t="s">
        <v>136</v>
      </c>
      <c r="E117">
        <v>3</v>
      </c>
      <c r="F117">
        <v>1003</v>
      </c>
      <c r="G117" t="s">
        <v>142</v>
      </c>
      <c r="J117" t="s">
        <v>137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"21:10:42.570"</f>
        <v>21:10:42.570</v>
      </c>
      <c r="T117" t="str">
        <f>"21:10:42.170"</f>
        <v>21:10:42.170</v>
      </c>
      <c r="U117" t="str">
        <f t="shared" si="5"/>
        <v>A073EB</v>
      </c>
      <c r="V117">
        <v>0</v>
      </c>
      <c r="W117">
        <v>0</v>
      </c>
      <c r="X117">
        <v>4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1</v>
      </c>
      <c r="AK117" t="s">
        <v>199</v>
      </c>
      <c r="AL117">
        <v>35.907890999999999</v>
      </c>
      <c r="AM117" t="s">
        <v>200</v>
      </c>
      <c r="AN117">
        <v>-75.717429999999993</v>
      </c>
      <c r="AO117">
        <v>25</v>
      </c>
      <c r="AP117">
        <v>800</v>
      </c>
      <c r="AQ117" t="s">
        <v>129</v>
      </c>
      <c r="AR117">
        <v>-104</v>
      </c>
      <c r="AS117">
        <v>-10</v>
      </c>
      <c r="AT117">
        <v>1088</v>
      </c>
      <c r="BB117" t="str">
        <f t="shared" si="6"/>
        <v>1200</v>
      </c>
      <c r="BC117">
        <v>1</v>
      </c>
      <c r="BD117" t="str">
        <f t="shared" si="8"/>
        <v xml:space="preserve">N1281F  </v>
      </c>
      <c r="BE117">
        <v>1</v>
      </c>
      <c r="BG117">
        <v>0</v>
      </c>
      <c r="BH117">
        <v>0</v>
      </c>
      <c r="BI117">
        <v>0</v>
      </c>
      <c r="BJ117">
        <v>600</v>
      </c>
      <c r="BK117">
        <v>-200</v>
      </c>
      <c r="BL117" t="s">
        <v>130</v>
      </c>
      <c r="BM117">
        <v>1</v>
      </c>
      <c r="BN117">
        <v>0</v>
      </c>
      <c r="BO117">
        <v>1</v>
      </c>
      <c r="BP117">
        <v>0</v>
      </c>
      <c r="BT117">
        <v>0</v>
      </c>
      <c r="BU117">
        <v>0</v>
      </c>
      <c r="CE117" t="str">
        <f>"21:10:42.578"</f>
        <v>21:10:42.578</v>
      </c>
      <c r="CF117">
        <v>578077614</v>
      </c>
      <c r="CI117">
        <v>0</v>
      </c>
      <c r="CJ117">
        <v>1504</v>
      </c>
      <c r="CK117">
        <v>1011.2</v>
      </c>
      <c r="CL117">
        <v>281.95310000000001</v>
      </c>
      <c r="CM117">
        <v>1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5</v>
      </c>
      <c r="CY117">
        <v>7</v>
      </c>
      <c r="CZ117" t="s">
        <v>131</v>
      </c>
      <c r="DA117">
        <v>145</v>
      </c>
      <c r="DB117">
        <v>1</v>
      </c>
      <c r="DC117" t="s">
        <v>132</v>
      </c>
      <c r="DD117" t="s">
        <v>133</v>
      </c>
      <c r="DG117">
        <v>1767875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"09/28/2024 21:10:42.818"</f>
        <v>09/28/2024 21:10:42.818</v>
      </c>
      <c r="C118" t="str">
        <f t="shared" si="7"/>
        <v>FFDFD7C0</v>
      </c>
      <c r="D118" t="s">
        <v>136</v>
      </c>
      <c r="E118">
        <v>4</v>
      </c>
      <c r="F118">
        <v>1004</v>
      </c>
      <c r="G118" t="s">
        <v>124</v>
      </c>
      <c r="J118" t="s">
        <v>137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"21:10:42.570"</f>
        <v>21:10:42.570</v>
      </c>
      <c r="T118" t="str">
        <f>"21:10:42.170"</f>
        <v>21:10:42.170</v>
      </c>
      <c r="U118" t="str">
        <f t="shared" si="5"/>
        <v>A073EB</v>
      </c>
      <c r="V118">
        <v>0</v>
      </c>
      <c r="W118">
        <v>0</v>
      </c>
      <c r="X118">
        <v>4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1</v>
      </c>
      <c r="AK118" t="s">
        <v>199</v>
      </c>
      <c r="AL118">
        <v>35.907890999999999</v>
      </c>
      <c r="AM118" t="s">
        <v>200</v>
      </c>
      <c r="AN118">
        <v>-75.717429999999993</v>
      </c>
      <c r="AO118">
        <v>25</v>
      </c>
      <c r="AP118">
        <v>800</v>
      </c>
      <c r="AQ118" t="s">
        <v>129</v>
      </c>
      <c r="AR118">
        <v>-104</v>
      </c>
      <c r="AS118">
        <v>-10</v>
      </c>
      <c r="AT118">
        <v>1088</v>
      </c>
      <c r="BB118" t="str">
        <f t="shared" si="6"/>
        <v>1200</v>
      </c>
      <c r="BC118">
        <v>1</v>
      </c>
      <c r="BD118" t="str">
        <f t="shared" si="8"/>
        <v xml:space="preserve">N1281F  </v>
      </c>
      <c r="BE118">
        <v>1</v>
      </c>
      <c r="BG118">
        <v>0</v>
      </c>
      <c r="BH118">
        <v>0</v>
      </c>
      <c r="BI118">
        <v>0</v>
      </c>
      <c r="BJ118">
        <v>600</v>
      </c>
      <c r="BK118">
        <v>-200</v>
      </c>
      <c r="BL118" t="s">
        <v>130</v>
      </c>
      <c r="BM118">
        <v>1</v>
      </c>
      <c r="BN118">
        <v>0</v>
      </c>
      <c r="BO118">
        <v>1</v>
      </c>
      <c r="BP118">
        <v>0</v>
      </c>
      <c r="BT118">
        <v>0</v>
      </c>
      <c r="BU118">
        <v>0</v>
      </c>
      <c r="CE118" t="str">
        <f>"21:10:42.578"</f>
        <v>21:10:42.578</v>
      </c>
      <c r="CF118">
        <v>578077614</v>
      </c>
      <c r="CI118">
        <v>0</v>
      </c>
      <c r="CJ118">
        <v>1504</v>
      </c>
      <c r="CK118">
        <v>1011.2</v>
      </c>
      <c r="CL118">
        <v>281.95310000000001</v>
      </c>
      <c r="CM118">
        <v>1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131</v>
      </c>
      <c r="DA118">
        <v>145</v>
      </c>
      <c r="DB118">
        <v>1</v>
      </c>
      <c r="DC118" t="s">
        <v>132</v>
      </c>
      <c r="DD118" t="s">
        <v>133</v>
      </c>
      <c r="DG118">
        <v>1767875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"09/28/2024 21:10:42.849"</f>
        <v>09/28/2024 21:10:42.849</v>
      </c>
      <c r="C119" t="str">
        <f t="shared" si="7"/>
        <v>FFDFD7C0</v>
      </c>
      <c r="D119" t="s">
        <v>143</v>
      </c>
      <c r="E119">
        <v>13</v>
      </c>
      <c r="J119" t="s">
        <v>144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"21:10:42.570"</f>
        <v>21:10:42.570</v>
      </c>
      <c r="T119" t="str">
        <f>"21:10:42.170"</f>
        <v>21:10:42.170</v>
      </c>
      <c r="U119" t="str">
        <f t="shared" si="5"/>
        <v>A073EB</v>
      </c>
      <c r="V119">
        <v>0</v>
      </c>
      <c r="W119">
        <v>0</v>
      </c>
      <c r="X119">
        <v>4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1</v>
      </c>
      <c r="AK119" t="s">
        <v>199</v>
      </c>
      <c r="AL119">
        <v>35.907890999999999</v>
      </c>
      <c r="AM119" t="s">
        <v>200</v>
      </c>
      <c r="AN119">
        <v>-75.717429999999993</v>
      </c>
      <c r="AO119">
        <v>25</v>
      </c>
      <c r="AP119">
        <v>800</v>
      </c>
      <c r="AQ119" t="s">
        <v>129</v>
      </c>
      <c r="AR119">
        <v>-104</v>
      </c>
      <c r="AS119">
        <v>-10</v>
      </c>
      <c r="AT119">
        <v>1088</v>
      </c>
      <c r="BB119" t="str">
        <f t="shared" si="6"/>
        <v>1200</v>
      </c>
      <c r="BC119">
        <v>1</v>
      </c>
      <c r="BD119" t="str">
        <f t="shared" si="8"/>
        <v xml:space="preserve">N1281F  </v>
      </c>
      <c r="BE119">
        <v>1</v>
      </c>
      <c r="BG119">
        <v>0</v>
      </c>
      <c r="BH119">
        <v>0</v>
      </c>
      <c r="BI119">
        <v>0</v>
      </c>
      <c r="BJ119">
        <v>600</v>
      </c>
      <c r="BK119">
        <v>-200</v>
      </c>
      <c r="BL119" t="s">
        <v>130</v>
      </c>
      <c r="BM119">
        <v>1</v>
      </c>
      <c r="BN119">
        <v>0</v>
      </c>
      <c r="BO119">
        <v>1</v>
      </c>
      <c r="BP119">
        <v>0</v>
      </c>
      <c r="BT119">
        <v>0</v>
      </c>
      <c r="BU119">
        <v>0</v>
      </c>
      <c r="CE119" t="str">
        <f>"21:10:42.578"</f>
        <v>21:10:42.578</v>
      </c>
      <c r="CF119">
        <v>578077614</v>
      </c>
      <c r="CI119">
        <v>0</v>
      </c>
      <c r="CJ119">
        <v>1504</v>
      </c>
      <c r="CK119">
        <v>1011.2</v>
      </c>
      <c r="CL119">
        <v>281.95310000000001</v>
      </c>
      <c r="CM119">
        <v>1</v>
      </c>
      <c r="CN119">
        <v>1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5</v>
      </c>
      <c r="CY119">
        <v>7</v>
      </c>
      <c r="CZ119" t="s">
        <v>131</v>
      </c>
      <c r="DA119">
        <v>145</v>
      </c>
      <c r="DB119">
        <v>1</v>
      </c>
      <c r="DC119" t="s">
        <v>132</v>
      </c>
      <c r="DD119" t="s">
        <v>133</v>
      </c>
      <c r="DG119">
        <v>1767875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"09/28/2024 21:10:44.005"</f>
        <v>09/28/2024 21:10:44.005</v>
      </c>
      <c r="C120" t="str">
        <f t="shared" si="7"/>
        <v>FFDFD7C0</v>
      </c>
      <c r="D120" t="s">
        <v>143</v>
      </c>
      <c r="E120">
        <v>13</v>
      </c>
      <c r="J120" t="s">
        <v>144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"21:10:43.742"</f>
        <v>21:10:43.742</v>
      </c>
      <c r="T120" t="str">
        <f>"21:10:43.242"</f>
        <v>21:10:43.242</v>
      </c>
      <c r="U120" t="str">
        <f t="shared" si="5"/>
        <v>A073EB</v>
      </c>
      <c r="V120">
        <v>0</v>
      </c>
      <c r="W120">
        <v>0</v>
      </c>
      <c r="X120">
        <v>4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1</v>
      </c>
      <c r="AK120" t="s">
        <v>199</v>
      </c>
      <c r="AL120">
        <v>35.907890999999999</v>
      </c>
      <c r="AM120" t="s">
        <v>201</v>
      </c>
      <c r="AN120">
        <v>-75.718117000000007</v>
      </c>
      <c r="AO120">
        <v>25</v>
      </c>
      <c r="AP120">
        <v>800</v>
      </c>
      <c r="AQ120" t="s">
        <v>129</v>
      </c>
      <c r="AR120">
        <v>-106</v>
      </c>
      <c r="AS120">
        <v>-5</v>
      </c>
      <c r="AT120">
        <v>1152</v>
      </c>
      <c r="BB120" t="str">
        <f t="shared" si="6"/>
        <v>1200</v>
      </c>
      <c r="BC120">
        <v>1</v>
      </c>
      <c r="BD120" t="str">
        <f t="shared" si="8"/>
        <v xml:space="preserve">N1281F  </v>
      </c>
      <c r="BE120">
        <v>1</v>
      </c>
      <c r="BG120">
        <v>0</v>
      </c>
      <c r="BH120">
        <v>0</v>
      </c>
      <c r="BI120">
        <v>0</v>
      </c>
      <c r="BJ120">
        <v>650</v>
      </c>
      <c r="BK120">
        <v>-150</v>
      </c>
      <c r="BL120" t="s">
        <v>130</v>
      </c>
      <c r="BM120">
        <v>1</v>
      </c>
      <c r="BN120">
        <v>0</v>
      </c>
      <c r="BO120">
        <v>1</v>
      </c>
      <c r="BP120">
        <v>0</v>
      </c>
      <c r="BT120">
        <v>0</v>
      </c>
      <c r="BU120">
        <v>0</v>
      </c>
      <c r="CE120" t="str">
        <f>"21:10:43.746"</f>
        <v>21:10:43.746</v>
      </c>
      <c r="CF120">
        <v>746266507</v>
      </c>
      <c r="CI120">
        <v>0</v>
      </c>
      <c r="CJ120">
        <v>1504</v>
      </c>
      <c r="CK120">
        <v>1011.2</v>
      </c>
      <c r="CL120">
        <v>284.76560000000001</v>
      </c>
      <c r="CM120">
        <v>1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5</v>
      </c>
      <c r="CY120">
        <v>7</v>
      </c>
      <c r="CZ120" t="s">
        <v>131</v>
      </c>
      <c r="DA120">
        <v>145</v>
      </c>
      <c r="DB120">
        <v>1</v>
      </c>
      <c r="DC120" t="s">
        <v>132</v>
      </c>
      <c r="DD120" t="s">
        <v>133</v>
      </c>
      <c r="DG120">
        <v>1768383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"09/28/2024 21:10:44.036"</f>
        <v>09/28/2024 21:10:44.036</v>
      </c>
      <c r="C121" t="str">
        <f t="shared" si="7"/>
        <v>FFDFD7C0</v>
      </c>
      <c r="D121" t="s">
        <v>123</v>
      </c>
      <c r="E121">
        <v>2</v>
      </c>
      <c r="H121">
        <v>158</v>
      </c>
      <c r="I121" t="s">
        <v>124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"21:10:43.742"</f>
        <v>21:10:43.742</v>
      </c>
      <c r="T121" t="str">
        <f>"21:10:43.242"</f>
        <v>21:10:43.242</v>
      </c>
      <c r="U121" t="str">
        <f t="shared" si="5"/>
        <v>A073EB</v>
      </c>
      <c r="V121">
        <v>0</v>
      </c>
      <c r="W121">
        <v>0</v>
      </c>
      <c r="X121">
        <v>4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1</v>
      </c>
      <c r="AK121" t="s">
        <v>199</v>
      </c>
      <c r="AL121">
        <v>35.907890999999999</v>
      </c>
      <c r="AM121" t="s">
        <v>201</v>
      </c>
      <c r="AN121">
        <v>-75.718117000000007</v>
      </c>
      <c r="AO121">
        <v>25</v>
      </c>
      <c r="AP121">
        <v>800</v>
      </c>
      <c r="AQ121" t="s">
        <v>129</v>
      </c>
      <c r="AR121">
        <v>-106</v>
      </c>
      <c r="AS121">
        <v>-5</v>
      </c>
      <c r="AT121">
        <v>1152</v>
      </c>
      <c r="BB121" t="str">
        <f t="shared" si="6"/>
        <v>1200</v>
      </c>
      <c r="BC121">
        <v>1</v>
      </c>
      <c r="BD121" t="str">
        <f t="shared" si="8"/>
        <v xml:space="preserve">N1281F  </v>
      </c>
      <c r="BE121">
        <v>1</v>
      </c>
      <c r="BG121">
        <v>0</v>
      </c>
      <c r="BH121">
        <v>0</v>
      </c>
      <c r="BI121">
        <v>0</v>
      </c>
      <c r="BJ121">
        <v>650</v>
      </c>
      <c r="BK121">
        <v>-150</v>
      </c>
      <c r="BL121" t="s">
        <v>130</v>
      </c>
      <c r="BM121">
        <v>1</v>
      </c>
      <c r="BN121">
        <v>0</v>
      </c>
      <c r="BO121">
        <v>1</v>
      </c>
      <c r="BP121">
        <v>0</v>
      </c>
      <c r="BT121">
        <v>0</v>
      </c>
      <c r="BU121">
        <v>0</v>
      </c>
      <c r="CE121" t="str">
        <f>"21:10:43.746"</f>
        <v>21:10:43.746</v>
      </c>
      <c r="CF121">
        <v>746266507</v>
      </c>
      <c r="CI121">
        <v>0</v>
      </c>
      <c r="CJ121">
        <v>1504</v>
      </c>
      <c r="CK121">
        <v>1011.2</v>
      </c>
      <c r="CL121">
        <v>284.76560000000001</v>
      </c>
      <c r="CM121">
        <v>1</v>
      </c>
      <c r="CN121">
        <v>1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5</v>
      </c>
      <c r="CY121">
        <v>7</v>
      </c>
      <c r="CZ121" t="s">
        <v>131</v>
      </c>
      <c r="DA121">
        <v>145</v>
      </c>
      <c r="DB121">
        <v>1</v>
      </c>
      <c r="DC121" t="s">
        <v>132</v>
      </c>
      <c r="DD121" t="s">
        <v>133</v>
      </c>
      <c r="DG121">
        <v>1768383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"09/28/2024 21:10:44.036"</f>
        <v>09/28/2024 21:10:44.036</v>
      </c>
      <c r="C122" t="str">
        <f t="shared" si="7"/>
        <v>FFDFD7C0</v>
      </c>
      <c r="D122" t="s">
        <v>136</v>
      </c>
      <c r="E122">
        <v>3</v>
      </c>
      <c r="F122">
        <v>1003</v>
      </c>
      <c r="G122" t="s">
        <v>142</v>
      </c>
      <c r="J122" t="s">
        <v>137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"21:10:43.742"</f>
        <v>21:10:43.742</v>
      </c>
      <c r="T122" t="str">
        <f>"21:10:43.242"</f>
        <v>21:10:43.242</v>
      </c>
      <c r="U122" t="str">
        <f t="shared" si="5"/>
        <v>A073EB</v>
      </c>
      <c r="V122">
        <v>0</v>
      </c>
      <c r="W122">
        <v>0</v>
      </c>
      <c r="X122">
        <v>4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1</v>
      </c>
      <c r="AK122" t="s">
        <v>199</v>
      </c>
      <c r="AL122">
        <v>35.907890999999999</v>
      </c>
      <c r="AM122" t="s">
        <v>201</v>
      </c>
      <c r="AN122">
        <v>-75.718117000000007</v>
      </c>
      <c r="AO122">
        <v>25</v>
      </c>
      <c r="AP122">
        <v>800</v>
      </c>
      <c r="AQ122" t="s">
        <v>129</v>
      </c>
      <c r="AR122">
        <v>-106</v>
      </c>
      <c r="AS122">
        <v>-5</v>
      </c>
      <c r="AT122">
        <v>1152</v>
      </c>
      <c r="BB122" t="str">
        <f t="shared" si="6"/>
        <v>1200</v>
      </c>
      <c r="BC122">
        <v>1</v>
      </c>
      <c r="BD122" t="str">
        <f t="shared" si="8"/>
        <v xml:space="preserve">N1281F  </v>
      </c>
      <c r="BE122">
        <v>1</v>
      </c>
      <c r="BG122">
        <v>0</v>
      </c>
      <c r="BH122">
        <v>0</v>
      </c>
      <c r="BI122">
        <v>0</v>
      </c>
      <c r="BJ122">
        <v>650</v>
      </c>
      <c r="BK122">
        <v>-150</v>
      </c>
      <c r="BL122" t="s">
        <v>130</v>
      </c>
      <c r="BM122">
        <v>1</v>
      </c>
      <c r="BN122">
        <v>0</v>
      </c>
      <c r="BO122">
        <v>1</v>
      </c>
      <c r="BP122">
        <v>0</v>
      </c>
      <c r="BT122">
        <v>0</v>
      </c>
      <c r="BU122">
        <v>0</v>
      </c>
      <c r="CE122" t="str">
        <f>"21:10:43.746"</f>
        <v>21:10:43.746</v>
      </c>
      <c r="CF122">
        <v>746266507</v>
      </c>
      <c r="CI122">
        <v>0</v>
      </c>
      <c r="CJ122">
        <v>1504</v>
      </c>
      <c r="CK122">
        <v>1011.2</v>
      </c>
      <c r="CL122">
        <v>284.76560000000001</v>
      </c>
      <c r="CM122">
        <v>1</v>
      </c>
      <c r="CN122">
        <v>1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145</v>
      </c>
      <c r="DB122">
        <v>1</v>
      </c>
      <c r="DC122" t="s">
        <v>132</v>
      </c>
      <c r="DD122" t="s">
        <v>133</v>
      </c>
      <c r="DG122">
        <v>1768383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"09/28/2024 21:10:44.036"</f>
        <v>09/28/2024 21:10:44.036</v>
      </c>
      <c r="C123" t="str">
        <f t="shared" si="7"/>
        <v>FFDFD7C0</v>
      </c>
      <c r="D123" t="s">
        <v>136</v>
      </c>
      <c r="E123">
        <v>4</v>
      </c>
      <c r="F123">
        <v>1004</v>
      </c>
      <c r="G123" t="s">
        <v>124</v>
      </c>
      <c r="J123" t="s">
        <v>137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"21:10:43.742"</f>
        <v>21:10:43.742</v>
      </c>
      <c r="T123" t="str">
        <f>"21:10:43.242"</f>
        <v>21:10:43.242</v>
      </c>
      <c r="U123" t="str">
        <f t="shared" si="5"/>
        <v>A073EB</v>
      </c>
      <c r="V123">
        <v>0</v>
      </c>
      <c r="W123">
        <v>0</v>
      </c>
      <c r="X123">
        <v>4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1</v>
      </c>
      <c r="AK123" t="s">
        <v>199</v>
      </c>
      <c r="AL123">
        <v>35.907890999999999</v>
      </c>
      <c r="AM123" t="s">
        <v>201</v>
      </c>
      <c r="AN123">
        <v>-75.718117000000007</v>
      </c>
      <c r="AO123">
        <v>25</v>
      </c>
      <c r="AP123">
        <v>800</v>
      </c>
      <c r="AQ123" t="s">
        <v>129</v>
      </c>
      <c r="AR123">
        <v>-106</v>
      </c>
      <c r="AS123">
        <v>-5</v>
      </c>
      <c r="AT123">
        <v>1152</v>
      </c>
      <c r="BB123" t="str">
        <f t="shared" si="6"/>
        <v>1200</v>
      </c>
      <c r="BC123">
        <v>1</v>
      </c>
      <c r="BD123" t="str">
        <f t="shared" si="8"/>
        <v xml:space="preserve">N1281F  </v>
      </c>
      <c r="BE123">
        <v>1</v>
      </c>
      <c r="BG123">
        <v>0</v>
      </c>
      <c r="BH123">
        <v>0</v>
      </c>
      <c r="BI123">
        <v>0</v>
      </c>
      <c r="BJ123">
        <v>650</v>
      </c>
      <c r="BK123">
        <v>-150</v>
      </c>
      <c r="BL123" t="s">
        <v>130</v>
      </c>
      <c r="BM123">
        <v>1</v>
      </c>
      <c r="BN123">
        <v>0</v>
      </c>
      <c r="BO123">
        <v>1</v>
      </c>
      <c r="BP123">
        <v>0</v>
      </c>
      <c r="BT123">
        <v>0</v>
      </c>
      <c r="BU123">
        <v>0</v>
      </c>
      <c r="CE123" t="str">
        <f>"21:10:43.746"</f>
        <v>21:10:43.746</v>
      </c>
      <c r="CF123">
        <v>746266507</v>
      </c>
      <c r="CI123">
        <v>0</v>
      </c>
      <c r="CJ123">
        <v>1504</v>
      </c>
      <c r="CK123">
        <v>1011.2</v>
      </c>
      <c r="CL123">
        <v>284.76560000000001</v>
      </c>
      <c r="CM123">
        <v>1</v>
      </c>
      <c r="CN123">
        <v>1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145</v>
      </c>
      <c r="DB123">
        <v>1</v>
      </c>
      <c r="DC123" t="s">
        <v>132</v>
      </c>
      <c r="DD123" t="s">
        <v>133</v>
      </c>
      <c r="DG123">
        <v>1768383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"09/28/2024 21:10:45.005"</f>
        <v>09/28/2024 21:10:45.005</v>
      </c>
      <c r="C124" t="str">
        <f t="shared" si="7"/>
        <v>FFDFD7C0</v>
      </c>
      <c r="D124" t="s">
        <v>123</v>
      </c>
      <c r="E124">
        <v>2</v>
      </c>
      <c r="H124">
        <v>158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"21:10:44.695"</f>
        <v>21:10:44.695</v>
      </c>
      <c r="T124" t="str">
        <f>"21:10:44.295"</f>
        <v>21:10:44.295</v>
      </c>
      <c r="U124" t="str">
        <f t="shared" si="5"/>
        <v>A073EB</v>
      </c>
      <c r="V124">
        <v>0</v>
      </c>
      <c r="W124">
        <v>0</v>
      </c>
      <c r="X124">
        <v>4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1</v>
      </c>
      <c r="AK124" t="s">
        <v>202</v>
      </c>
      <c r="AL124">
        <v>35.907848000000001</v>
      </c>
      <c r="AM124" t="s">
        <v>203</v>
      </c>
      <c r="AN124">
        <v>-75.718695999999994</v>
      </c>
      <c r="AO124">
        <v>25</v>
      </c>
      <c r="AP124">
        <v>825</v>
      </c>
      <c r="AQ124" t="s">
        <v>129</v>
      </c>
      <c r="AR124">
        <v>-107</v>
      </c>
      <c r="AS124">
        <v>0</v>
      </c>
      <c r="AT124">
        <v>1152</v>
      </c>
      <c r="BB124" t="str">
        <f t="shared" si="6"/>
        <v>1200</v>
      </c>
      <c r="BC124">
        <v>1</v>
      </c>
      <c r="BD124" t="str">
        <f t="shared" si="8"/>
        <v xml:space="preserve">N1281F  </v>
      </c>
      <c r="BE124">
        <v>1</v>
      </c>
      <c r="BG124">
        <v>0</v>
      </c>
      <c r="BH124">
        <v>0</v>
      </c>
      <c r="BI124">
        <v>0</v>
      </c>
      <c r="BJ124">
        <v>675</v>
      </c>
      <c r="BK124">
        <v>-150</v>
      </c>
      <c r="BL124" t="s">
        <v>130</v>
      </c>
      <c r="BM124">
        <v>1</v>
      </c>
      <c r="BN124">
        <v>0</v>
      </c>
      <c r="BO124">
        <v>1</v>
      </c>
      <c r="BP124">
        <v>0</v>
      </c>
      <c r="BT124">
        <v>0</v>
      </c>
      <c r="BU124">
        <v>0</v>
      </c>
      <c r="CE124" t="str">
        <f>"21:10:44.700"</f>
        <v>21:10:44.700</v>
      </c>
      <c r="CF124">
        <v>699823195</v>
      </c>
      <c r="CI124">
        <v>0</v>
      </c>
      <c r="CJ124">
        <v>1504</v>
      </c>
      <c r="CK124">
        <v>1011.2</v>
      </c>
      <c r="CL124">
        <v>288.28129999999999</v>
      </c>
      <c r="CM124">
        <v>1</v>
      </c>
      <c r="CN124">
        <v>1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4</v>
      </c>
      <c r="CY124">
        <v>7</v>
      </c>
      <c r="CZ124" t="s">
        <v>131</v>
      </c>
      <c r="DA124">
        <v>145</v>
      </c>
      <c r="DB124">
        <v>1</v>
      </c>
      <c r="DC124" t="s">
        <v>132</v>
      </c>
      <c r="DD124" t="s">
        <v>133</v>
      </c>
      <c r="DG124">
        <v>1768810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"09/28/2024 21:10:45.005"</f>
        <v>09/28/2024 21:10:45.005</v>
      </c>
      <c r="C125" t="str">
        <f t="shared" si="7"/>
        <v>FFDFD7C0</v>
      </c>
      <c r="D125" t="s">
        <v>136</v>
      </c>
      <c r="E125">
        <v>3</v>
      </c>
      <c r="F125">
        <v>1003</v>
      </c>
      <c r="G125" t="s">
        <v>142</v>
      </c>
      <c r="J125" t="s">
        <v>137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"21:10:44.695"</f>
        <v>21:10:44.695</v>
      </c>
      <c r="T125" t="str">
        <f>"21:10:44.295"</f>
        <v>21:10:44.295</v>
      </c>
      <c r="U125" t="str">
        <f t="shared" si="5"/>
        <v>A073EB</v>
      </c>
      <c r="V125">
        <v>0</v>
      </c>
      <c r="W125">
        <v>0</v>
      </c>
      <c r="X125">
        <v>4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1</v>
      </c>
      <c r="AK125" t="s">
        <v>202</v>
      </c>
      <c r="AL125">
        <v>35.907848000000001</v>
      </c>
      <c r="AM125" t="s">
        <v>203</v>
      </c>
      <c r="AN125">
        <v>-75.718695999999994</v>
      </c>
      <c r="AO125">
        <v>25</v>
      </c>
      <c r="AP125">
        <v>825</v>
      </c>
      <c r="AQ125" t="s">
        <v>129</v>
      </c>
      <c r="AR125">
        <v>-107</v>
      </c>
      <c r="AS125">
        <v>0</v>
      </c>
      <c r="AT125">
        <v>1152</v>
      </c>
      <c r="BB125" t="str">
        <f t="shared" si="6"/>
        <v>1200</v>
      </c>
      <c r="BC125">
        <v>1</v>
      </c>
      <c r="BD125" t="str">
        <f t="shared" si="8"/>
        <v xml:space="preserve">N1281F  </v>
      </c>
      <c r="BE125">
        <v>1</v>
      </c>
      <c r="BG125">
        <v>0</v>
      </c>
      <c r="BH125">
        <v>0</v>
      </c>
      <c r="BI125">
        <v>0</v>
      </c>
      <c r="BJ125">
        <v>675</v>
      </c>
      <c r="BK125">
        <v>-150</v>
      </c>
      <c r="BL125" t="s">
        <v>130</v>
      </c>
      <c r="BM125">
        <v>1</v>
      </c>
      <c r="BN125">
        <v>0</v>
      </c>
      <c r="BO125">
        <v>1</v>
      </c>
      <c r="BP125">
        <v>0</v>
      </c>
      <c r="BT125">
        <v>0</v>
      </c>
      <c r="BU125">
        <v>0</v>
      </c>
      <c r="CE125" t="str">
        <f>"21:10:44.700"</f>
        <v>21:10:44.700</v>
      </c>
      <c r="CF125">
        <v>699823195</v>
      </c>
      <c r="CI125">
        <v>0</v>
      </c>
      <c r="CJ125">
        <v>1504</v>
      </c>
      <c r="CK125">
        <v>1011.2</v>
      </c>
      <c r="CL125">
        <v>288.28129999999999</v>
      </c>
      <c r="CM125">
        <v>1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4</v>
      </c>
      <c r="CY125">
        <v>7</v>
      </c>
      <c r="CZ125" t="s">
        <v>131</v>
      </c>
      <c r="DA125">
        <v>145</v>
      </c>
      <c r="DB125">
        <v>1</v>
      </c>
      <c r="DC125" t="s">
        <v>132</v>
      </c>
      <c r="DD125" t="s">
        <v>133</v>
      </c>
      <c r="DG125">
        <v>1768810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"09/28/2024 21:10:45.052"</f>
        <v>09/28/2024 21:10:45.052</v>
      </c>
      <c r="C126" t="str">
        <f t="shared" si="7"/>
        <v>FFDFD7C0</v>
      </c>
      <c r="D126" t="s">
        <v>136</v>
      </c>
      <c r="E126">
        <v>4</v>
      </c>
      <c r="F126">
        <v>1004</v>
      </c>
      <c r="G126" t="s">
        <v>124</v>
      </c>
      <c r="J126" t="s">
        <v>137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"21:10:44.695"</f>
        <v>21:10:44.695</v>
      </c>
      <c r="T126" t="str">
        <f>"21:10:44.295"</f>
        <v>21:10:44.295</v>
      </c>
      <c r="U126" t="str">
        <f t="shared" si="5"/>
        <v>A073EB</v>
      </c>
      <c r="V126">
        <v>0</v>
      </c>
      <c r="W126">
        <v>0</v>
      </c>
      <c r="X126">
        <v>4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1</v>
      </c>
      <c r="AK126" t="s">
        <v>202</v>
      </c>
      <c r="AL126">
        <v>35.907848000000001</v>
      </c>
      <c r="AM126" t="s">
        <v>203</v>
      </c>
      <c r="AN126">
        <v>-75.718695999999994</v>
      </c>
      <c r="AO126">
        <v>25</v>
      </c>
      <c r="AP126">
        <v>825</v>
      </c>
      <c r="AQ126" t="s">
        <v>129</v>
      </c>
      <c r="AR126">
        <v>-107</v>
      </c>
      <c r="AS126">
        <v>0</v>
      </c>
      <c r="AT126">
        <v>1152</v>
      </c>
      <c r="BB126" t="str">
        <f t="shared" si="6"/>
        <v>1200</v>
      </c>
      <c r="BC126">
        <v>1</v>
      </c>
      <c r="BD126" t="str">
        <f t="shared" si="8"/>
        <v xml:space="preserve">N1281F  </v>
      </c>
      <c r="BE126">
        <v>1</v>
      </c>
      <c r="BG126">
        <v>0</v>
      </c>
      <c r="BH126">
        <v>0</v>
      </c>
      <c r="BI126">
        <v>0</v>
      </c>
      <c r="BJ126">
        <v>675</v>
      </c>
      <c r="BK126">
        <v>-150</v>
      </c>
      <c r="BL126" t="s">
        <v>130</v>
      </c>
      <c r="BM126">
        <v>1</v>
      </c>
      <c r="BN126">
        <v>0</v>
      </c>
      <c r="BO126">
        <v>1</v>
      </c>
      <c r="BP126">
        <v>0</v>
      </c>
      <c r="BT126">
        <v>0</v>
      </c>
      <c r="BU126">
        <v>0</v>
      </c>
      <c r="CE126" t="str">
        <f>"21:10:44.700"</f>
        <v>21:10:44.700</v>
      </c>
      <c r="CF126">
        <v>699823195</v>
      </c>
      <c r="CI126">
        <v>0</v>
      </c>
      <c r="CJ126">
        <v>1504</v>
      </c>
      <c r="CK126">
        <v>1011.2</v>
      </c>
      <c r="CL126">
        <v>288.28129999999999</v>
      </c>
      <c r="CM126">
        <v>1</v>
      </c>
      <c r="CN126">
        <v>1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4</v>
      </c>
      <c r="CY126">
        <v>7</v>
      </c>
      <c r="CZ126" t="s">
        <v>131</v>
      </c>
      <c r="DA126">
        <v>145</v>
      </c>
      <c r="DB126">
        <v>1</v>
      </c>
      <c r="DC126" t="s">
        <v>132</v>
      </c>
      <c r="DD126" t="s">
        <v>133</v>
      </c>
      <c r="DG126">
        <v>1768810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"09/28/2024 21:10:45.052"</f>
        <v>09/28/2024 21:10:45.052</v>
      </c>
      <c r="C127" t="str">
        <f t="shared" si="7"/>
        <v>FFDFD7C0</v>
      </c>
      <c r="D127" t="s">
        <v>143</v>
      </c>
      <c r="E127">
        <v>13</v>
      </c>
      <c r="J127" t="s">
        <v>144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"21:10:44.695"</f>
        <v>21:10:44.695</v>
      </c>
      <c r="T127" t="str">
        <f>"21:10:44.295"</f>
        <v>21:10:44.295</v>
      </c>
      <c r="U127" t="str">
        <f t="shared" si="5"/>
        <v>A073EB</v>
      </c>
      <c r="V127">
        <v>0</v>
      </c>
      <c r="W127">
        <v>0</v>
      </c>
      <c r="X127">
        <v>4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1</v>
      </c>
      <c r="AK127" t="s">
        <v>202</v>
      </c>
      <c r="AL127">
        <v>35.907848000000001</v>
      </c>
      <c r="AM127" t="s">
        <v>203</v>
      </c>
      <c r="AN127">
        <v>-75.718695999999994</v>
      </c>
      <c r="AO127">
        <v>25</v>
      </c>
      <c r="AP127">
        <v>825</v>
      </c>
      <c r="AQ127" t="s">
        <v>129</v>
      </c>
      <c r="AR127">
        <v>-107</v>
      </c>
      <c r="AS127">
        <v>0</v>
      </c>
      <c r="AT127">
        <v>1152</v>
      </c>
      <c r="BB127" t="str">
        <f t="shared" si="6"/>
        <v>1200</v>
      </c>
      <c r="BC127">
        <v>1</v>
      </c>
      <c r="BD127" t="str">
        <f t="shared" si="8"/>
        <v xml:space="preserve">N1281F  </v>
      </c>
      <c r="BE127">
        <v>1</v>
      </c>
      <c r="BG127">
        <v>0</v>
      </c>
      <c r="BH127">
        <v>0</v>
      </c>
      <c r="BI127">
        <v>0</v>
      </c>
      <c r="BJ127">
        <v>675</v>
      </c>
      <c r="BK127">
        <v>-150</v>
      </c>
      <c r="BL127" t="s">
        <v>130</v>
      </c>
      <c r="BM127">
        <v>1</v>
      </c>
      <c r="BN127">
        <v>0</v>
      </c>
      <c r="BO127">
        <v>1</v>
      </c>
      <c r="BP127">
        <v>0</v>
      </c>
      <c r="BT127">
        <v>0</v>
      </c>
      <c r="BU127">
        <v>0</v>
      </c>
      <c r="CE127" t="str">
        <f>"21:10:44.700"</f>
        <v>21:10:44.700</v>
      </c>
      <c r="CF127">
        <v>699823195</v>
      </c>
      <c r="CI127">
        <v>0</v>
      </c>
      <c r="CJ127">
        <v>1504</v>
      </c>
      <c r="CK127">
        <v>1011.2</v>
      </c>
      <c r="CL127">
        <v>288.28129999999999</v>
      </c>
      <c r="CM127">
        <v>1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4</v>
      </c>
      <c r="CY127">
        <v>7</v>
      </c>
      <c r="CZ127" t="s">
        <v>131</v>
      </c>
      <c r="DA127">
        <v>145</v>
      </c>
      <c r="DB127">
        <v>1</v>
      </c>
      <c r="DC127" t="s">
        <v>132</v>
      </c>
      <c r="DD127" t="s">
        <v>133</v>
      </c>
      <c r="DG127">
        <v>1768810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"09/28/2024 21:10:45.864"</f>
        <v>09/28/2024 21:10:45.864</v>
      </c>
      <c r="C128" t="str">
        <f t="shared" si="7"/>
        <v>FFDFD7C0</v>
      </c>
      <c r="D128" t="s">
        <v>143</v>
      </c>
      <c r="E128">
        <v>13</v>
      </c>
      <c r="J128" t="s">
        <v>144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"21:10:45.555"</f>
        <v>21:10:45.555</v>
      </c>
      <c r="T128" t="str">
        <f>"21:10:45.155"</f>
        <v>21:10:45.155</v>
      </c>
      <c r="U128" t="str">
        <f t="shared" si="5"/>
        <v>A073EB</v>
      </c>
      <c r="V128">
        <v>0</v>
      </c>
      <c r="W128">
        <v>0</v>
      </c>
      <c r="X128">
        <v>4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1</v>
      </c>
      <c r="AK128" t="s">
        <v>199</v>
      </c>
      <c r="AL128">
        <v>35.907890999999999</v>
      </c>
      <c r="AM128" t="s">
        <v>204</v>
      </c>
      <c r="AN128">
        <v>-75.719233000000003</v>
      </c>
      <c r="AO128">
        <v>25</v>
      </c>
      <c r="AP128">
        <v>850</v>
      </c>
      <c r="AQ128" t="s">
        <v>129</v>
      </c>
      <c r="AR128">
        <v>-108</v>
      </c>
      <c r="AS128">
        <v>4</v>
      </c>
      <c r="AT128">
        <v>1088</v>
      </c>
      <c r="BB128" t="str">
        <f t="shared" si="6"/>
        <v>1200</v>
      </c>
      <c r="BC128">
        <v>1</v>
      </c>
      <c r="BD128" t="str">
        <f t="shared" si="8"/>
        <v xml:space="preserve">N1281F  </v>
      </c>
      <c r="BE128">
        <v>1</v>
      </c>
      <c r="BG128">
        <v>0</v>
      </c>
      <c r="BH128">
        <v>0</v>
      </c>
      <c r="BI128">
        <v>0</v>
      </c>
      <c r="BJ128">
        <v>650</v>
      </c>
      <c r="BK128">
        <v>-200</v>
      </c>
      <c r="BL128" t="s">
        <v>130</v>
      </c>
      <c r="BM128">
        <v>1</v>
      </c>
      <c r="BN128">
        <v>0</v>
      </c>
      <c r="BO128">
        <v>1</v>
      </c>
      <c r="BP128">
        <v>0</v>
      </c>
      <c r="BT128">
        <v>0</v>
      </c>
      <c r="BU128">
        <v>0</v>
      </c>
      <c r="CE128" t="str">
        <f>"21:10:45.562"</f>
        <v>21:10:45.562</v>
      </c>
      <c r="CF128">
        <v>561628675</v>
      </c>
      <c r="CI128">
        <v>0</v>
      </c>
      <c r="CJ128">
        <v>1504</v>
      </c>
      <c r="CK128">
        <v>1011.2</v>
      </c>
      <c r="CL128">
        <v>295.3125</v>
      </c>
      <c r="CM128">
        <v>1</v>
      </c>
      <c r="CN128">
        <v>1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4</v>
      </c>
      <c r="CY128">
        <v>7</v>
      </c>
      <c r="CZ128" t="s">
        <v>131</v>
      </c>
      <c r="DA128">
        <v>145</v>
      </c>
      <c r="DB128">
        <v>1</v>
      </c>
      <c r="DC128" t="s">
        <v>132</v>
      </c>
      <c r="DD128" t="s">
        <v>133</v>
      </c>
      <c r="DG128">
        <v>1769167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"09/28/2024 21:10:45.864"</f>
        <v>09/28/2024 21:10:45.864</v>
      </c>
      <c r="C129" t="str">
        <f t="shared" si="7"/>
        <v>FFDFD7C0</v>
      </c>
      <c r="D129" t="s">
        <v>123</v>
      </c>
      <c r="E129">
        <v>2</v>
      </c>
      <c r="H129">
        <v>158</v>
      </c>
      <c r="I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"21:10:45.555"</f>
        <v>21:10:45.555</v>
      </c>
      <c r="T129" t="str">
        <f>"21:10:45.155"</f>
        <v>21:10:45.155</v>
      </c>
      <c r="U129" t="str">
        <f t="shared" si="5"/>
        <v>A073EB</v>
      </c>
      <c r="V129">
        <v>0</v>
      </c>
      <c r="W129">
        <v>0</v>
      </c>
      <c r="X129">
        <v>4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1</v>
      </c>
      <c r="AK129" t="s">
        <v>199</v>
      </c>
      <c r="AL129">
        <v>35.907890999999999</v>
      </c>
      <c r="AM129" t="s">
        <v>204</v>
      </c>
      <c r="AN129">
        <v>-75.719233000000003</v>
      </c>
      <c r="AO129">
        <v>25</v>
      </c>
      <c r="AP129">
        <v>850</v>
      </c>
      <c r="AQ129" t="s">
        <v>129</v>
      </c>
      <c r="AR129">
        <v>-108</v>
      </c>
      <c r="AS129">
        <v>4</v>
      </c>
      <c r="AT129">
        <v>1088</v>
      </c>
      <c r="BB129" t="str">
        <f t="shared" si="6"/>
        <v>1200</v>
      </c>
      <c r="BC129">
        <v>1</v>
      </c>
      <c r="BD129" t="str">
        <f t="shared" si="8"/>
        <v xml:space="preserve">N1281F  </v>
      </c>
      <c r="BE129">
        <v>1</v>
      </c>
      <c r="BG129">
        <v>0</v>
      </c>
      <c r="BH129">
        <v>0</v>
      </c>
      <c r="BI129">
        <v>0</v>
      </c>
      <c r="BJ129">
        <v>650</v>
      </c>
      <c r="BK129">
        <v>-200</v>
      </c>
      <c r="BL129" t="s">
        <v>130</v>
      </c>
      <c r="BM129">
        <v>1</v>
      </c>
      <c r="BN129">
        <v>0</v>
      </c>
      <c r="BO129">
        <v>1</v>
      </c>
      <c r="BP129">
        <v>0</v>
      </c>
      <c r="BT129">
        <v>0</v>
      </c>
      <c r="BU129">
        <v>0</v>
      </c>
      <c r="CE129" t="str">
        <f>"21:10:45.562"</f>
        <v>21:10:45.562</v>
      </c>
      <c r="CF129">
        <v>561628675</v>
      </c>
      <c r="CI129">
        <v>0</v>
      </c>
      <c r="CJ129">
        <v>1504</v>
      </c>
      <c r="CK129">
        <v>1011.2</v>
      </c>
      <c r="CL129">
        <v>295.3125</v>
      </c>
      <c r="CM129">
        <v>1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4</v>
      </c>
      <c r="CY129">
        <v>7</v>
      </c>
      <c r="CZ129" t="s">
        <v>131</v>
      </c>
      <c r="DA129">
        <v>145</v>
      </c>
      <c r="DB129">
        <v>1</v>
      </c>
      <c r="DC129" t="s">
        <v>132</v>
      </c>
      <c r="DD129" t="s">
        <v>133</v>
      </c>
      <c r="DG129">
        <v>1769167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"09/28/2024 21:10:45.864"</f>
        <v>09/28/2024 21:10:45.864</v>
      </c>
      <c r="C130" t="str">
        <f t="shared" si="7"/>
        <v>FFDFD7C0</v>
      </c>
      <c r="D130" t="s">
        <v>136</v>
      </c>
      <c r="E130">
        <v>4</v>
      </c>
      <c r="F130">
        <v>1004</v>
      </c>
      <c r="G130" t="s">
        <v>124</v>
      </c>
      <c r="J130" t="s">
        <v>137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"21:10:45.555"</f>
        <v>21:10:45.555</v>
      </c>
      <c r="T130" t="str">
        <f>"21:10:45.155"</f>
        <v>21:10:45.155</v>
      </c>
      <c r="U130" t="str">
        <f t="shared" ref="U130:U193" si="9">"A073EB"</f>
        <v>A073EB</v>
      </c>
      <c r="V130">
        <v>0</v>
      </c>
      <c r="W130">
        <v>0</v>
      </c>
      <c r="X130">
        <v>4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1</v>
      </c>
      <c r="AK130" t="s">
        <v>199</v>
      </c>
      <c r="AL130">
        <v>35.907890999999999</v>
      </c>
      <c r="AM130" t="s">
        <v>204</v>
      </c>
      <c r="AN130">
        <v>-75.719233000000003</v>
      </c>
      <c r="AO130">
        <v>25</v>
      </c>
      <c r="AP130">
        <v>850</v>
      </c>
      <c r="AQ130" t="s">
        <v>129</v>
      </c>
      <c r="AR130">
        <v>-108</v>
      </c>
      <c r="AS130">
        <v>4</v>
      </c>
      <c r="AT130">
        <v>1088</v>
      </c>
      <c r="BB130" t="str">
        <f t="shared" si="6"/>
        <v>1200</v>
      </c>
      <c r="BC130">
        <v>1</v>
      </c>
      <c r="BD130" t="str">
        <f t="shared" si="8"/>
        <v xml:space="preserve">N1281F  </v>
      </c>
      <c r="BE130">
        <v>1</v>
      </c>
      <c r="BG130">
        <v>0</v>
      </c>
      <c r="BH130">
        <v>0</v>
      </c>
      <c r="BI130">
        <v>0</v>
      </c>
      <c r="BJ130">
        <v>650</v>
      </c>
      <c r="BK130">
        <v>-200</v>
      </c>
      <c r="BL130" t="s">
        <v>130</v>
      </c>
      <c r="BM130">
        <v>1</v>
      </c>
      <c r="BN130">
        <v>0</v>
      </c>
      <c r="BO130">
        <v>1</v>
      </c>
      <c r="BP130">
        <v>0</v>
      </c>
      <c r="BT130">
        <v>0</v>
      </c>
      <c r="BU130">
        <v>0</v>
      </c>
      <c r="CE130" t="str">
        <f>"21:10:45.562"</f>
        <v>21:10:45.562</v>
      </c>
      <c r="CF130">
        <v>561628675</v>
      </c>
      <c r="CI130">
        <v>0</v>
      </c>
      <c r="CJ130">
        <v>1504</v>
      </c>
      <c r="CK130">
        <v>1011.2</v>
      </c>
      <c r="CL130">
        <v>295.3125</v>
      </c>
      <c r="CM130">
        <v>1</v>
      </c>
      <c r="CN130">
        <v>1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4</v>
      </c>
      <c r="CY130">
        <v>7</v>
      </c>
      <c r="CZ130" t="s">
        <v>131</v>
      </c>
      <c r="DA130">
        <v>145</v>
      </c>
      <c r="DB130">
        <v>1</v>
      </c>
      <c r="DC130" t="s">
        <v>132</v>
      </c>
      <c r="DD130" t="s">
        <v>133</v>
      </c>
      <c r="DG130">
        <v>1769167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"09/28/2024 21:10:45.864"</f>
        <v>09/28/2024 21:10:45.864</v>
      </c>
      <c r="C131" t="str">
        <f t="shared" si="7"/>
        <v>FFDFD7C0</v>
      </c>
      <c r="D131" t="s">
        <v>136</v>
      </c>
      <c r="E131">
        <v>3</v>
      </c>
      <c r="F131">
        <v>1003</v>
      </c>
      <c r="G131" t="s">
        <v>142</v>
      </c>
      <c r="J131" t="s">
        <v>137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"21:10:45.555"</f>
        <v>21:10:45.555</v>
      </c>
      <c r="T131" t="str">
        <f>"21:10:45.155"</f>
        <v>21:10:45.155</v>
      </c>
      <c r="U131" t="str">
        <f t="shared" si="9"/>
        <v>A073EB</v>
      </c>
      <c r="V131">
        <v>0</v>
      </c>
      <c r="W131">
        <v>0</v>
      </c>
      <c r="X131">
        <v>4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1</v>
      </c>
      <c r="AK131" t="s">
        <v>199</v>
      </c>
      <c r="AL131">
        <v>35.907890999999999</v>
      </c>
      <c r="AM131" t="s">
        <v>204</v>
      </c>
      <c r="AN131">
        <v>-75.719233000000003</v>
      </c>
      <c r="AO131">
        <v>25</v>
      </c>
      <c r="AP131">
        <v>850</v>
      </c>
      <c r="AQ131" t="s">
        <v>129</v>
      </c>
      <c r="AR131">
        <v>-108</v>
      </c>
      <c r="AS131">
        <v>4</v>
      </c>
      <c r="AT131">
        <v>1088</v>
      </c>
      <c r="BB131" t="str">
        <f t="shared" ref="BB131:BB194" si="10">"1200"</f>
        <v>1200</v>
      </c>
      <c r="BC131">
        <v>1</v>
      </c>
      <c r="BD131" t="str">
        <f t="shared" si="8"/>
        <v xml:space="preserve">N1281F  </v>
      </c>
      <c r="BE131">
        <v>1</v>
      </c>
      <c r="BG131">
        <v>0</v>
      </c>
      <c r="BH131">
        <v>0</v>
      </c>
      <c r="BI131">
        <v>0</v>
      </c>
      <c r="BJ131">
        <v>650</v>
      </c>
      <c r="BK131">
        <v>-200</v>
      </c>
      <c r="BL131" t="s">
        <v>130</v>
      </c>
      <c r="BM131">
        <v>1</v>
      </c>
      <c r="BN131">
        <v>0</v>
      </c>
      <c r="BO131">
        <v>1</v>
      </c>
      <c r="BP131">
        <v>0</v>
      </c>
      <c r="BT131">
        <v>0</v>
      </c>
      <c r="BU131">
        <v>0</v>
      </c>
      <c r="CE131" t="str">
        <f>"21:10:45.562"</f>
        <v>21:10:45.562</v>
      </c>
      <c r="CF131">
        <v>561628675</v>
      </c>
      <c r="CI131">
        <v>0</v>
      </c>
      <c r="CJ131">
        <v>1504</v>
      </c>
      <c r="CK131">
        <v>1011.2</v>
      </c>
      <c r="CL131">
        <v>295.3125</v>
      </c>
      <c r="CM131">
        <v>1</v>
      </c>
      <c r="CN131">
        <v>1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4</v>
      </c>
      <c r="CY131">
        <v>7</v>
      </c>
      <c r="CZ131" t="s">
        <v>131</v>
      </c>
      <c r="DA131">
        <v>145</v>
      </c>
      <c r="DB131">
        <v>1</v>
      </c>
      <c r="DC131" t="s">
        <v>132</v>
      </c>
      <c r="DD131" t="s">
        <v>133</v>
      </c>
      <c r="DG131">
        <v>1769167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"09/28/2024 21:10:46.770"</f>
        <v>09/28/2024 21:10:46.770</v>
      </c>
      <c r="C132" t="str">
        <f t="shared" si="7"/>
        <v>FFDFD7C0</v>
      </c>
      <c r="D132" t="s">
        <v>143</v>
      </c>
      <c r="E132">
        <v>13</v>
      </c>
      <c r="J132" t="s">
        <v>144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"21:10:46.539"</f>
        <v>21:10:46.539</v>
      </c>
      <c r="T132" t="str">
        <f>"21:10:46.139"</f>
        <v>21:10:46.139</v>
      </c>
      <c r="U132" t="str">
        <f t="shared" si="9"/>
        <v>A073EB</v>
      </c>
      <c r="V132">
        <v>0</v>
      </c>
      <c r="W132">
        <v>0</v>
      </c>
      <c r="X132">
        <v>4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1</v>
      </c>
      <c r="AK132" t="s">
        <v>197</v>
      </c>
      <c r="AL132">
        <v>35.907933999999997</v>
      </c>
      <c r="AM132" t="s">
        <v>205</v>
      </c>
      <c r="AN132">
        <v>-75.719875999999999</v>
      </c>
      <c r="AO132">
        <v>25</v>
      </c>
      <c r="AP132">
        <v>875</v>
      </c>
      <c r="AQ132" t="s">
        <v>129</v>
      </c>
      <c r="AR132">
        <v>-108</v>
      </c>
      <c r="AS132">
        <v>10</v>
      </c>
      <c r="AT132">
        <v>1088</v>
      </c>
      <c r="BB132" t="str">
        <f t="shared" si="10"/>
        <v>1200</v>
      </c>
      <c r="BC132">
        <v>1</v>
      </c>
      <c r="BD132" t="str">
        <f t="shared" si="8"/>
        <v xml:space="preserve">N1281F  </v>
      </c>
      <c r="BE132">
        <v>1</v>
      </c>
      <c r="BG132">
        <v>0</v>
      </c>
      <c r="BH132">
        <v>0</v>
      </c>
      <c r="BI132">
        <v>0</v>
      </c>
      <c r="BJ132">
        <v>675</v>
      </c>
      <c r="BK132">
        <v>-200</v>
      </c>
      <c r="BL132" t="s">
        <v>130</v>
      </c>
      <c r="BM132">
        <v>1</v>
      </c>
      <c r="BN132">
        <v>0</v>
      </c>
      <c r="BO132">
        <v>1</v>
      </c>
      <c r="BP132">
        <v>0</v>
      </c>
      <c r="BT132">
        <v>0</v>
      </c>
      <c r="BU132">
        <v>0</v>
      </c>
      <c r="CE132" t="str">
        <f>"21:10:46.546"</f>
        <v>21:10:46.546</v>
      </c>
      <c r="CF132">
        <v>546315219</v>
      </c>
      <c r="CI132">
        <v>0</v>
      </c>
      <c r="CJ132">
        <v>1504</v>
      </c>
      <c r="CK132">
        <v>1011.2</v>
      </c>
      <c r="CL132">
        <v>298.125</v>
      </c>
      <c r="CM132">
        <v>1</v>
      </c>
      <c r="CN132">
        <v>1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3</v>
      </c>
      <c r="CY132">
        <v>7</v>
      </c>
      <c r="CZ132" t="s">
        <v>131</v>
      </c>
      <c r="DA132">
        <v>145</v>
      </c>
      <c r="DB132">
        <v>1</v>
      </c>
      <c r="DC132" t="s">
        <v>132</v>
      </c>
      <c r="DD132" t="s">
        <v>133</v>
      </c>
      <c r="DG132">
        <v>1769578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"09/28/2024 21:10:46.770"</f>
        <v>09/28/2024 21:10:46.770</v>
      </c>
      <c r="C133" t="str">
        <f t="shared" si="7"/>
        <v>FFDFD7C0</v>
      </c>
      <c r="D133" t="s">
        <v>123</v>
      </c>
      <c r="E133">
        <v>2</v>
      </c>
      <c r="H133">
        <v>158</v>
      </c>
      <c r="I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"21:10:46.539"</f>
        <v>21:10:46.539</v>
      </c>
      <c r="T133" t="str">
        <f>"21:10:46.139"</f>
        <v>21:10:46.139</v>
      </c>
      <c r="U133" t="str">
        <f t="shared" si="9"/>
        <v>A073EB</v>
      </c>
      <c r="V133">
        <v>0</v>
      </c>
      <c r="W133">
        <v>0</v>
      </c>
      <c r="X133">
        <v>4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1</v>
      </c>
      <c r="AK133" t="s">
        <v>197</v>
      </c>
      <c r="AL133">
        <v>35.907933999999997</v>
      </c>
      <c r="AM133" t="s">
        <v>205</v>
      </c>
      <c r="AN133">
        <v>-75.719875999999999</v>
      </c>
      <c r="AO133">
        <v>25</v>
      </c>
      <c r="AP133">
        <v>875</v>
      </c>
      <c r="AQ133" t="s">
        <v>129</v>
      </c>
      <c r="AR133">
        <v>-108</v>
      </c>
      <c r="AS133">
        <v>10</v>
      </c>
      <c r="AT133">
        <v>1088</v>
      </c>
      <c r="BB133" t="str">
        <f t="shared" si="10"/>
        <v>1200</v>
      </c>
      <c r="BC133">
        <v>1</v>
      </c>
      <c r="BD133" t="str">
        <f t="shared" si="8"/>
        <v xml:space="preserve">N1281F  </v>
      </c>
      <c r="BE133">
        <v>1</v>
      </c>
      <c r="BG133">
        <v>0</v>
      </c>
      <c r="BH133">
        <v>0</v>
      </c>
      <c r="BI133">
        <v>0</v>
      </c>
      <c r="BJ133">
        <v>675</v>
      </c>
      <c r="BK133">
        <v>-200</v>
      </c>
      <c r="BL133" t="s">
        <v>130</v>
      </c>
      <c r="BM133">
        <v>1</v>
      </c>
      <c r="BN133">
        <v>0</v>
      </c>
      <c r="BO133">
        <v>1</v>
      </c>
      <c r="BP133">
        <v>0</v>
      </c>
      <c r="BT133">
        <v>0</v>
      </c>
      <c r="BU133">
        <v>0</v>
      </c>
      <c r="CE133" t="str">
        <f>"21:10:46.546"</f>
        <v>21:10:46.546</v>
      </c>
      <c r="CF133">
        <v>546315219</v>
      </c>
      <c r="CI133">
        <v>0</v>
      </c>
      <c r="CJ133">
        <v>1504</v>
      </c>
      <c r="CK133">
        <v>1011.2</v>
      </c>
      <c r="CL133">
        <v>298.125</v>
      </c>
      <c r="CM133">
        <v>1</v>
      </c>
      <c r="CN133">
        <v>1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3</v>
      </c>
      <c r="CY133">
        <v>7</v>
      </c>
      <c r="CZ133" t="s">
        <v>131</v>
      </c>
      <c r="DA133">
        <v>145</v>
      </c>
      <c r="DB133">
        <v>1</v>
      </c>
      <c r="DC133" t="s">
        <v>132</v>
      </c>
      <c r="DD133" t="s">
        <v>133</v>
      </c>
      <c r="DG133">
        <v>1769578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"09/28/2024 21:10:46.802"</f>
        <v>09/28/2024 21:10:46.802</v>
      </c>
      <c r="C134" t="str">
        <f t="shared" si="7"/>
        <v>FFDFD7C0</v>
      </c>
      <c r="D134" t="s">
        <v>136</v>
      </c>
      <c r="E134">
        <v>4</v>
      </c>
      <c r="F134">
        <v>1004</v>
      </c>
      <c r="G134" t="s">
        <v>124</v>
      </c>
      <c r="J134" t="s">
        <v>137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"21:10:46.539"</f>
        <v>21:10:46.539</v>
      </c>
      <c r="T134" t="str">
        <f>"21:10:46.139"</f>
        <v>21:10:46.139</v>
      </c>
      <c r="U134" t="str">
        <f t="shared" si="9"/>
        <v>A073EB</v>
      </c>
      <c r="V134">
        <v>0</v>
      </c>
      <c r="W134">
        <v>0</v>
      </c>
      <c r="X134">
        <v>4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1</v>
      </c>
      <c r="AK134" t="s">
        <v>197</v>
      </c>
      <c r="AL134">
        <v>35.907933999999997</v>
      </c>
      <c r="AM134" t="s">
        <v>205</v>
      </c>
      <c r="AN134">
        <v>-75.719875999999999</v>
      </c>
      <c r="AO134">
        <v>25</v>
      </c>
      <c r="AP134">
        <v>875</v>
      </c>
      <c r="AQ134" t="s">
        <v>129</v>
      </c>
      <c r="AR134">
        <v>-108</v>
      </c>
      <c r="AS134">
        <v>10</v>
      </c>
      <c r="AT134">
        <v>1088</v>
      </c>
      <c r="BB134" t="str">
        <f t="shared" si="10"/>
        <v>1200</v>
      </c>
      <c r="BC134">
        <v>1</v>
      </c>
      <c r="BD134" t="str">
        <f t="shared" si="8"/>
        <v xml:space="preserve">N1281F  </v>
      </c>
      <c r="BE134">
        <v>1</v>
      </c>
      <c r="BG134">
        <v>0</v>
      </c>
      <c r="BH134">
        <v>0</v>
      </c>
      <c r="BI134">
        <v>0</v>
      </c>
      <c r="BJ134">
        <v>675</v>
      </c>
      <c r="BK134">
        <v>-200</v>
      </c>
      <c r="BL134" t="s">
        <v>130</v>
      </c>
      <c r="BM134">
        <v>1</v>
      </c>
      <c r="BN134">
        <v>0</v>
      </c>
      <c r="BO134">
        <v>1</v>
      </c>
      <c r="BP134">
        <v>0</v>
      </c>
      <c r="BT134">
        <v>0</v>
      </c>
      <c r="BU134">
        <v>0</v>
      </c>
      <c r="CE134" t="str">
        <f>"21:10:46.546"</f>
        <v>21:10:46.546</v>
      </c>
      <c r="CF134">
        <v>546315219</v>
      </c>
      <c r="CI134">
        <v>0</v>
      </c>
      <c r="CJ134">
        <v>1504</v>
      </c>
      <c r="CK134">
        <v>1011.2</v>
      </c>
      <c r="CL134">
        <v>298.125</v>
      </c>
      <c r="CM134">
        <v>1</v>
      </c>
      <c r="CN134">
        <v>1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3</v>
      </c>
      <c r="CY134">
        <v>7</v>
      </c>
      <c r="CZ134" t="s">
        <v>131</v>
      </c>
      <c r="DA134">
        <v>145</v>
      </c>
      <c r="DB134">
        <v>1</v>
      </c>
      <c r="DC134" t="s">
        <v>132</v>
      </c>
      <c r="DD134" t="s">
        <v>133</v>
      </c>
      <c r="DG134">
        <v>1769578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"09/28/2024 21:10:46.802"</f>
        <v>09/28/2024 21:10:46.802</v>
      </c>
      <c r="C135" t="str">
        <f t="shared" si="7"/>
        <v>FFDFD7C0</v>
      </c>
      <c r="D135" t="s">
        <v>136</v>
      </c>
      <c r="E135">
        <v>3</v>
      </c>
      <c r="F135">
        <v>1003</v>
      </c>
      <c r="G135" t="s">
        <v>142</v>
      </c>
      <c r="J135" t="s">
        <v>137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"21:10:46.539"</f>
        <v>21:10:46.539</v>
      </c>
      <c r="T135" t="str">
        <f>"21:10:46.139"</f>
        <v>21:10:46.139</v>
      </c>
      <c r="U135" t="str">
        <f t="shared" si="9"/>
        <v>A073EB</v>
      </c>
      <c r="V135">
        <v>0</v>
      </c>
      <c r="W135">
        <v>0</v>
      </c>
      <c r="X135">
        <v>4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1</v>
      </c>
      <c r="AK135" t="s">
        <v>197</v>
      </c>
      <c r="AL135">
        <v>35.907933999999997</v>
      </c>
      <c r="AM135" t="s">
        <v>205</v>
      </c>
      <c r="AN135">
        <v>-75.719875999999999</v>
      </c>
      <c r="AO135">
        <v>25</v>
      </c>
      <c r="AP135">
        <v>875</v>
      </c>
      <c r="AQ135" t="s">
        <v>129</v>
      </c>
      <c r="AR135">
        <v>-108</v>
      </c>
      <c r="AS135">
        <v>10</v>
      </c>
      <c r="AT135">
        <v>1088</v>
      </c>
      <c r="BB135" t="str">
        <f t="shared" si="10"/>
        <v>1200</v>
      </c>
      <c r="BC135">
        <v>1</v>
      </c>
      <c r="BD135" t="str">
        <f t="shared" si="8"/>
        <v xml:space="preserve">N1281F  </v>
      </c>
      <c r="BE135">
        <v>1</v>
      </c>
      <c r="BG135">
        <v>0</v>
      </c>
      <c r="BH135">
        <v>0</v>
      </c>
      <c r="BI135">
        <v>0</v>
      </c>
      <c r="BJ135">
        <v>675</v>
      </c>
      <c r="BK135">
        <v>-200</v>
      </c>
      <c r="BL135" t="s">
        <v>130</v>
      </c>
      <c r="BM135">
        <v>1</v>
      </c>
      <c r="BN135">
        <v>0</v>
      </c>
      <c r="BO135">
        <v>1</v>
      </c>
      <c r="BP135">
        <v>0</v>
      </c>
      <c r="BT135">
        <v>0</v>
      </c>
      <c r="BU135">
        <v>0</v>
      </c>
      <c r="CE135" t="str">
        <f>"21:10:46.546"</f>
        <v>21:10:46.546</v>
      </c>
      <c r="CF135">
        <v>546315219</v>
      </c>
      <c r="CI135">
        <v>0</v>
      </c>
      <c r="CJ135">
        <v>1504</v>
      </c>
      <c r="CK135">
        <v>1011.2</v>
      </c>
      <c r="CL135">
        <v>298.125</v>
      </c>
      <c r="CM135">
        <v>1</v>
      </c>
      <c r="CN135">
        <v>1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3</v>
      </c>
      <c r="CY135">
        <v>7</v>
      </c>
      <c r="CZ135" t="s">
        <v>131</v>
      </c>
      <c r="DA135">
        <v>145</v>
      </c>
      <c r="DB135">
        <v>1</v>
      </c>
      <c r="DC135" t="s">
        <v>132</v>
      </c>
      <c r="DD135" t="s">
        <v>133</v>
      </c>
      <c r="DG135">
        <v>1769578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"09/28/2024 21:10:47.755"</f>
        <v>09/28/2024 21:10:47.755</v>
      </c>
      <c r="C136" t="str">
        <f t="shared" si="7"/>
        <v>FFDFD7C0</v>
      </c>
      <c r="D136" t="s">
        <v>143</v>
      </c>
      <c r="E136">
        <v>13</v>
      </c>
      <c r="J136" t="s">
        <v>144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"21:10:47.539"</f>
        <v>21:10:47.539</v>
      </c>
      <c r="T136" t="str">
        <f>"21:10:47.039"</f>
        <v>21:10:47.039</v>
      </c>
      <c r="U136" t="str">
        <f t="shared" si="9"/>
        <v>A073EB</v>
      </c>
      <c r="V136">
        <v>0</v>
      </c>
      <c r="W136">
        <v>0</v>
      </c>
      <c r="X136">
        <v>4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1</v>
      </c>
      <c r="AK136" t="s">
        <v>206</v>
      </c>
      <c r="AL136">
        <v>35.90802</v>
      </c>
      <c r="AM136" t="s">
        <v>207</v>
      </c>
      <c r="AN136">
        <v>-75.720455999999999</v>
      </c>
      <c r="AO136">
        <v>25</v>
      </c>
      <c r="AP136">
        <v>875</v>
      </c>
      <c r="AQ136" t="s">
        <v>129</v>
      </c>
      <c r="AR136">
        <v>-108</v>
      </c>
      <c r="AS136">
        <v>15</v>
      </c>
      <c r="AT136">
        <v>1088</v>
      </c>
      <c r="BB136" t="str">
        <f t="shared" si="10"/>
        <v>1200</v>
      </c>
      <c r="BC136">
        <v>1</v>
      </c>
      <c r="BD136" t="str">
        <f t="shared" si="8"/>
        <v xml:space="preserve">N1281F  </v>
      </c>
      <c r="BE136">
        <v>1</v>
      </c>
      <c r="BG136">
        <v>0</v>
      </c>
      <c r="BH136">
        <v>0</v>
      </c>
      <c r="BI136">
        <v>0</v>
      </c>
      <c r="BJ136">
        <v>700</v>
      </c>
      <c r="BK136">
        <v>-175</v>
      </c>
      <c r="BL136" t="s">
        <v>130</v>
      </c>
      <c r="BM136">
        <v>1</v>
      </c>
      <c r="BN136">
        <v>0</v>
      </c>
      <c r="BO136">
        <v>1</v>
      </c>
      <c r="BP136">
        <v>0</v>
      </c>
      <c r="BT136">
        <v>0</v>
      </c>
      <c r="BU136">
        <v>0</v>
      </c>
      <c r="CE136" t="str">
        <f>"21:10:47.539"</f>
        <v>21:10:47.539</v>
      </c>
      <c r="CF136">
        <v>539193776</v>
      </c>
      <c r="CI136">
        <v>0</v>
      </c>
      <c r="CJ136">
        <v>1504</v>
      </c>
      <c r="CK136">
        <v>1011.2</v>
      </c>
      <c r="CL136">
        <v>298.125</v>
      </c>
      <c r="CM136">
        <v>1</v>
      </c>
      <c r="CN136">
        <v>1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4</v>
      </c>
      <c r="CY136">
        <v>7</v>
      </c>
      <c r="CZ136" t="s">
        <v>131</v>
      </c>
      <c r="DA136">
        <v>145</v>
      </c>
      <c r="DB136">
        <v>1</v>
      </c>
      <c r="DC136" t="s">
        <v>132</v>
      </c>
      <c r="DD136" t="s">
        <v>133</v>
      </c>
      <c r="DG136">
        <v>1770026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"09/28/2024 21:10:47.786"</f>
        <v>09/28/2024 21:10:47.786</v>
      </c>
      <c r="C137" t="str">
        <f t="shared" si="7"/>
        <v>FFDFD7C0</v>
      </c>
      <c r="D137" t="s">
        <v>123</v>
      </c>
      <c r="E137">
        <v>2</v>
      </c>
      <c r="H137">
        <v>158</v>
      </c>
      <c r="I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"21:10:47.539"</f>
        <v>21:10:47.539</v>
      </c>
      <c r="T137" t="str">
        <f>"21:10:47.039"</f>
        <v>21:10:47.039</v>
      </c>
      <c r="U137" t="str">
        <f t="shared" si="9"/>
        <v>A073EB</v>
      </c>
      <c r="V137">
        <v>0</v>
      </c>
      <c r="W137">
        <v>0</v>
      </c>
      <c r="X137">
        <v>4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1</v>
      </c>
      <c r="AK137" t="s">
        <v>206</v>
      </c>
      <c r="AL137">
        <v>35.90802</v>
      </c>
      <c r="AM137" t="s">
        <v>207</v>
      </c>
      <c r="AN137">
        <v>-75.720455999999999</v>
      </c>
      <c r="AO137">
        <v>25</v>
      </c>
      <c r="AP137">
        <v>875</v>
      </c>
      <c r="AQ137" t="s">
        <v>129</v>
      </c>
      <c r="AR137">
        <v>-108</v>
      </c>
      <c r="AS137">
        <v>15</v>
      </c>
      <c r="AT137">
        <v>1088</v>
      </c>
      <c r="BB137" t="str">
        <f t="shared" si="10"/>
        <v>1200</v>
      </c>
      <c r="BC137">
        <v>1</v>
      </c>
      <c r="BD137" t="str">
        <f t="shared" si="8"/>
        <v xml:space="preserve">N1281F  </v>
      </c>
      <c r="BE137">
        <v>1</v>
      </c>
      <c r="BG137">
        <v>0</v>
      </c>
      <c r="BH137">
        <v>0</v>
      </c>
      <c r="BI137">
        <v>0</v>
      </c>
      <c r="BJ137">
        <v>700</v>
      </c>
      <c r="BK137">
        <v>-175</v>
      </c>
      <c r="BL137" t="s">
        <v>130</v>
      </c>
      <c r="BM137">
        <v>1</v>
      </c>
      <c r="BN137">
        <v>0</v>
      </c>
      <c r="BO137">
        <v>1</v>
      </c>
      <c r="BP137">
        <v>0</v>
      </c>
      <c r="BT137">
        <v>0</v>
      </c>
      <c r="BU137">
        <v>0</v>
      </c>
      <c r="CE137" t="str">
        <f>"21:10:47.539"</f>
        <v>21:10:47.539</v>
      </c>
      <c r="CF137">
        <v>539193776</v>
      </c>
      <c r="CI137">
        <v>0</v>
      </c>
      <c r="CJ137">
        <v>1504</v>
      </c>
      <c r="CK137">
        <v>1011.2</v>
      </c>
      <c r="CL137">
        <v>298.125</v>
      </c>
      <c r="CM137">
        <v>1</v>
      </c>
      <c r="CN137">
        <v>1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4</v>
      </c>
      <c r="CY137">
        <v>7</v>
      </c>
      <c r="CZ137" t="s">
        <v>131</v>
      </c>
      <c r="DA137">
        <v>145</v>
      </c>
      <c r="DB137">
        <v>1</v>
      </c>
      <c r="DC137" t="s">
        <v>132</v>
      </c>
      <c r="DD137" t="s">
        <v>133</v>
      </c>
      <c r="DG137">
        <v>1770026</v>
      </c>
      <c r="DI137">
        <v>0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"09/28/2024 21:10:47.786"</f>
        <v>09/28/2024 21:10:47.786</v>
      </c>
      <c r="C138" t="str">
        <f t="shared" si="7"/>
        <v>FFDFD7C0</v>
      </c>
      <c r="D138" t="s">
        <v>136</v>
      </c>
      <c r="E138">
        <v>3</v>
      </c>
      <c r="F138">
        <v>1003</v>
      </c>
      <c r="G138" t="s">
        <v>142</v>
      </c>
      <c r="J138" t="s">
        <v>137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"21:10:47.539"</f>
        <v>21:10:47.539</v>
      </c>
      <c r="T138" t="str">
        <f>"21:10:47.039"</f>
        <v>21:10:47.039</v>
      </c>
      <c r="U138" t="str">
        <f t="shared" si="9"/>
        <v>A073EB</v>
      </c>
      <c r="V138">
        <v>0</v>
      </c>
      <c r="W138">
        <v>0</v>
      </c>
      <c r="X138">
        <v>4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1</v>
      </c>
      <c r="AK138" t="s">
        <v>206</v>
      </c>
      <c r="AL138">
        <v>35.90802</v>
      </c>
      <c r="AM138" t="s">
        <v>207</v>
      </c>
      <c r="AN138">
        <v>-75.720455999999999</v>
      </c>
      <c r="AO138">
        <v>25</v>
      </c>
      <c r="AP138">
        <v>875</v>
      </c>
      <c r="AQ138" t="s">
        <v>129</v>
      </c>
      <c r="AR138">
        <v>-108</v>
      </c>
      <c r="AS138">
        <v>15</v>
      </c>
      <c r="AT138">
        <v>1088</v>
      </c>
      <c r="BB138" t="str">
        <f t="shared" si="10"/>
        <v>1200</v>
      </c>
      <c r="BC138">
        <v>1</v>
      </c>
      <c r="BD138" t="str">
        <f t="shared" si="8"/>
        <v xml:space="preserve">N1281F  </v>
      </c>
      <c r="BE138">
        <v>1</v>
      </c>
      <c r="BG138">
        <v>0</v>
      </c>
      <c r="BH138">
        <v>0</v>
      </c>
      <c r="BI138">
        <v>0</v>
      </c>
      <c r="BJ138">
        <v>700</v>
      </c>
      <c r="BK138">
        <v>-175</v>
      </c>
      <c r="BL138" t="s">
        <v>130</v>
      </c>
      <c r="BM138">
        <v>1</v>
      </c>
      <c r="BN138">
        <v>0</v>
      </c>
      <c r="BO138">
        <v>1</v>
      </c>
      <c r="BP138">
        <v>0</v>
      </c>
      <c r="BT138">
        <v>0</v>
      </c>
      <c r="BU138">
        <v>0</v>
      </c>
      <c r="CE138" t="str">
        <f>"21:10:47.539"</f>
        <v>21:10:47.539</v>
      </c>
      <c r="CF138">
        <v>539193776</v>
      </c>
      <c r="CI138">
        <v>0</v>
      </c>
      <c r="CJ138">
        <v>1504</v>
      </c>
      <c r="CK138">
        <v>1011.2</v>
      </c>
      <c r="CL138">
        <v>298.125</v>
      </c>
      <c r="CM138">
        <v>1</v>
      </c>
      <c r="CN138">
        <v>1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4</v>
      </c>
      <c r="CY138">
        <v>7</v>
      </c>
      <c r="CZ138" t="s">
        <v>131</v>
      </c>
      <c r="DA138">
        <v>145</v>
      </c>
      <c r="DB138">
        <v>1</v>
      </c>
      <c r="DC138" t="s">
        <v>132</v>
      </c>
      <c r="DD138" t="s">
        <v>133</v>
      </c>
      <c r="DG138">
        <v>1770026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"09/28/2024 21:10:47.786"</f>
        <v>09/28/2024 21:10:47.786</v>
      </c>
      <c r="C139" t="str">
        <f t="shared" si="7"/>
        <v>FFDFD7C0</v>
      </c>
      <c r="D139" t="s">
        <v>136</v>
      </c>
      <c r="E139">
        <v>4</v>
      </c>
      <c r="F139">
        <v>1004</v>
      </c>
      <c r="G139" t="s">
        <v>124</v>
      </c>
      <c r="J139" t="s">
        <v>137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"21:10:47.539"</f>
        <v>21:10:47.539</v>
      </c>
      <c r="T139" t="str">
        <f>"21:10:47.039"</f>
        <v>21:10:47.039</v>
      </c>
      <c r="U139" t="str">
        <f t="shared" si="9"/>
        <v>A073EB</v>
      </c>
      <c r="V139">
        <v>0</v>
      </c>
      <c r="W139">
        <v>0</v>
      </c>
      <c r="X139">
        <v>4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1</v>
      </c>
      <c r="AK139" t="s">
        <v>206</v>
      </c>
      <c r="AL139">
        <v>35.90802</v>
      </c>
      <c r="AM139" t="s">
        <v>207</v>
      </c>
      <c r="AN139">
        <v>-75.720455999999999</v>
      </c>
      <c r="AO139">
        <v>25</v>
      </c>
      <c r="AP139">
        <v>875</v>
      </c>
      <c r="AQ139" t="s">
        <v>129</v>
      </c>
      <c r="AR139">
        <v>-108</v>
      </c>
      <c r="AS139">
        <v>15</v>
      </c>
      <c r="AT139">
        <v>1088</v>
      </c>
      <c r="BB139" t="str">
        <f t="shared" si="10"/>
        <v>1200</v>
      </c>
      <c r="BC139">
        <v>1</v>
      </c>
      <c r="BD139" t="str">
        <f t="shared" si="8"/>
        <v xml:space="preserve">N1281F  </v>
      </c>
      <c r="BE139">
        <v>1</v>
      </c>
      <c r="BG139">
        <v>0</v>
      </c>
      <c r="BH139">
        <v>0</v>
      </c>
      <c r="BI139">
        <v>0</v>
      </c>
      <c r="BJ139">
        <v>700</v>
      </c>
      <c r="BK139">
        <v>-175</v>
      </c>
      <c r="BL139" t="s">
        <v>130</v>
      </c>
      <c r="BM139">
        <v>1</v>
      </c>
      <c r="BN139">
        <v>0</v>
      </c>
      <c r="BO139">
        <v>1</v>
      </c>
      <c r="BP139">
        <v>0</v>
      </c>
      <c r="BT139">
        <v>0</v>
      </c>
      <c r="BU139">
        <v>0</v>
      </c>
      <c r="CE139" t="str">
        <f>"21:10:47.539"</f>
        <v>21:10:47.539</v>
      </c>
      <c r="CF139">
        <v>539193776</v>
      </c>
      <c r="CI139">
        <v>0</v>
      </c>
      <c r="CJ139">
        <v>1504</v>
      </c>
      <c r="CK139">
        <v>1011.2</v>
      </c>
      <c r="CL139">
        <v>298.125</v>
      </c>
      <c r="CM139">
        <v>1</v>
      </c>
      <c r="CN139">
        <v>1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4</v>
      </c>
      <c r="CY139">
        <v>7</v>
      </c>
      <c r="CZ139" t="s">
        <v>131</v>
      </c>
      <c r="DA139">
        <v>145</v>
      </c>
      <c r="DB139">
        <v>1</v>
      </c>
      <c r="DC139" t="s">
        <v>132</v>
      </c>
      <c r="DD139" t="s">
        <v>133</v>
      </c>
      <c r="DG139">
        <v>1770026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"09/28/2024 21:10:48.786"</f>
        <v>09/28/2024 21:10:48.786</v>
      </c>
      <c r="C140" t="str">
        <f t="shared" si="7"/>
        <v>FFDFD7C0</v>
      </c>
      <c r="D140" t="s">
        <v>136</v>
      </c>
      <c r="E140">
        <v>3</v>
      </c>
      <c r="F140">
        <v>1003</v>
      </c>
      <c r="G140" t="s">
        <v>142</v>
      </c>
      <c r="J140" t="s">
        <v>137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"21:10:48.531"</f>
        <v>21:10:48.531</v>
      </c>
      <c r="T140" t="str">
        <f>"21:10:48.131"</f>
        <v>21:10:48.131</v>
      </c>
      <c r="U140" t="str">
        <f t="shared" si="9"/>
        <v>A073EB</v>
      </c>
      <c r="V140">
        <v>0</v>
      </c>
      <c r="W140">
        <v>0</v>
      </c>
      <c r="X140">
        <v>4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1</v>
      </c>
      <c r="AK140" t="s">
        <v>208</v>
      </c>
      <c r="AL140">
        <v>35.908104999999999</v>
      </c>
      <c r="AM140" t="s">
        <v>209</v>
      </c>
      <c r="AN140">
        <v>-75.721098999999995</v>
      </c>
      <c r="AO140">
        <v>25</v>
      </c>
      <c r="AP140">
        <v>900</v>
      </c>
      <c r="AQ140" t="s">
        <v>129</v>
      </c>
      <c r="AR140">
        <v>-108</v>
      </c>
      <c r="AS140">
        <v>20</v>
      </c>
      <c r="AT140">
        <v>1152</v>
      </c>
      <c r="BB140" t="str">
        <f t="shared" si="10"/>
        <v>1200</v>
      </c>
      <c r="BC140">
        <v>1</v>
      </c>
      <c r="BD140" t="str">
        <f t="shared" si="8"/>
        <v xml:space="preserve">N1281F  </v>
      </c>
      <c r="BE140">
        <v>1</v>
      </c>
      <c r="BG140">
        <v>0</v>
      </c>
      <c r="BH140">
        <v>0</v>
      </c>
      <c r="BI140">
        <v>0</v>
      </c>
      <c r="BJ140">
        <v>750</v>
      </c>
      <c r="BK140">
        <v>-150</v>
      </c>
      <c r="BL140" t="s">
        <v>130</v>
      </c>
      <c r="BM140">
        <v>1</v>
      </c>
      <c r="BN140">
        <v>0</v>
      </c>
      <c r="BO140">
        <v>1</v>
      </c>
      <c r="BP140">
        <v>0</v>
      </c>
      <c r="BT140">
        <v>0</v>
      </c>
      <c r="BU140">
        <v>0</v>
      </c>
      <c r="CE140" t="str">
        <f>"21:10:48.534"</f>
        <v>21:10:48.534</v>
      </c>
      <c r="CF140">
        <v>533710818</v>
      </c>
      <c r="CI140">
        <v>0</v>
      </c>
      <c r="CJ140">
        <v>1504</v>
      </c>
      <c r="CK140">
        <v>1011.2</v>
      </c>
      <c r="CL140">
        <v>302.34379999999999</v>
      </c>
      <c r="CM140">
        <v>1</v>
      </c>
      <c r="CN140">
        <v>1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4</v>
      </c>
      <c r="CY140">
        <v>7</v>
      </c>
      <c r="CZ140" t="s">
        <v>131</v>
      </c>
      <c r="DA140">
        <v>145</v>
      </c>
      <c r="DB140">
        <v>1</v>
      </c>
      <c r="DC140" t="s">
        <v>132</v>
      </c>
      <c r="DD140" t="s">
        <v>133</v>
      </c>
      <c r="DG140">
        <v>1770440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"09/28/2024 21:10:48.786"</f>
        <v>09/28/2024 21:10:48.786</v>
      </c>
      <c r="C141" t="str">
        <f t="shared" si="7"/>
        <v>FFDFD7C0</v>
      </c>
      <c r="D141" t="s">
        <v>136</v>
      </c>
      <c r="E141">
        <v>4</v>
      </c>
      <c r="F141">
        <v>1004</v>
      </c>
      <c r="G141" t="s">
        <v>124</v>
      </c>
      <c r="J141" t="s">
        <v>137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"21:10:48.531"</f>
        <v>21:10:48.531</v>
      </c>
      <c r="T141" t="str">
        <f>"21:10:48.131"</f>
        <v>21:10:48.131</v>
      </c>
      <c r="U141" t="str">
        <f t="shared" si="9"/>
        <v>A073EB</v>
      </c>
      <c r="V141">
        <v>0</v>
      </c>
      <c r="W141">
        <v>0</v>
      </c>
      <c r="X141">
        <v>4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1</v>
      </c>
      <c r="AK141" t="s">
        <v>208</v>
      </c>
      <c r="AL141">
        <v>35.908104999999999</v>
      </c>
      <c r="AM141" t="s">
        <v>209</v>
      </c>
      <c r="AN141">
        <v>-75.721098999999995</v>
      </c>
      <c r="AO141">
        <v>25</v>
      </c>
      <c r="AP141">
        <v>900</v>
      </c>
      <c r="AQ141" t="s">
        <v>129</v>
      </c>
      <c r="AR141">
        <v>-108</v>
      </c>
      <c r="AS141">
        <v>20</v>
      </c>
      <c r="AT141">
        <v>1152</v>
      </c>
      <c r="BB141" t="str">
        <f t="shared" si="10"/>
        <v>1200</v>
      </c>
      <c r="BC141">
        <v>1</v>
      </c>
      <c r="BD141" t="str">
        <f t="shared" si="8"/>
        <v xml:space="preserve">N1281F  </v>
      </c>
      <c r="BE141">
        <v>1</v>
      </c>
      <c r="BG141">
        <v>0</v>
      </c>
      <c r="BH141">
        <v>0</v>
      </c>
      <c r="BI141">
        <v>0</v>
      </c>
      <c r="BJ141">
        <v>750</v>
      </c>
      <c r="BK141">
        <v>-150</v>
      </c>
      <c r="BL141" t="s">
        <v>130</v>
      </c>
      <c r="BM141">
        <v>1</v>
      </c>
      <c r="BN141">
        <v>0</v>
      </c>
      <c r="BO141">
        <v>1</v>
      </c>
      <c r="BP141">
        <v>0</v>
      </c>
      <c r="BT141">
        <v>0</v>
      </c>
      <c r="BU141">
        <v>0</v>
      </c>
      <c r="CE141" t="str">
        <f>"21:10:48.534"</f>
        <v>21:10:48.534</v>
      </c>
      <c r="CF141">
        <v>533710818</v>
      </c>
      <c r="CI141">
        <v>0</v>
      </c>
      <c r="CJ141">
        <v>1504</v>
      </c>
      <c r="CK141">
        <v>1011.2</v>
      </c>
      <c r="CL141">
        <v>302.34379999999999</v>
      </c>
      <c r="CM141">
        <v>1</v>
      </c>
      <c r="CN141">
        <v>1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4</v>
      </c>
      <c r="CY141">
        <v>7</v>
      </c>
      <c r="CZ141" t="s">
        <v>131</v>
      </c>
      <c r="DA141">
        <v>145</v>
      </c>
      <c r="DB141">
        <v>1</v>
      </c>
      <c r="DC141" t="s">
        <v>132</v>
      </c>
      <c r="DD141" t="s">
        <v>133</v>
      </c>
      <c r="DG141">
        <v>1770440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"09/28/2024 21:10:48.817"</f>
        <v>09/28/2024 21:10:48.817</v>
      </c>
      <c r="C142" t="str">
        <f t="shared" si="7"/>
        <v>FFDFD7C0</v>
      </c>
      <c r="D142" t="s">
        <v>143</v>
      </c>
      <c r="E142">
        <v>13</v>
      </c>
      <c r="J142" t="s">
        <v>144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"21:10:48.531"</f>
        <v>21:10:48.531</v>
      </c>
      <c r="T142" t="str">
        <f>"21:10:48.131"</f>
        <v>21:10:48.131</v>
      </c>
      <c r="U142" t="str">
        <f t="shared" si="9"/>
        <v>A073EB</v>
      </c>
      <c r="V142">
        <v>0</v>
      </c>
      <c r="W142">
        <v>0</v>
      </c>
      <c r="X142">
        <v>4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1</v>
      </c>
      <c r="AK142" t="s">
        <v>208</v>
      </c>
      <c r="AL142">
        <v>35.908104999999999</v>
      </c>
      <c r="AM142" t="s">
        <v>209</v>
      </c>
      <c r="AN142">
        <v>-75.721098999999995</v>
      </c>
      <c r="AO142">
        <v>25</v>
      </c>
      <c r="AP142">
        <v>900</v>
      </c>
      <c r="AQ142" t="s">
        <v>129</v>
      </c>
      <c r="AR142">
        <v>-108</v>
      </c>
      <c r="AS142">
        <v>20</v>
      </c>
      <c r="AT142">
        <v>1152</v>
      </c>
      <c r="BB142" t="str">
        <f t="shared" si="10"/>
        <v>1200</v>
      </c>
      <c r="BC142">
        <v>1</v>
      </c>
      <c r="BD142" t="str">
        <f t="shared" si="8"/>
        <v xml:space="preserve">N1281F  </v>
      </c>
      <c r="BE142">
        <v>1</v>
      </c>
      <c r="BG142">
        <v>0</v>
      </c>
      <c r="BH142">
        <v>0</v>
      </c>
      <c r="BI142">
        <v>0</v>
      </c>
      <c r="BJ142">
        <v>750</v>
      </c>
      <c r="BK142">
        <v>-150</v>
      </c>
      <c r="BL142" t="s">
        <v>130</v>
      </c>
      <c r="BM142">
        <v>1</v>
      </c>
      <c r="BN142">
        <v>0</v>
      </c>
      <c r="BO142">
        <v>1</v>
      </c>
      <c r="BP142">
        <v>0</v>
      </c>
      <c r="BT142">
        <v>0</v>
      </c>
      <c r="BU142">
        <v>0</v>
      </c>
      <c r="CE142" t="str">
        <f>"21:10:48.534"</f>
        <v>21:10:48.534</v>
      </c>
      <c r="CF142">
        <v>533710818</v>
      </c>
      <c r="CI142">
        <v>0</v>
      </c>
      <c r="CJ142">
        <v>1504</v>
      </c>
      <c r="CK142">
        <v>1011.2</v>
      </c>
      <c r="CL142">
        <v>302.34379999999999</v>
      </c>
      <c r="CM142">
        <v>1</v>
      </c>
      <c r="CN142">
        <v>1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4</v>
      </c>
      <c r="CY142">
        <v>7</v>
      </c>
      <c r="CZ142" t="s">
        <v>131</v>
      </c>
      <c r="DA142">
        <v>145</v>
      </c>
      <c r="DB142">
        <v>1</v>
      </c>
      <c r="DC142" t="s">
        <v>132</v>
      </c>
      <c r="DD142" t="s">
        <v>133</v>
      </c>
      <c r="DG142">
        <v>1770440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"09/28/2024 21:10:48.817"</f>
        <v>09/28/2024 21:10:48.817</v>
      </c>
      <c r="C143" t="str">
        <f t="shared" si="7"/>
        <v>FFDFD7C0</v>
      </c>
      <c r="D143" t="s">
        <v>123</v>
      </c>
      <c r="E143">
        <v>2</v>
      </c>
      <c r="H143">
        <v>158</v>
      </c>
      <c r="I143" t="s">
        <v>124</v>
      </c>
      <c r="J143" t="s">
        <v>125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"21:10:48.531"</f>
        <v>21:10:48.531</v>
      </c>
      <c r="T143" t="str">
        <f>"21:10:48.131"</f>
        <v>21:10:48.131</v>
      </c>
      <c r="U143" t="str">
        <f t="shared" si="9"/>
        <v>A073EB</v>
      </c>
      <c r="V143">
        <v>0</v>
      </c>
      <c r="W143">
        <v>0</v>
      </c>
      <c r="X143">
        <v>4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126</v>
      </c>
      <c r="AG143">
        <v>0</v>
      </c>
      <c r="AH143">
        <v>0</v>
      </c>
      <c r="AI143">
        <v>2</v>
      </c>
      <c r="AJ143">
        <v>1</v>
      </c>
      <c r="AK143" t="s">
        <v>208</v>
      </c>
      <c r="AL143">
        <v>35.908104999999999</v>
      </c>
      <c r="AM143" t="s">
        <v>209</v>
      </c>
      <c r="AN143">
        <v>-75.721098999999995</v>
      </c>
      <c r="AO143">
        <v>25</v>
      </c>
      <c r="AP143">
        <v>900</v>
      </c>
      <c r="AQ143" t="s">
        <v>129</v>
      </c>
      <c r="AR143">
        <v>-108</v>
      </c>
      <c r="AS143">
        <v>20</v>
      </c>
      <c r="AT143">
        <v>1152</v>
      </c>
      <c r="BB143" t="str">
        <f t="shared" si="10"/>
        <v>1200</v>
      </c>
      <c r="BC143">
        <v>1</v>
      </c>
      <c r="BD143" t="str">
        <f t="shared" si="8"/>
        <v xml:space="preserve">N1281F  </v>
      </c>
      <c r="BE143">
        <v>1</v>
      </c>
      <c r="BG143">
        <v>0</v>
      </c>
      <c r="BH143">
        <v>0</v>
      </c>
      <c r="BI143">
        <v>0</v>
      </c>
      <c r="BJ143">
        <v>750</v>
      </c>
      <c r="BK143">
        <v>-150</v>
      </c>
      <c r="BL143" t="s">
        <v>130</v>
      </c>
      <c r="BM143">
        <v>1</v>
      </c>
      <c r="BN143">
        <v>0</v>
      </c>
      <c r="BO143">
        <v>1</v>
      </c>
      <c r="BP143">
        <v>0</v>
      </c>
      <c r="BT143">
        <v>0</v>
      </c>
      <c r="BU143">
        <v>0</v>
      </c>
      <c r="CE143" t="str">
        <f>"21:10:48.534"</f>
        <v>21:10:48.534</v>
      </c>
      <c r="CF143">
        <v>533710818</v>
      </c>
      <c r="CI143">
        <v>0</v>
      </c>
      <c r="CJ143">
        <v>1504</v>
      </c>
      <c r="CK143">
        <v>1011.2</v>
      </c>
      <c r="CL143">
        <v>302.34379999999999</v>
      </c>
      <c r="CM143">
        <v>1</v>
      </c>
      <c r="CN143">
        <v>1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4</v>
      </c>
      <c r="CY143">
        <v>7</v>
      </c>
      <c r="CZ143" t="s">
        <v>131</v>
      </c>
      <c r="DA143">
        <v>145</v>
      </c>
      <c r="DB143">
        <v>1</v>
      </c>
      <c r="DC143" t="s">
        <v>132</v>
      </c>
      <c r="DD143" t="s">
        <v>133</v>
      </c>
      <c r="DG143">
        <v>1770440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"09/28/2024 21:10:49.770"</f>
        <v>09/28/2024 21:10:49.770</v>
      </c>
      <c r="C144" t="str">
        <f t="shared" si="7"/>
        <v>FFDFD7C0</v>
      </c>
      <c r="D144" t="s">
        <v>143</v>
      </c>
      <c r="E144">
        <v>13</v>
      </c>
      <c r="J144" t="s">
        <v>144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"21:10:49.516"</f>
        <v>21:10:49.516</v>
      </c>
      <c r="T144" t="str">
        <f>"21:10:49.116"</f>
        <v>21:10:49.116</v>
      </c>
      <c r="U144" t="str">
        <f t="shared" si="9"/>
        <v>A073EB</v>
      </c>
      <c r="V144">
        <v>0</v>
      </c>
      <c r="W144">
        <v>0</v>
      </c>
      <c r="X144">
        <v>4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126</v>
      </c>
      <c r="AG144">
        <v>0</v>
      </c>
      <c r="AH144">
        <v>0</v>
      </c>
      <c r="AI144">
        <v>2</v>
      </c>
      <c r="AJ144">
        <v>1</v>
      </c>
      <c r="AK144" t="s">
        <v>210</v>
      </c>
      <c r="AL144">
        <v>35.908213000000003</v>
      </c>
      <c r="AM144" t="s">
        <v>211</v>
      </c>
      <c r="AN144">
        <v>-75.721656999999993</v>
      </c>
      <c r="AO144">
        <v>25</v>
      </c>
      <c r="AP144">
        <v>925</v>
      </c>
      <c r="AQ144" t="s">
        <v>129</v>
      </c>
      <c r="AR144">
        <v>-107</v>
      </c>
      <c r="AS144">
        <v>26</v>
      </c>
      <c r="AT144">
        <v>1152</v>
      </c>
      <c r="BB144" t="str">
        <f t="shared" si="10"/>
        <v>1200</v>
      </c>
      <c r="BC144">
        <v>1</v>
      </c>
      <c r="BD144" t="str">
        <f t="shared" si="8"/>
        <v xml:space="preserve">N1281F  </v>
      </c>
      <c r="BE144">
        <v>1</v>
      </c>
      <c r="BG144">
        <v>0</v>
      </c>
      <c r="BH144">
        <v>0</v>
      </c>
      <c r="BI144">
        <v>0</v>
      </c>
      <c r="BJ144">
        <v>775</v>
      </c>
      <c r="BK144">
        <v>-150</v>
      </c>
      <c r="BL144" t="s">
        <v>130</v>
      </c>
      <c r="BM144">
        <v>1</v>
      </c>
      <c r="BN144">
        <v>0</v>
      </c>
      <c r="BO144">
        <v>1</v>
      </c>
      <c r="BP144">
        <v>0</v>
      </c>
      <c r="BT144">
        <v>0</v>
      </c>
      <c r="BU144">
        <v>0</v>
      </c>
      <c r="CE144" t="str">
        <f>"21:10:49.522"</f>
        <v>21:10:49.522</v>
      </c>
      <c r="CF144">
        <v>521674098</v>
      </c>
      <c r="CI144">
        <v>0</v>
      </c>
      <c r="CJ144">
        <v>1504</v>
      </c>
      <c r="CK144">
        <v>1011.2</v>
      </c>
      <c r="CL144">
        <v>307.26560000000001</v>
      </c>
      <c r="CM144">
        <v>1</v>
      </c>
      <c r="CN144">
        <v>1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4</v>
      </c>
      <c r="CY144">
        <v>7</v>
      </c>
      <c r="CZ144" t="s">
        <v>131</v>
      </c>
      <c r="DA144">
        <v>145</v>
      </c>
      <c r="DB144">
        <v>1</v>
      </c>
      <c r="DC144" t="s">
        <v>132</v>
      </c>
      <c r="DD144" t="s">
        <v>133</v>
      </c>
      <c r="DG144">
        <v>1770876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"09/28/2024 21:10:49.801"</f>
        <v>09/28/2024 21:10:49.801</v>
      </c>
      <c r="C145" t="str">
        <f t="shared" si="7"/>
        <v>FFDFD7C0</v>
      </c>
      <c r="D145" t="s">
        <v>123</v>
      </c>
      <c r="E145">
        <v>2</v>
      </c>
      <c r="H145">
        <v>158</v>
      </c>
      <c r="I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"21:10:49.516"</f>
        <v>21:10:49.516</v>
      </c>
      <c r="T145" t="str">
        <f>"21:10:49.116"</f>
        <v>21:10:49.116</v>
      </c>
      <c r="U145" t="str">
        <f t="shared" si="9"/>
        <v>A073EB</v>
      </c>
      <c r="V145">
        <v>0</v>
      </c>
      <c r="W145">
        <v>0</v>
      </c>
      <c r="X145">
        <v>4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1</v>
      </c>
      <c r="AK145" t="s">
        <v>210</v>
      </c>
      <c r="AL145">
        <v>35.908213000000003</v>
      </c>
      <c r="AM145" t="s">
        <v>211</v>
      </c>
      <c r="AN145">
        <v>-75.721656999999993</v>
      </c>
      <c r="AO145">
        <v>25</v>
      </c>
      <c r="AP145">
        <v>925</v>
      </c>
      <c r="AQ145" t="s">
        <v>129</v>
      </c>
      <c r="AR145">
        <v>-107</v>
      </c>
      <c r="AS145">
        <v>26</v>
      </c>
      <c r="AT145">
        <v>1152</v>
      </c>
      <c r="BB145" t="str">
        <f t="shared" si="10"/>
        <v>1200</v>
      </c>
      <c r="BC145">
        <v>1</v>
      </c>
      <c r="BD145" t="str">
        <f t="shared" si="8"/>
        <v xml:space="preserve">N1281F  </v>
      </c>
      <c r="BE145">
        <v>1</v>
      </c>
      <c r="BG145">
        <v>0</v>
      </c>
      <c r="BH145">
        <v>0</v>
      </c>
      <c r="BI145">
        <v>0</v>
      </c>
      <c r="BJ145">
        <v>775</v>
      </c>
      <c r="BK145">
        <v>-150</v>
      </c>
      <c r="BL145" t="s">
        <v>130</v>
      </c>
      <c r="BM145">
        <v>1</v>
      </c>
      <c r="BN145">
        <v>0</v>
      </c>
      <c r="BO145">
        <v>1</v>
      </c>
      <c r="BP145">
        <v>0</v>
      </c>
      <c r="BT145">
        <v>0</v>
      </c>
      <c r="BU145">
        <v>0</v>
      </c>
      <c r="CE145" t="str">
        <f>"21:10:49.522"</f>
        <v>21:10:49.522</v>
      </c>
      <c r="CF145">
        <v>521674098</v>
      </c>
      <c r="CI145">
        <v>0</v>
      </c>
      <c r="CJ145">
        <v>1504</v>
      </c>
      <c r="CK145">
        <v>1011.2</v>
      </c>
      <c r="CL145">
        <v>307.26560000000001</v>
      </c>
      <c r="CM145">
        <v>1</v>
      </c>
      <c r="CN145">
        <v>1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4</v>
      </c>
      <c r="CY145">
        <v>7</v>
      </c>
      <c r="CZ145" t="s">
        <v>131</v>
      </c>
      <c r="DA145">
        <v>145</v>
      </c>
      <c r="DB145">
        <v>1</v>
      </c>
      <c r="DC145" t="s">
        <v>132</v>
      </c>
      <c r="DD145" t="s">
        <v>133</v>
      </c>
      <c r="DG145">
        <v>1770876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"09/28/2024 21:10:49.817"</f>
        <v>09/28/2024 21:10:49.817</v>
      </c>
      <c r="C146" t="str">
        <f t="shared" si="7"/>
        <v>FFDFD7C0</v>
      </c>
      <c r="D146" t="s">
        <v>136</v>
      </c>
      <c r="E146">
        <v>3</v>
      </c>
      <c r="F146">
        <v>1003</v>
      </c>
      <c r="G146" t="s">
        <v>142</v>
      </c>
      <c r="J146" t="s">
        <v>137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"21:10:49.516"</f>
        <v>21:10:49.516</v>
      </c>
      <c r="T146" t="str">
        <f>"21:10:49.116"</f>
        <v>21:10:49.116</v>
      </c>
      <c r="U146" t="str">
        <f t="shared" si="9"/>
        <v>A073EB</v>
      </c>
      <c r="V146">
        <v>0</v>
      </c>
      <c r="W146">
        <v>0</v>
      </c>
      <c r="X146">
        <v>4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126</v>
      </c>
      <c r="AG146">
        <v>0</v>
      </c>
      <c r="AH146">
        <v>0</v>
      </c>
      <c r="AI146">
        <v>2</v>
      </c>
      <c r="AJ146">
        <v>1</v>
      </c>
      <c r="AK146" t="s">
        <v>210</v>
      </c>
      <c r="AL146">
        <v>35.908213000000003</v>
      </c>
      <c r="AM146" t="s">
        <v>211</v>
      </c>
      <c r="AN146">
        <v>-75.721656999999993</v>
      </c>
      <c r="AO146">
        <v>25</v>
      </c>
      <c r="AP146">
        <v>925</v>
      </c>
      <c r="AQ146" t="s">
        <v>129</v>
      </c>
      <c r="AR146">
        <v>-107</v>
      </c>
      <c r="AS146">
        <v>26</v>
      </c>
      <c r="AT146">
        <v>1152</v>
      </c>
      <c r="BB146" t="str">
        <f t="shared" si="10"/>
        <v>1200</v>
      </c>
      <c r="BC146">
        <v>1</v>
      </c>
      <c r="BD146" t="str">
        <f t="shared" si="8"/>
        <v xml:space="preserve">N1281F  </v>
      </c>
      <c r="BE146">
        <v>1</v>
      </c>
      <c r="BG146">
        <v>0</v>
      </c>
      <c r="BH146">
        <v>0</v>
      </c>
      <c r="BI146">
        <v>0</v>
      </c>
      <c r="BJ146">
        <v>775</v>
      </c>
      <c r="BK146">
        <v>-150</v>
      </c>
      <c r="BL146" t="s">
        <v>130</v>
      </c>
      <c r="BM146">
        <v>1</v>
      </c>
      <c r="BN146">
        <v>0</v>
      </c>
      <c r="BO146">
        <v>1</v>
      </c>
      <c r="BP146">
        <v>0</v>
      </c>
      <c r="BT146">
        <v>0</v>
      </c>
      <c r="BU146">
        <v>0</v>
      </c>
      <c r="CE146" t="str">
        <f>"21:10:49.522"</f>
        <v>21:10:49.522</v>
      </c>
      <c r="CF146">
        <v>521674098</v>
      </c>
      <c r="CI146">
        <v>0</v>
      </c>
      <c r="CJ146">
        <v>1504</v>
      </c>
      <c r="CK146">
        <v>1011.2</v>
      </c>
      <c r="CL146">
        <v>307.26560000000001</v>
      </c>
      <c r="CM146">
        <v>1</v>
      </c>
      <c r="CN146">
        <v>1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4</v>
      </c>
      <c r="CY146">
        <v>7</v>
      </c>
      <c r="CZ146" t="s">
        <v>131</v>
      </c>
      <c r="DA146">
        <v>145</v>
      </c>
      <c r="DB146">
        <v>1</v>
      </c>
      <c r="DC146" t="s">
        <v>132</v>
      </c>
      <c r="DD146" t="s">
        <v>133</v>
      </c>
      <c r="DG146">
        <v>1770876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"09/28/2024 21:10:49.817"</f>
        <v>09/28/2024 21:10:49.817</v>
      </c>
      <c r="C147" t="str">
        <f t="shared" si="7"/>
        <v>FFDFD7C0</v>
      </c>
      <c r="D147" t="s">
        <v>136</v>
      </c>
      <c r="E147">
        <v>4</v>
      </c>
      <c r="F147">
        <v>1004</v>
      </c>
      <c r="G147" t="s">
        <v>124</v>
      </c>
      <c r="J147" t="s">
        <v>137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"21:10:49.516"</f>
        <v>21:10:49.516</v>
      </c>
      <c r="T147" t="str">
        <f>"21:10:49.116"</f>
        <v>21:10:49.116</v>
      </c>
      <c r="U147" t="str">
        <f t="shared" si="9"/>
        <v>A073EB</v>
      </c>
      <c r="V147">
        <v>0</v>
      </c>
      <c r="W147">
        <v>0</v>
      </c>
      <c r="X147">
        <v>4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0</v>
      </c>
      <c r="AI147">
        <v>2</v>
      </c>
      <c r="AJ147">
        <v>1</v>
      </c>
      <c r="AK147" t="s">
        <v>210</v>
      </c>
      <c r="AL147">
        <v>35.908213000000003</v>
      </c>
      <c r="AM147" t="s">
        <v>211</v>
      </c>
      <c r="AN147">
        <v>-75.721656999999993</v>
      </c>
      <c r="AO147">
        <v>25</v>
      </c>
      <c r="AP147">
        <v>925</v>
      </c>
      <c r="AQ147" t="s">
        <v>129</v>
      </c>
      <c r="AR147">
        <v>-107</v>
      </c>
      <c r="AS147">
        <v>26</v>
      </c>
      <c r="AT147">
        <v>1152</v>
      </c>
      <c r="BB147" t="str">
        <f t="shared" si="10"/>
        <v>1200</v>
      </c>
      <c r="BC147">
        <v>1</v>
      </c>
      <c r="BD147" t="str">
        <f t="shared" si="8"/>
        <v xml:space="preserve">N1281F  </v>
      </c>
      <c r="BE147">
        <v>1</v>
      </c>
      <c r="BG147">
        <v>0</v>
      </c>
      <c r="BH147">
        <v>0</v>
      </c>
      <c r="BI147">
        <v>0</v>
      </c>
      <c r="BJ147">
        <v>775</v>
      </c>
      <c r="BK147">
        <v>-150</v>
      </c>
      <c r="BL147" t="s">
        <v>130</v>
      </c>
      <c r="BM147">
        <v>1</v>
      </c>
      <c r="BN147">
        <v>0</v>
      </c>
      <c r="BO147">
        <v>1</v>
      </c>
      <c r="BP147">
        <v>0</v>
      </c>
      <c r="BT147">
        <v>0</v>
      </c>
      <c r="BU147">
        <v>0</v>
      </c>
      <c r="CE147" t="str">
        <f>"21:10:49.522"</f>
        <v>21:10:49.522</v>
      </c>
      <c r="CF147">
        <v>521674098</v>
      </c>
      <c r="CI147">
        <v>0</v>
      </c>
      <c r="CJ147">
        <v>1504</v>
      </c>
      <c r="CK147">
        <v>1011.2</v>
      </c>
      <c r="CL147">
        <v>307.26560000000001</v>
      </c>
      <c r="CM147">
        <v>1</v>
      </c>
      <c r="CN147">
        <v>1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4</v>
      </c>
      <c r="CY147">
        <v>7</v>
      </c>
      <c r="CZ147" t="s">
        <v>131</v>
      </c>
      <c r="DA147">
        <v>145</v>
      </c>
      <c r="DB147">
        <v>1</v>
      </c>
      <c r="DC147" t="s">
        <v>132</v>
      </c>
      <c r="DD147" t="s">
        <v>133</v>
      </c>
      <c r="DG147">
        <v>1770876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"09/28/2024 21:10:50.801"</f>
        <v>09/28/2024 21:10:50.801</v>
      </c>
      <c r="C148" t="str">
        <f t="shared" ref="C148:C211" si="11">"FFDFD7C0"</f>
        <v>FFDFD7C0</v>
      </c>
      <c r="D148" t="s">
        <v>143</v>
      </c>
      <c r="E148">
        <v>13</v>
      </c>
      <c r="J148" t="s">
        <v>144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"21:10:50.484"</f>
        <v>21:10:50.484</v>
      </c>
      <c r="T148" t="str">
        <f>"21:10:49.584"</f>
        <v>21:10:49.584</v>
      </c>
      <c r="U148" t="str">
        <f t="shared" si="9"/>
        <v>A073EB</v>
      </c>
      <c r="V148">
        <v>0</v>
      </c>
      <c r="W148">
        <v>0</v>
      </c>
      <c r="X148">
        <v>4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126</v>
      </c>
      <c r="AG148">
        <v>0</v>
      </c>
      <c r="AH148">
        <v>0</v>
      </c>
      <c r="AI148">
        <v>2</v>
      </c>
      <c r="AJ148">
        <v>1</v>
      </c>
      <c r="AK148" t="s">
        <v>212</v>
      </c>
      <c r="AL148">
        <v>35.908405999999999</v>
      </c>
      <c r="AM148" t="s">
        <v>213</v>
      </c>
      <c r="AN148">
        <v>-75.722237000000007</v>
      </c>
      <c r="AO148">
        <v>25</v>
      </c>
      <c r="AP148">
        <v>950</v>
      </c>
      <c r="AQ148" t="s">
        <v>129</v>
      </c>
      <c r="AR148">
        <v>-107</v>
      </c>
      <c r="AS148">
        <v>28</v>
      </c>
      <c r="AT148">
        <v>1152</v>
      </c>
      <c r="BB148" t="str">
        <f t="shared" si="10"/>
        <v>1200</v>
      </c>
      <c r="BC148">
        <v>1</v>
      </c>
      <c r="BD148" t="str">
        <f t="shared" ref="BD148:BD211" si="12">"N1281F  "</f>
        <v xml:space="preserve">N1281F  </v>
      </c>
      <c r="BE148">
        <v>1</v>
      </c>
      <c r="BG148">
        <v>0</v>
      </c>
      <c r="BH148">
        <v>0</v>
      </c>
      <c r="BI148">
        <v>0</v>
      </c>
      <c r="BJ148">
        <v>775</v>
      </c>
      <c r="BK148">
        <v>-175</v>
      </c>
      <c r="BL148" t="s">
        <v>130</v>
      </c>
      <c r="BM148">
        <v>1</v>
      </c>
      <c r="BN148">
        <v>0</v>
      </c>
      <c r="BO148">
        <v>1</v>
      </c>
      <c r="BP148">
        <v>0</v>
      </c>
      <c r="BT148">
        <v>0</v>
      </c>
      <c r="BU148">
        <v>0</v>
      </c>
      <c r="CE148" t="str">
        <f>"21:10:50.490"</f>
        <v>21:10:50.490</v>
      </c>
      <c r="CF148">
        <v>489976503</v>
      </c>
      <c r="CI148">
        <v>0</v>
      </c>
      <c r="CJ148">
        <v>1504</v>
      </c>
      <c r="CK148">
        <v>1011.2</v>
      </c>
      <c r="CL148">
        <v>310.78129999999999</v>
      </c>
      <c r="CM148">
        <v>1</v>
      </c>
      <c r="CN148">
        <v>1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131</v>
      </c>
      <c r="DA148">
        <v>145</v>
      </c>
      <c r="DB148">
        <v>1</v>
      </c>
      <c r="DC148" t="s">
        <v>132</v>
      </c>
      <c r="DD148" t="s">
        <v>133</v>
      </c>
      <c r="DG148">
        <v>1771260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"09/28/2024 21:10:50.895"</f>
        <v>09/28/2024 21:10:50.895</v>
      </c>
      <c r="C149" t="str">
        <f t="shared" si="11"/>
        <v>FFDFD7C0</v>
      </c>
      <c r="D149" t="s">
        <v>136</v>
      </c>
      <c r="E149">
        <v>3</v>
      </c>
      <c r="F149">
        <v>1003</v>
      </c>
      <c r="G149" t="s">
        <v>142</v>
      </c>
      <c r="J149" t="s">
        <v>137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"21:10:50.484"</f>
        <v>21:10:50.484</v>
      </c>
      <c r="T149" t="str">
        <f>"21:10:49.584"</f>
        <v>21:10:49.584</v>
      </c>
      <c r="U149" t="str">
        <f t="shared" si="9"/>
        <v>A073EB</v>
      </c>
      <c r="V149">
        <v>0</v>
      </c>
      <c r="W149">
        <v>0</v>
      </c>
      <c r="X149">
        <v>4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126</v>
      </c>
      <c r="AG149">
        <v>0</v>
      </c>
      <c r="AH149">
        <v>0</v>
      </c>
      <c r="AI149">
        <v>2</v>
      </c>
      <c r="AJ149">
        <v>1</v>
      </c>
      <c r="AK149" t="s">
        <v>212</v>
      </c>
      <c r="AL149">
        <v>35.908405999999999</v>
      </c>
      <c r="AM149" t="s">
        <v>213</v>
      </c>
      <c r="AN149">
        <v>-75.722237000000007</v>
      </c>
      <c r="AO149">
        <v>25</v>
      </c>
      <c r="AP149">
        <v>950</v>
      </c>
      <c r="AQ149" t="s">
        <v>129</v>
      </c>
      <c r="AR149">
        <v>-107</v>
      </c>
      <c r="AS149">
        <v>28</v>
      </c>
      <c r="AT149">
        <v>1152</v>
      </c>
      <c r="BB149" t="str">
        <f t="shared" si="10"/>
        <v>1200</v>
      </c>
      <c r="BC149">
        <v>1</v>
      </c>
      <c r="BD149" t="str">
        <f t="shared" si="12"/>
        <v xml:space="preserve">N1281F  </v>
      </c>
      <c r="BE149">
        <v>1</v>
      </c>
      <c r="BG149">
        <v>0</v>
      </c>
      <c r="BH149">
        <v>0</v>
      </c>
      <c r="BI149">
        <v>0</v>
      </c>
      <c r="BJ149">
        <v>775</v>
      </c>
      <c r="BK149">
        <v>-175</v>
      </c>
      <c r="BL149" t="s">
        <v>130</v>
      </c>
      <c r="BM149">
        <v>1</v>
      </c>
      <c r="BN149">
        <v>0</v>
      </c>
      <c r="BO149">
        <v>1</v>
      </c>
      <c r="BP149">
        <v>0</v>
      </c>
      <c r="BT149">
        <v>0</v>
      </c>
      <c r="BU149">
        <v>0</v>
      </c>
      <c r="CE149" t="str">
        <f>"21:10:50.490"</f>
        <v>21:10:50.490</v>
      </c>
      <c r="CF149">
        <v>489976503</v>
      </c>
      <c r="CI149">
        <v>0</v>
      </c>
      <c r="CJ149">
        <v>1504</v>
      </c>
      <c r="CK149">
        <v>1011.2</v>
      </c>
      <c r="CL149">
        <v>310.78129999999999</v>
      </c>
      <c r="CM149">
        <v>1</v>
      </c>
      <c r="CN149">
        <v>1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5</v>
      </c>
      <c r="CY149">
        <v>7</v>
      </c>
      <c r="CZ149" t="s">
        <v>131</v>
      </c>
      <c r="DA149">
        <v>145</v>
      </c>
      <c r="DB149">
        <v>1</v>
      </c>
      <c r="DC149" t="s">
        <v>132</v>
      </c>
      <c r="DD149" t="s">
        <v>133</v>
      </c>
      <c r="DG149">
        <v>1771260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"09/28/2024 21:10:50.895"</f>
        <v>09/28/2024 21:10:50.895</v>
      </c>
      <c r="C150" t="str">
        <f t="shared" si="11"/>
        <v>FFDFD7C0</v>
      </c>
      <c r="D150" t="s">
        <v>136</v>
      </c>
      <c r="E150">
        <v>4</v>
      </c>
      <c r="F150">
        <v>1004</v>
      </c>
      <c r="G150" t="s">
        <v>124</v>
      </c>
      <c r="J150" t="s">
        <v>137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"21:10:50.484"</f>
        <v>21:10:50.484</v>
      </c>
      <c r="T150" t="str">
        <f>"21:10:49.584"</f>
        <v>21:10:49.584</v>
      </c>
      <c r="U150" t="str">
        <f t="shared" si="9"/>
        <v>A073EB</v>
      </c>
      <c r="V150">
        <v>0</v>
      </c>
      <c r="W150">
        <v>0</v>
      </c>
      <c r="X150">
        <v>4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126</v>
      </c>
      <c r="AG150">
        <v>0</v>
      </c>
      <c r="AH150">
        <v>0</v>
      </c>
      <c r="AI150">
        <v>2</v>
      </c>
      <c r="AJ150">
        <v>1</v>
      </c>
      <c r="AK150" t="s">
        <v>212</v>
      </c>
      <c r="AL150">
        <v>35.908405999999999</v>
      </c>
      <c r="AM150" t="s">
        <v>213</v>
      </c>
      <c r="AN150">
        <v>-75.722237000000007</v>
      </c>
      <c r="AO150">
        <v>25</v>
      </c>
      <c r="AP150">
        <v>950</v>
      </c>
      <c r="AQ150" t="s">
        <v>129</v>
      </c>
      <c r="AR150">
        <v>-107</v>
      </c>
      <c r="AS150">
        <v>28</v>
      </c>
      <c r="AT150">
        <v>1152</v>
      </c>
      <c r="BB150" t="str">
        <f t="shared" si="10"/>
        <v>1200</v>
      </c>
      <c r="BC150">
        <v>1</v>
      </c>
      <c r="BD150" t="str">
        <f t="shared" si="12"/>
        <v xml:space="preserve">N1281F  </v>
      </c>
      <c r="BE150">
        <v>1</v>
      </c>
      <c r="BG150">
        <v>0</v>
      </c>
      <c r="BH150">
        <v>0</v>
      </c>
      <c r="BI150">
        <v>0</v>
      </c>
      <c r="BJ150">
        <v>775</v>
      </c>
      <c r="BK150">
        <v>-175</v>
      </c>
      <c r="BL150" t="s">
        <v>130</v>
      </c>
      <c r="BM150">
        <v>1</v>
      </c>
      <c r="BN150">
        <v>0</v>
      </c>
      <c r="BO150">
        <v>1</v>
      </c>
      <c r="BP150">
        <v>0</v>
      </c>
      <c r="BT150">
        <v>0</v>
      </c>
      <c r="BU150">
        <v>0</v>
      </c>
      <c r="CE150" t="str">
        <f>"21:10:50.490"</f>
        <v>21:10:50.490</v>
      </c>
      <c r="CF150">
        <v>489976503</v>
      </c>
      <c r="CI150">
        <v>0</v>
      </c>
      <c r="CJ150">
        <v>1504</v>
      </c>
      <c r="CK150">
        <v>1011.2</v>
      </c>
      <c r="CL150">
        <v>310.78129999999999</v>
      </c>
      <c r="CM150">
        <v>1</v>
      </c>
      <c r="CN150">
        <v>1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5</v>
      </c>
      <c r="CY150">
        <v>7</v>
      </c>
      <c r="CZ150" t="s">
        <v>131</v>
      </c>
      <c r="DA150">
        <v>145</v>
      </c>
      <c r="DB150">
        <v>1</v>
      </c>
      <c r="DC150" t="s">
        <v>132</v>
      </c>
      <c r="DD150" t="s">
        <v>133</v>
      </c>
      <c r="DG150">
        <v>1771260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"09/28/2024 21:10:50.801"</f>
        <v>09/28/2024 21:10:50.801</v>
      </c>
      <c r="C151" t="str">
        <f t="shared" si="11"/>
        <v>FFDFD7C0</v>
      </c>
      <c r="D151" t="s">
        <v>123</v>
      </c>
      <c r="E151">
        <v>2</v>
      </c>
      <c r="H151">
        <v>158</v>
      </c>
      <c r="I151" t="s">
        <v>124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"21:10:50.484"</f>
        <v>21:10:50.484</v>
      </c>
      <c r="T151" t="str">
        <f>"21:10:49.584"</f>
        <v>21:10:49.584</v>
      </c>
      <c r="U151" t="str">
        <f t="shared" si="9"/>
        <v>A073EB</v>
      </c>
      <c r="V151">
        <v>0</v>
      </c>
      <c r="W151">
        <v>0</v>
      </c>
      <c r="X151">
        <v>4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126</v>
      </c>
      <c r="AG151">
        <v>0</v>
      </c>
      <c r="AH151">
        <v>0</v>
      </c>
      <c r="AI151">
        <v>2</v>
      </c>
      <c r="AJ151">
        <v>1</v>
      </c>
      <c r="AK151" t="s">
        <v>212</v>
      </c>
      <c r="AL151">
        <v>35.908405999999999</v>
      </c>
      <c r="AM151" t="s">
        <v>213</v>
      </c>
      <c r="AN151">
        <v>-75.722237000000007</v>
      </c>
      <c r="AO151">
        <v>25</v>
      </c>
      <c r="AP151">
        <v>950</v>
      </c>
      <c r="AQ151" t="s">
        <v>129</v>
      </c>
      <c r="AR151">
        <v>-107</v>
      </c>
      <c r="AS151">
        <v>28</v>
      </c>
      <c r="AT151">
        <v>1152</v>
      </c>
      <c r="BB151" t="str">
        <f t="shared" si="10"/>
        <v>1200</v>
      </c>
      <c r="BC151">
        <v>1</v>
      </c>
      <c r="BD151" t="str">
        <f t="shared" si="12"/>
        <v xml:space="preserve">N1281F  </v>
      </c>
      <c r="BE151">
        <v>1</v>
      </c>
      <c r="BG151">
        <v>0</v>
      </c>
      <c r="BH151">
        <v>0</v>
      </c>
      <c r="BI151">
        <v>0</v>
      </c>
      <c r="BJ151">
        <v>775</v>
      </c>
      <c r="BK151">
        <v>-175</v>
      </c>
      <c r="BL151" t="s">
        <v>130</v>
      </c>
      <c r="BM151">
        <v>1</v>
      </c>
      <c r="BN151">
        <v>0</v>
      </c>
      <c r="BO151">
        <v>1</v>
      </c>
      <c r="BP151">
        <v>0</v>
      </c>
      <c r="BT151">
        <v>0</v>
      </c>
      <c r="BU151">
        <v>0</v>
      </c>
      <c r="CE151" t="str">
        <f>"21:10:50.490"</f>
        <v>21:10:50.490</v>
      </c>
      <c r="CF151">
        <v>489976503</v>
      </c>
      <c r="CI151">
        <v>0</v>
      </c>
      <c r="CJ151">
        <v>1504</v>
      </c>
      <c r="CK151">
        <v>1011.2</v>
      </c>
      <c r="CL151">
        <v>310.78129999999999</v>
      </c>
      <c r="CM151">
        <v>1</v>
      </c>
      <c r="CN151">
        <v>1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5</v>
      </c>
      <c r="CY151">
        <v>7</v>
      </c>
      <c r="CZ151" t="s">
        <v>131</v>
      </c>
      <c r="DA151">
        <v>145</v>
      </c>
      <c r="DB151">
        <v>1</v>
      </c>
      <c r="DC151" t="s">
        <v>132</v>
      </c>
      <c r="DD151" t="s">
        <v>133</v>
      </c>
      <c r="DG151">
        <v>1771260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"09/28/2024 21:10:51.988"</f>
        <v>09/28/2024 21:10:51.988</v>
      </c>
      <c r="C152" t="str">
        <f t="shared" si="11"/>
        <v>FFDFD7C0</v>
      </c>
      <c r="D152" t="s">
        <v>143</v>
      </c>
      <c r="E152">
        <v>13</v>
      </c>
      <c r="J152" t="s">
        <v>144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"21:10:51.617"</f>
        <v>21:10:51.617</v>
      </c>
      <c r="T152" t="str">
        <f>"21:10:51.117"</f>
        <v>21:10:51.117</v>
      </c>
      <c r="U152" t="str">
        <f t="shared" si="9"/>
        <v>A073EB</v>
      </c>
      <c r="V152">
        <v>0</v>
      </c>
      <c r="W152">
        <v>0</v>
      </c>
      <c r="X152">
        <v>4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126</v>
      </c>
      <c r="AG152">
        <v>0</v>
      </c>
      <c r="AH152">
        <v>0</v>
      </c>
      <c r="AI152">
        <v>2</v>
      </c>
      <c r="AJ152">
        <v>1</v>
      </c>
      <c r="AK152" t="s">
        <v>214</v>
      </c>
      <c r="AL152">
        <v>35.908577000000001</v>
      </c>
      <c r="AM152" t="s">
        <v>215</v>
      </c>
      <c r="AN152">
        <v>-75.722922999999994</v>
      </c>
      <c r="AO152">
        <v>25</v>
      </c>
      <c r="AP152">
        <v>975</v>
      </c>
      <c r="AQ152" t="s">
        <v>129</v>
      </c>
      <c r="AR152">
        <v>-106</v>
      </c>
      <c r="AS152">
        <v>37</v>
      </c>
      <c r="AT152">
        <v>1216</v>
      </c>
      <c r="BB152" t="str">
        <f t="shared" si="10"/>
        <v>1200</v>
      </c>
      <c r="BC152">
        <v>1</v>
      </c>
      <c r="BD152" t="str">
        <f t="shared" si="12"/>
        <v xml:space="preserve">N1281F  </v>
      </c>
      <c r="BE152">
        <v>1</v>
      </c>
      <c r="BG152">
        <v>0</v>
      </c>
      <c r="BH152">
        <v>0</v>
      </c>
      <c r="BI152">
        <v>0</v>
      </c>
      <c r="BJ152">
        <v>800</v>
      </c>
      <c r="BK152">
        <v>-175</v>
      </c>
      <c r="BL152" t="s">
        <v>130</v>
      </c>
      <c r="BM152">
        <v>1</v>
      </c>
      <c r="BN152">
        <v>0</v>
      </c>
      <c r="BO152">
        <v>1</v>
      </c>
      <c r="BP152">
        <v>0</v>
      </c>
      <c r="BT152">
        <v>0</v>
      </c>
      <c r="BU152">
        <v>0</v>
      </c>
      <c r="CE152" t="str">
        <f>"21:10:51.617"</f>
        <v>21:10:51.617</v>
      </c>
      <c r="CF152">
        <v>617204962</v>
      </c>
      <c r="CI152">
        <v>0</v>
      </c>
      <c r="CJ152">
        <v>1504</v>
      </c>
      <c r="CK152">
        <v>1011.2</v>
      </c>
      <c r="CL152">
        <v>321.32810000000001</v>
      </c>
      <c r="CM152">
        <v>1</v>
      </c>
      <c r="CN152">
        <v>1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5</v>
      </c>
      <c r="CY152">
        <v>7</v>
      </c>
      <c r="CZ152" t="s">
        <v>131</v>
      </c>
      <c r="DA152">
        <v>145</v>
      </c>
      <c r="DB152">
        <v>1</v>
      </c>
      <c r="DC152" t="s">
        <v>132</v>
      </c>
      <c r="DD152" t="s">
        <v>133</v>
      </c>
      <c r="DG152">
        <v>1771735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"09/28/2024 21:10:52.066"</f>
        <v>09/28/2024 21:10:52.066</v>
      </c>
      <c r="C153" t="str">
        <f t="shared" si="11"/>
        <v>FFDFD7C0</v>
      </c>
      <c r="D153" t="s">
        <v>123</v>
      </c>
      <c r="E153">
        <v>2</v>
      </c>
      <c r="H153">
        <v>158</v>
      </c>
      <c r="I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"21:10:51.617"</f>
        <v>21:10:51.617</v>
      </c>
      <c r="T153" t="str">
        <f>"21:10:51.117"</f>
        <v>21:10:51.117</v>
      </c>
      <c r="U153" t="str">
        <f t="shared" si="9"/>
        <v>A073EB</v>
      </c>
      <c r="V153">
        <v>0</v>
      </c>
      <c r="W153">
        <v>0</v>
      </c>
      <c r="X153">
        <v>4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126</v>
      </c>
      <c r="AG153">
        <v>0</v>
      </c>
      <c r="AH153">
        <v>0</v>
      </c>
      <c r="AI153">
        <v>2</v>
      </c>
      <c r="AJ153">
        <v>1</v>
      </c>
      <c r="AK153" t="s">
        <v>214</v>
      </c>
      <c r="AL153">
        <v>35.908577000000001</v>
      </c>
      <c r="AM153" t="s">
        <v>215</v>
      </c>
      <c r="AN153">
        <v>-75.722922999999994</v>
      </c>
      <c r="AO153">
        <v>25</v>
      </c>
      <c r="AP153">
        <v>975</v>
      </c>
      <c r="AQ153" t="s">
        <v>129</v>
      </c>
      <c r="AR153">
        <v>-106</v>
      </c>
      <c r="AS153">
        <v>37</v>
      </c>
      <c r="AT153">
        <v>1216</v>
      </c>
      <c r="BB153" t="str">
        <f t="shared" si="10"/>
        <v>1200</v>
      </c>
      <c r="BC153">
        <v>1</v>
      </c>
      <c r="BD153" t="str">
        <f t="shared" si="12"/>
        <v xml:space="preserve">N1281F  </v>
      </c>
      <c r="BE153">
        <v>1</v>
      </c>
      <c r="BG153">
        <v>0</v>
      </c>
      <c r="BH153">
        <v>0</v>
      </c>
      <c r="BI153">
        <v>0</v>
      </c>
      <c r="BJ153">
        <v>800</v>
      </c>
      <c r="BK153">
        <v>-175</v>
      </c>
      <c r="BL153" t="s">
        <v>130</v>
      </c>
      <c r="BM153">
        <v>1</v>
      </c>
      <c r="BN153">
        <v>0</v>
      </c>
      <c r="BO153">
        <v>1</v>
      </c>
      <c r="BP153">
        <v>0</v>
      </c>
      <c r="BT153">
        <v>0</v>
      </c>
      <c r="BU153">
        <v>0</v>
      </c>
      <c r="CE153" t="str">
        <f>"21:10:51.617"</f>
        <v>21:10:51.617</v>
      </c>
      <c r="CF153">
        <v>617204962</v>
      </c>
      <c r="CI153">
        <v>0</v>
      </c>
      <c r="CJ153">
        <v>1504</v>
      </c>
      <c r="CK153">
        <v>1011.2</v>
      </c>
      <c r="CL153">
        <v>321.32810000000001</v>
      </c>
      <c r="CM153">
        <v>1</v>
      </c>
      <c r="CN153">
        <v>1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5</v>
      </c>
      <c r="CY153">
        <v>7</v>
      </c>
      <c r="CZ153" t="s">
        <v>131</v>
      </c>
      <c r="DA153">
        <v>145</v>
      </c>
      <c r="DB153">
        <v>1</v>
      </c>
      <c r="DC153" t="s">
        <v>132</v>
      </c>
      <c r="DD153" t="s">
        <v>133</v>
      </c>
      <c r="DG153">
        <v>1771735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"09/28/2024 21:10:52.066"</f>
        <v>09/28/2024 21:10:52.066</v>
      </c>
      <c r="C154" t="str">
        <f t="shared" si="11"/>
        <v>FFDFD7C0</v>
      </c>
      <c r="D154" t="s">
        <v>136</v>
      </c>
      <c r="E154">
        <v>4</v>
      </c>
      <c r="F154">
        <v>1004</v>
      </c>
      <c r="G154" t="s">
        <v>124</v>
      </c>
      <c r="J154" t="s">
        <v>137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"21:10:51.617"</f>
        <v>21:10:51.617</v>
      </c>
      <c r="T154" t="str">
        <f>"21:10:51.117"</f>
        <v>21:10:51.117</v>
      </c>
      <c r="U154" t="str">
        <f t="shared" si="9"/>
        <v>A073EB</v>
      </c>
      <c r="V154">
        <v>0</v>
      </c>
      <c r="W154">
        <v>0</v>
      </c>
      <c r="X154">
        <v>4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126</v>
      </c>
      <c r="AG154">
        <v>0</v>
      </c>
      <c r="AH154">
        <v>0</v>
      </c>
      <c r="AI154">
        <v>2</v>
      </c>
      <c r="AJ154">
        <v>1</v>
      </c>
      <c r="AK154" t="s">
        <v>214</v>
      </c>
      <c r="AL154">
        <v>35.908577000000001</v>
      </c>
      <c r="AM154" t="s">
        <v>215</v>
      </c>
      <c r="AN154">
        <v>-75.722922999999994</v>
      </c>
      <c r="AO154">
        <v>25</v>
      </c>
      <c r="AP154">
        <v>975</v>
      </c>
      <c r="AQ154" t="s">
        <v>129</v>
      </c>
      <c r="AR154">
        <v>-106</v>
      </c>
      <c r="AS154">
        <v>37</v>
      </c>
      <c r="AT154">
        <v>1216</v>
      </c>
      <c r="BB154" t="str">
        <f t="shared" si="10"/>
        <v>1200</v>
      </c>
      <c r="BC154">
        <v>1</v>
      </c>
      <c r="BD154" t="str">
        <f t="shared" si="12"/>
        <v xml:space="preserve">N1281F  </v>
      </c>
      <c r="BE154">
        <v>1</v>
      </c>
      <c r="BG154">
        <v>0</v>
      </c>
      <c r="BH154">
        <v>0</v>
      </c>
      <c r="BI154">
        <v>0</v>
      </c>
      <c r="BJ154">
        <v>800</v>
      </c>
      <c r="BK154">
        <v>-175</v>
      </c>
      <c r="BL154" t="s">
        <v>130</v>
      </c>
      <c r="BM154">
        <v>1</v>
      </c>
      <c r="BN154">
        <v>0</v>
      </c>
      <c r="BO154">
        <v>1</v>
      </c>
      <c r="BP154">
        <v>0</v>
      </c>
      <c r="BT154">
        <v>0</v>
      </c>
      <c r="BU154">
        <v>0</v>
      </c>
      <c r="CE154" t="str">
        <f>"21:10:51.617"</f>
        <v>21:10:51.617</v>
      </c>
      <c r="CF154">
        <v>617204962</v>
      </c>
      <c r="CI154">
        <v>0</v>
      </c>
      <c r="CJ154">
        <v>1504</v>
      </c>
      <c r="CK154">
        <v>1011.2</v>
      </c>
      <c r="CL154">
        <v>321.32810000000001</v>
      </c>
      <c r="CM154">
        <v>1</v>
      </c>
      <c r="CN154">
        <v>1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5</v>
      </c>
      <c r="CY154">
        <v>7</v>
      </c>
      <c r="CZ154" t="s">
        <v>131</v>
      </c>
      <c r="DA154">
        <v>145</v>
      </c>
      <c r="DB154">
        <v>1</v>
      </c>
      <c r="DC154" t="s">
        <v>132</v>
      </c>
      <c r="DD154" t="s">
        <v>133</v>
      </c>
      <c r="DG154">
        <v>1771735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"09/28/2024 21:10:52.066"</f>
        <v>09/28/2024 21:10:52.066</v>
      </c>
      <c r="C155" t="str">
        <f t="shared" si="11"/>
        <v>FFDFD7C0</v>
      </c>
      <c r="D155" t="s">
        <v>136</v>
      </c>
      <c r="E155">
        <v>3</v>
      </c>
      <c r="F155">
        <v>1003</v>
      </c>
      <c r="G155" t="s">
        <v>142</v>
      </c>
      <c r="J155" t="s">
        <v>137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"21:10:51.617"</f>
        <v>21:10:51.617</v>
      </c>
      <c r="T155" t="str">
        <f>"21:10:51.117"</f>
        <v>21:10:51.117</v>
      </c>
      <c r="U155" t="str">
        <f t="shared" si="9"/>
        <v>A073EB</v>
      </c>
      <c r="V155">
        <v>0</v>
      </c>
      <c r="W155">
        <v>0</v>
      </c>
      <c r="X155">
        <v>4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126</v>
      </c>
      <c r="AG155">
        <v>0</v>
      </c>
      <c r="AH155">
        <v>0</v>
      </c>
      <c r="AI155">
        <v>2</v>
      </c>
      <c r="AJ155">
        <v>1</v>
      </c>
      <c r="AK155" t="s">
        <v>214</v>
      </c>
      <c r="AL155">
        <v>35.908577000000001</v>
      </c>
      <c r="AM155" t="s">
        <v>215</v>
      </c>
      <c r="AN155">
        <v>-75.722922999999994</v>
      </c>
      <c r="AO155">
        <v>25</v>
      </c>
      <c r="AP155">
        <v>975</v>
      </c>
      <c r="AQ155" t="s">
        <v>129</v>
      </c>
      <c r="AR155">
        <v>-106</v>
      </c>
      <c r="AS155">
        <v>37</v>
      </c>
      <c r="AT155">
        <v>1216</v>
      </c>
      <c r="BB155" t="str">
        <f t="shared" si="10"/>
        <v>1200</v>
      </c>
      <c r="BC155">
        <v>1</v>
      </c>
      <c r="BD155" t="str">
        <f t="shared" si="12"/>
        <v xml:space="preserve">N1281F  </v>
      </c>
      <c r="BE155">
        <v>1</v>
      </c>
      <c r="BG155">
        <v>0</v>
      </c>
      <c r="BH155">
        <v>0</v>
      </c>
      <c r="BI155">
        <v>0</v>
      </c>
      <c r="BJ155">
        <v>800</v>
      </c>
      <c r="BK155">
        <v>-175</v>
      </c>
      <c r="BL155" t="s">
        <v>130</v>
      </c>
      <c r="BM155">
        <v>1</v>
      </c>
      <c r="BN155">
        <v>0</v>
      </c>
      <c r="BO155">
        <v>1</v>
      </c>
      <c r="BP155">
        <v>0</v>
      </c>
      <c r="BT155">
        <v>0</v>
      </c>
      <c r="BU155">
        <v>0</v>
      </c>
      <c r="CE155" t="str">
        <f>"21:10:51.617"</f>
        <v>21:10:51.617</v>
      </c>
      <c r="CF155">
        <v>617204962</v>
      </c>
      <c r="CI155">
        <v>0</v>
      </c>
      <c r="CJ155">
        <v>1504</v>
      </c>
      <c r="CK155">
        <v>1011.2</v>
      </c>
      <c r="CL155">
        <v>321.32810000000001</v>
      </c>
      <c r="CM155">
        <v>1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5</v>
      </c>
      <c r="CY155">
        <v>7</v>
      </c>
      <c r="CZ155" t="s">
        <v>131</v>
      </c>
      <c r="DA155">
        <v>145</v>
      </c>
      <c r="DB155">
        <v>1</v>
      </c>
      <c r="DC155" t="s">
        <v>132</v>
      </c>
      <c r="DD155" t="s">
        <v>133</v>
      </c>
      <c r="DG155">
        <v>1771735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"09/28/2024 21:10:52.769"</f>
        <v>09/28/2024 21:10:52.769</v>
      </c>
      <c r="C156" t="str">
        <f t="shared" si="11"/>
        <v>FFDFD7C0</v>
      </c>
      <c r="D156" t="s">
        <v>143</v>
      </c>
      <c r="E156">
        <v>13</v>
      </c>
      <c r="J156" t="s">
        <v>144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"21:10:52.461"</f>
        <v>21:10:52.461</v>
      </c>
      <c r="T156" t="str">
        <f>"21:10:52.061"</f>
        <v>21:10:52.061</v>
      </c>
      <c r="U156" t="str">
        <f t="shared" si="9"/>
        <v>A073EB</v>
      </c>
      <c r="V156">
        <v>0</v>
      </c>
      <c r="W156">
        <v>0</v>
      </c>
      <c r="X156">
        <v>4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126</v>
      </c>
      <c r="AG156">
        <v>0</v>
      </c>
      <c r="AH156">
        <v>0</v>
      </c>
      <c r="AI156">
        <v>2</v>
      </c>
      <c r="AJ156">
        <v>1</v>
      </c>
      <c r="AK156" t="s">
        <v>216</v>
      </c>
      <c r="AL156">
        <v>35.908771000000002</v>
      </c>
      <c r="AM156" t="s">
        <v>217</v>
      </c>
      <c r="AN156">
        <v>-75.723438000000002</v>
      </c>
      <c r="AO156">
        <v>25</v>
      </c>
      <c r="AP156">
        <v>975</v>
      </c>
      <c r="AQ156" t="s">
        <v>129</v>
      </c>
      <c r="AR156">
        <v>-104</v>
      </c>
      <c r="AS156">
        <v>43</v>
      </c>
      <c r="AT156">
        <v>1216</v>
      </c>
      <c r="BB156" t="str">
        <f t="shared" si="10"/>
        <v>1200</v>
      </c>
      <c r="BC156">
        <v>1</v>
      </c>
      <c r="BD156" t="str">
        <f t="shared" si="12"/>
        <v xml:space="preserve">N1281F  </v>
      </c>
      <c r="BE156">
        <v>1</v>
      </c>
      <c r="BG156">
        <v>0</v>
      </c>
      <c r="BH156">
        <v>0</v>
      </c>
      <c r="BI156">
        <v>0</v>
      </c>
      <c r="BJ156">
        <v>825</v>
      </c>
      <c r="BK156">
        <v>-150</v>
      </c>
      <c r="BL156" t="s">
        <v>130</v>
      </c>
      <c r="BM156">
        <v>1</v>
      </c>
      <c r="BN156">
        <v>0</v>
      </c>
      <c r="BO156">
        <v>1</v>
      </c>
      <c r="BP156">
        <v>0</v>
      </c>
      <c r="BT156">
        <v>0</v>
      </c>
      <c r="BU156">
        <v>0</v>
      </c>
      <c r="CE156" t="str">
        <f>"21:10:52.468"</f>
        <v>21:10:52.468</v>
      </c>
      <c r="CF156">
        <v>467541549</v>
      </c>
      <c r="CI156">
        <v>0</v>
      </c>
      <c r="CJ156">
        <v>1504</v>
      </c>
      <c r="CK156">
        <v>1011.2</v>
      </c>
      <c r="CL156">
        <v>321.32810000000001</v>
      </c>
      <c r="CM156">
        <v>1</v>
      </c>
      <c r="CN156">
        <v>1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5</v>
      </c>
      <c r="CY156">
        <v>7</v>
      </c>
      <c r="CZ156" t="s">
        <v>131</v>
      </c>
      <c r="DA156">
        <v>145</v>
      </c>
      <c r="DB156">
        <v>1</v>
      </c>
      <c r="DC156" t="s">
        <v>132</v>
      </c>
      <c r="DD156" t="s">
        <v>133</v>
      </c>
      <c r="DG156">
        <v>1772093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"09/28/2024 21:10:52.769"</f>
        <v>09/28/2024 21:10:52.769</v>
      </c>
      <c r="C157" t="str">
        <f t="shared" si="11"/>
        <v>FFDFD7C0</v>
      </c>
      <c r="D157" t="s">
        <v>123</v>
      </c>
      <c r="E157">
        <v>2</v>
      </c>
      <c r="H157">
        <v>158</v>
      </c>
      <c r="I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"21:10:52.461"</f>
        <v>21:10:52.461</v>
      </c>
      <c r="T157" t="str">
        <f>"21:10:52.061"</f>
        <v>21:10:52.061</v>
      </c>
      <c r="U157" t="str">
        <f t="shared" si="9"/>
        <v>A073EB</v>
      </c>
      <c r="V157">
        <v>0</v>
      </c>
      <c r="W157">
        <v>0</v>
      </c>
      <c r="X157">
        <v>4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126</v>
      </c>
      <c r="AG157">
        <v>0</v>
      </c>
      <c r="AH157">
        <v>0</v>
      </c>
      <c r="AI157">
        <v>2</v>
      </c>
      <c r="AJ157">
        <v>1</v>
      </c>
      <c r="AK157" t="s">
        <v>216</v>
      </c>
      <c r="AL157">
        <v>35.908771000000002</v>
      </c>
      <c r="AM157" t="s">
        <v>217</v>
      </c>
      <c r="AN157">
        <v>-75.723438000000002</v>
      </c>
      <c r="AO157">
        <v>25</v>
      </c>
      <c r="AP157">
        <v>975</v>
      </c>
      <c r="AQ157" t="s">
        <v>129</v>
      </c>
      <c r="AR157">
        <v>-104</v>
      </c>
      <c r="AS157">
        <v>43</v>
      </c>
      <c r="AT157">
        <v>1216</v>
      </c>
      <c r="BB157" t="str">
        <f t="shared" si="10"/>
        <v>1200</v>
      </c>
      <c r="BC157">
        <v>1</v>
      </c>
      <c r="BD157" t="str">
        <f t="shared" si="12"/>
        <v xml:space="preserve">N1281F  </v>
      </c>
      <c r="BE157">
        <v>1</v>
      </c>
      <c r="BG157">
        <v>0</v>
      </c>
      <c r="BH157">
        <v>0</v>
      </c>
      <c r="BI157">
        <v>0</v>
      </c>
      <c r="BJ157">
        <v>825</v>
      </c>
      <c r="BK157">
        <v>-150</v>
      </c>
      <c r="BL157" t="s">
        <v>130</v>
      </c>
      <c r="BM157">
        <v>1</v>
      </c>
      <c r="BN157">
        <v>0</v>
      </c>
      <c r="BO157">
        <v>1</v>
      </c>
      <c r="BP157">
        <v>0</v>
      </c>
      <c r="BT157">
        <v>0</v>
      </c>
      <c r="BU157">
        <v>0</v>
      </c>
      <c r="CE157" t="str">
        <f>"21:10:52.468"</f>
        <v>21:10:52.468</v>
      </c>
      <c r="CF157">
        <v>467541549</v>
      </c>
      <c r="CI157">
        <v>0</v>
      </c>
      <c r="CJ157">
        <v>1504</v>
      </c>
      <c r="CK157">
        <v>1011.2</v>
      </c>
      <c r="CL157">
        <v>321.32810000000001</v>
      </c>
      <c r="CM157">
        <v>1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131</v>
      </c>
      <c r="DA157">
        <v>145</v>
      </c>
      <c r="DB157">
        <v>1</v>
      </c>
      <c r="DC157" t="s">
        <v>132</v>
      </c>
      <c r="DD157" t="s">
        <v>133</v>
      </c>
      <c r="DG157">
        <v>1772093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"09/28/2024 21:10:52.800"</f>
        <v>09/28/2024 21:10:52.800</v>
      </c>
      <c r="C158" t="str">
        <f t="shared" si="11"/>
        <v>FFDFD7C0</v>
      </c>
      <c r="D158" t="s">
        <v>136</v>
      </c>
      <c r="E158">
        <v>3</v>
      </c>
      <c r="F158">
        <v>1003</v>
      </c>
      <c r="G158" t="s">
        <v>142</v>
      </c>
      <c r="J158" t="s">
        <v>137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"21:10:52.461"</f>
        <v>21:10:52.461</v>
      </c>
      <c r="T158" t="str">
        <f>"21:10:52.061"</f>
        <v>21:10:52.061</v>
      </c>
      <c r="U158" t="str">
        <f t="shared" si="9"/>
        <v>A073EB</v>
      </c>
      <c r="V158">
        <v>0</v>
      </c>
      <c r="W158">
        <v>0</v>
      </c>
      <c r="X158">
        <v>4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126</v>
      </c>
      <c r="AG158">
        <v>0</v>
      </c>
      <c r="AH158">
        <v>0</v>
      </c>
      <c r="AI158">
        <v>2</v>
      </c>
      <c r="AJ158">
        <v>1</v>
      </c>
      <c r="AK158" t="s">
        <v>216</v>
      </c>
      <c r="AL158">
        <v>35.908771000000002</v>
      </c>
      <c r="AM158" t="s">
        <v>217</v>
      </c>
      <c r="AN158">
        <v>-75.723438000000002</v>
      </c>
      <c r="AO158">
        <v>25</v>
      </c>
      <c r="AP158">
        <v>975</v>
      </c>
      <c r="AQ158" t="s">
        <v>129</v>
      </c>
      <c r="AR158">
        <v>-104</v>
      </c>
      <c r="AS158">
        <v>43</v>
      </c>
      <c r="AT158">
        <v>1216</v>
      </c>
      <c r="BB158" t="str">
        <f t="shared" si="10"/>
        <v>1200</v>
      </c>
      <c r="BC158">
        <v>1</v>
      </c>
      <c r="BD158" t="str">
        <f t="shared" si="12"/>
        <v xml:space="preserve">N1281F  </v>
      </c>
      <c r="BE158">
        <v>1</v>
      </c>
      <c r="BG158">
        <v>0</v>
      </c>
      <c r="BH158">
        <v>0</v>
      </c>
      <c r="BI158">
        <v>0</v>
      </c>
      <c r="BJ158">
        <v>825</v>
      </c>
      <c r="BK158">
        <v>-150</v>
      </c>
      <c r="BL158" t="s">
        <v>130</v>
      </c>
      <c r="BM158">
        <v>1</v>
      </c>
      <c r="BN158">
        <v>0</v>
      </c>
      <c r="BO158">
        <v>1</v>
      </c>
      <c r="BP158">
        <v>0</v>
      </c>
      <c r="BT158">
        <v>0</v>
      </c>
      <c r="BU158">
        <v>0</v>
      </c>
      <c r="CE158" t="str">
        <f>"21:10:52.468"</f>
        <v>21:10:52.468</v>
      </c>
      <c r="CF158">
        <v>467541549</v>
      </c>
      <c r="CI158">
        <v>0</v>
      </c>
      <c r="CJ158">
        <v>1504</v>
      </c>
      <c r="CK158">
        <v>1011.2</v>
      </c>
      <c r="CL158">
        <v>321.32810000000001</v>
      </c>
      <c r="CM158">
        <v>1</v>
      </c>
      <c r="CN158">
        <v>1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131</v>
      </c>
      <c r="DA158">
        <v>145</v>
      </c>
      <c r="DB158">
        <v>1</v>
      </c>
      <c r="DC158" t="s">
        <v>132</v>
      </c>
      <c r="DD158" t="s">
        <v>133</v>
      </c>
      <c r="DG158">
        <v>1772093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"09/28/2024 21:10:52.800"</f>
        <v>09/28/2024 21:10:52.800</v>
      </c>
      <c r="C159" t="str">
        <f t="shared" si="11"/>
        <v>FFDFD7C0</v>
      </c>
      <c r="D159" t="s">
        <v>136</v>
      </c>
      <c r="E159">
        <v>4</v>
      </c>
      <c r="F159">
        <v>1004</v>
      </c>
      <c r="G159" t="s">
        <v>124</v>
      </c>
      <c r="J159" t="s">
        <v>137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"21:10:52.461"</f>
        <v>21:10:52.461</v>
      </c>
      <c r="T159" t="str">
        <f>"21:10:52.061"</f>
        <v>21:10:52.061</v>
      </c>
      <c r="U159" t="str">
        <f t="shared" si="9"/>
        <v>A073EB</v>
      </c>
      <c r="V159">
        <v>0</v>
      </c>
      <c r="W159">
        <v>0</v>
      </c>
      <c r="X159">
        <v>4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126</v>
      </c>
      <c r="AG159">
        <v>0</v>
      </c>
      <c r="AH159">
        <v>0</v>
      </c>
      <c r="AI159">
        <v>2</v>
      </c>
      <c r="AJ159">
        <v>1</v>
      </c>
      <c r="AK159" t="s">
        <v>216</v>
      </c>
      <c r="AL159">
        <v>35.908771000000002</v>
      </c>
      <c r="AM159" t="s">
        <v>217</v>
      </c>
      <c r="AN159">
        <v>-75.723438000000002</v>
      </c>
      <c r="AO159">
        <v>25</v>
      </c>
      <c r="AP159">
        <v>975</v>
      </c>
      <c r="AQ159" t="s">
        <v>129</v>
      </c>
      <c r="AR159">
        <v>-104</v>
      </c>
      <c r="AS159">
        <v>43</v>
      </c>
      <c r="AT159">
        <v>1216</v>
      </c>
      <c r="BB159" t="str">
        <f t="shared" si="10"/>
        <v>1200</v>
      </c>
      <c r="BC159">
        <v>1</v>
      </c>
      <c r="BD159" t="str">
        <f t="shared" si="12"/>
        <v xml:space="preserve">N1281F  </v>
      </c>
      <c r="BE159">
        <v>1</v>
      </c>
      <c r="BG159">
        <v>0</v>
      </c>
      <c r="BH159">
        <v>0</v>
      </c>
      <c r="BI159">
        <v>0</v>
      </c>
      <c r="BJ159">
        <v>825</v>
      </c>
      <c r="BK159">
        <v>-150</v>
      </c>
      <c r="BL159" t="s">
        <v>130</v>
      </c>
      <c r="BM159">
        <v>1</v>
      </c>
      <c r="BN159">
        <v>0</v>
      </c>
      <c r="BO159">
        <v>1</v>
      </c>
      <c r="BP159">
        <v>0</v>
      </c>
      <c r="BT159">
        <v>0</v>
      </c>
      <c r="BU159">
        <v>0</v>
      </c>
      <c r="CE159" t="str">
        <f>"21:10:52.468"</f>
        <v>21:10:52.468</v>
      </c>
      <c r="CF159">
        <v>467541549</v>
      </c>
      <c r="CI159">
        <v>0</v>
      </c>
      <c r="CJ159">
        <v>1504</v>
      </c>
      <c r="CK159">
        <v>1011.2</v>
      </c>
      <c r="CL159">
        <v>321.32810000000001</v>
      </c>
      <c r="CM159">
        <v>1</v>
      </c>
      <c r="CN159">
        <v>1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5</v>
      </c>
      <c r="CY159">
        <v>7</v>
      </c>
      <c r="CZ159" t="s">
        <v>131</v>
      </c>
      <c r="DA159">
        <v>145</v>
      </c>
      <c r="DB159">
        <v>1</v>
      </c>
      <c r="DC159" t="s">
        <v>132</v>
      </c>
      <c r="DD159" t="s">
        <v>133</v>
      </c>
      <c r="DG159">
        <v>1772093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"09/28/2024 21:10:53.660"</f>
        <v>09/28/2024 21:10:53.660</v>
      </c>
      <c r="C160" t="str">
        <f t="shared" si="11"/>
        <v>FFDFD7C0</v>
      </c>
      <c r="D160" t="s">
        <v>136</v>
      </c>
      <c r="E160">
        <v>3</v>
      </c>
      <c r="F160">
        <v>1003</v>
      </c>
      <c r="G160" t="s">
        <v>142</v>
      </c>
      <c r="J160" t="s">
        <v>137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"21:10:53.414"</f>
        <v>21:10:53.414</v>
      </c>
      <c r="T160" t="str">
        <f>"21:10:53.014"</f>
        <v>21:10:53.014</v>
      </c>
      <c r="U160" t="str">
        <f t="shared" si="9"/>
        <v>A073EB</v>
      </c>
      <c r="V160">
        <v>0</v>
      </c>
      <c r="W160">
        <v>0</v>
      </c>
      <c r="X160">
        <v>4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126</v>
      </c>
      <c r="AG160">
        <v>0</v>
      </c>
      <c r="AH160">
        <v>0</v>
      </c>
      <c r="AI160">
        <v>2</v>
      </c>
      <c r="AJ160">
        <v>1</v>
      </c>
      <c r="AK160" t="s">
        <v>175</v>
      </c>
      <c r="AL160">
        <v>35.908963999999997</v>
      </c>
      <c r="AM160" t="s">
        <v>218</v>
      </c>
      <c r="AN160">
        <v>-75.723974999999996</v>
      </c>
      <c r="AO160">
        <v>25</v>
      </c>
      <c r="AP160">
        <v>1000</v>
      </c>
      <c r="AQ160" t="s">
        <v>129</v>
      </c>
      <c r="AR160">
        <v>-103</v>
      </c>
      <c r="AS160">
        <v>48</v>
      </c>
      <c r="AT160">
        <v>1152</v>
      </c>
      <c r="BB160" t="str">
        <f t="shared" si="10"/>
        <v>1200</v>
      </c>
      <c r="BC160">
        <v>1</v>
      </c>
      <c r="BD160" t="str">
        <f t="shared" si="12"/>
        <v xml:space="preserve">N1281F  </v>
      </c>
      <c r="BE160">
        <v>1</v>
      </c>
      <c r="BG160">
        <v>0</v>
      </c>
      <c r="BH160">
        <v>0</v>
      </c>
      <c r="BI160">
        <v>0</v>
      </c>
      <c r="BJ160">
        <v>850</v>
      </c>
      <c r="BK160">
        <v>-150</v>
      </c>
      <c r="BL160" t="s">
        <v>130</v>
      </c>
      <c r="BM160">
        <v>1</v>
      </c>
      <c r="BN160">
        <v>0</v>
      </c>
      <c r="BO160">
        <v>1</v>
      </c>
      <c r="BP160">
        <v>0</v>
      </c>
      <c r="BT160">
        <v>0</v>
      </c>
      <c r="BU160">
        <v>0</v>
      </c>
      <c r="CE160" t="str">
        <f>"21:10:53.415"</f>
        <v>21:10:53.415</v>
      </c>
      <c r="CF160">
        <v>414544610</v>
      </c>
      <c r="CI160">
        <v>0</v>
      </c>
      <c r="CJ160">
        <v>1504</v>
      </c>
      <c r="CK160">
        <v>1011.2</v>
      </c>
      <c r="CL160">
        <v>326.25</v>
      </c>
      <c r="CM160">
        <v>1</v>
      </c>
      <c r="CN160">
        <v>1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5</v>
      </c>
      <c r="CY160">
        <v>7</v>
      </c>
      <c r="CZ160" t="s">
        <v>131</v>
      </c>
      <c r="DA160">
        <v>145</v>
      </c>
      <c r="DB160">
        <v>1</v>
      </c>
      <c r="DC160" t="s">
        <v>132</v>
      </c>
      <c r="DD160" t="s">
        <v>133</v>
      </c>
      <c r="DG160">
        <v>1772465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"09/28/2024 21:10:53.660"</f>
        <v>09/28/2024 21:10:53.660</v>
      </c>
      <c r="C161" t="str">
        <f t="shared" si="11"/>
        <v>FFDFD7C0</v>
      </c>
      <c r="D161" t="s">
        <v>136</v>
      </c>
      <c r="E161">
        <v>4</v>
      </c>
      <c r="F161">
        <v>1004</v>
      </c>
      <c r="G161" t="s">
        <v>124</v>
      </c>
      <c r="J161" t="s">
        <v>137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"21:10:53.414"</f>
        <v>21:10:53.414</v>
      </c>
      <c r="T161" t="str">
        <f>"21:10:53.014"</f>
        <v>21:10:53.014</v>
      </c>
      <c r="U161" t="str">
        <f t="shared" si="9"/>
        <v>A073EB</v>
      </c>
      <c r="V161">
        <v>0</v>
      </c>
      <c r="W161">
        <v>0</v>
      </c>
      <c r="X161">
        <v>4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126</v>
      </c>
      <c r="AG161">
        <v>0</v>
      </c>
      <c r="AH161">
        <v>0</v>
      </c>
      <c r="AI161">
        <v>2</v>
      </c>
      <c r="AJ161">
        <v>1</v>
      </c>
      <c r="AK161" t="s">
        <v>175</v>
      </c>
      <c r="AL161">
        <v>35.908963999999997</v>
      </c>
      <c r="AM161" t="s">
        <v>218</v>
      </c>
      <c r="AN161">
        <v>-75.723974999999996</v>
      </c>
      <c r="AO161">
        <v>25</v>
      </c>
      <c r="AP161">
        <v>1000</v>
      </c>
      <c r="AQ161" t="s">
        <v>129</v>
      </c>
      <c r="AR161">
        <v>-103</v>
      </c>
      <c r="AS161">
        <v>48</v>
      </c>
      <c r="AT161">
        <v>1152</v>
      </c>
      <c r="BB161" t="str">
        <f t="shared" si="10"/>
        <v>1200</v>
      </c>
      <c r="BC161">
        <v>1</v>
      </c>
      <c r="BD161" t="str">
        <f t="shared" si="12"/>
        <v xml:space="preserve">N1281F  </v>
      </c>
      <c r="BE161">
        <v>1</v>
      </c>
      <c r="BG161">
        <v>0</v>
      </c>
      <c r="BH161">
        <v>0</v>
      </c>
      <c r="BI161">
        <v>0</v>
      </c>
      <c r="BJ161">
        <v>850</v>
      </c>
      <c r="BK161">
        <v>-150</v>
      </c>
      <c r="BL161" t="s">
        <v>130</v>
      </c>
      <c r="BM161">
        <v>1</v>
      </c>
      <c r="BN161">
        <v>0</v>
      </c>
      <c r="BO161">
        <v>1</v>
      </c>
      <c r="BP161">
        <v>0</v>
      </c>
      <c r="BT161">
        <v>0</v>
      </c>
      <c r="BU161">
        <v>0</v>
      </c>
      <c r="CE161" t="str">
        <f>"21:10:53.415"</f>
        <v>21:10:53.415</v>
      </c>
      <c r="CF161">
        <v>414544610</v>
      </c>
      <c r="CI161">
        <v>0</v>
      </c>
      <c r="CJ161">
        <v>1504</v>
      </c>
      <c r="CK161">
        <v>1011.2</v>
      </c>
      <c r="CL161">
        <v>326.25</v>
      </c>
      <c r="CM161">
        <v>1</v>
      </c>
      <c r="CN161">
        <v>1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131</v>
      </c>
      <c r="DA161">
        <v>145</v>
      </c>
      <c r="DB161">
        <v>1</v>
      </c>
      <c r="DC161" t="s">
        <v>132</v>
      </c>
      <c r="DD161" t="s">
        <v>133</v>
      </c>
      <c r="DG161">
        <v>1772465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"09/28/2024 21:10:53.660"</f>
        <v>09/28/2024 21:10:53.660</v>
      </c>
      <c r="C162" t="str">
        <f t="shared" si="11"/>
        <v>FFDFD7C0</v>
      </c>
      <c r="D162" t="s">
        <v>143</v>
      </c>
      <c r="E162">
        <v>13</v>
      </c>
      <c r="J162" t="s">
        <v>144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"21:10:53.414"</f>
        <v>21:10:53.414</v>
      </c>
      <c r="T162" t="str">
        <f>"21:10:53.014"</f>
        <v>21:10:53.014</v>
      </c>
      <c r="U162" t="str">
        <f t="shared" si="9"/>
        <v>A073EB</v>
      </c>
      <c r="V162">
        <v>0</v>
      </c>
      <c r="W162">
        <v>0</v>
      </c>
      <c r="X162">
        <v>4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126</v>
      </c>
      <c r="AG162">
        <v>0</v>
      </c>
      <c r="AH162">
        <v>0</v>
      </c>
      <c r="AI162">
        <v>2</v>
      </c>
      <c r="AJ162">
        <v>1</v>
      </c>
      <c r="AK162" t="s">
        <v>175</v>
      </c>
      <c r="AL162">
        <v>35.908963999999997</v>
      </c>
      <c r="AM162" t="s">
        <v>218</v>
      </c>
      <c r="AN162">
        <v>-75.723974999999996</v>
      </c>
      <c r="AO162">
        <v>25</v>
      </c>
      <c r="AP162">
        <v>1000</v>
      </c>
      <c r="AQ162" t="s">
        <v>129</v>
      </c>
      <c r="AR162">
        <v>-103</v>
      </c>
      <c r="AS162">
        <v>48</v>
      </c>
      <c r="AT162">
        <v>1152</v>
      </c>
      <c r="BB162" t="str">
        <f t="shared" si="10"/>
        <v>1200</v>
      </c>
      <c r="BC162">
        <v>1</v>
      </c>
      <c r="BD162" t="str">
        <f t="shared" si="12"/>
        <v xml:space="preserve">N1281F  </v>
      </c>
      <c r="BE162">
        <v>1</v>
      </c>
      <c r="BG162">
        <v>0</v>
      </c>
      <c r="BH162">
        <v>0</v>
      </c>
      <c r="BI162">
        <v>0</v>
      </c>
      <c r="BJ162">
        <v>850</v>
      </c>
      <c r="BK162">
        <v>-150</v>
      </c>
      <c r="BL162" t="s">
        <v>130</v>
      </c>
      <c r="BM162">
        <v>1</v>
      </c>
      <c r="BN162">
        <v>0</v>
      </c>
      <c r="BO162">
        <v>1</v>
      </c>
      <c r="BP162">
        <v>0</v>
      </c>
      <c r="BT162">
        <v>0</v>
      </c>
      <c r="BU162">
        <v>0</v>
      </c>
      <c r="CE162" t="str">
        <f>"21:10:53.415"</f>
        <v>21:10:53.415</v>
      </c>
      <c r="CF162">
        <v>414544610</v>
      </c>
      <c r="CI162">
        <v>0</v>
      </c>
      <c r="CJ162">
        <v>1504</v>
      </c>
      <c r="CK162">
        <v>1011.2</v>
      </c>
      <c r="CL162">
        <v>326.25</v>
      </c>
      <c r="CM162">
        <v>1</v>
      </c>
      <c r="CN162">
        <v>1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145</v>
      </c>
      <c r="DB162">
        <v>1</v>
      </c>
      <c r="DC162" t="s">
        <v>132</v>
      </c>
      <c r="DD162" t="s">
        <v>133</v>
      </c>
      <c r="DG162">
        <v>1772465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"09/28/2024 21:10:53.707"</f>
        <v>09/28/2024 21:10:53.707</v>
      </c>
      <c r="C163" t="str">
        <f t="shared" si="11"/>
        <v>FFDFD7C0</v>
      </c>
      <c r="D163" t="s">
        <v>123</v>
      </c>
      <c r="E163">
        <v>2</v>
      </c>
      <c r="H163">
        <v>158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"21:10:53.414"</f>
        <v>21:10:53.414</v>
      </c>
      <c r="T163" t="str">
        <f>"21:10:53.014"</f>
        <v>21:10:53.014</v>
      </c>
      <c r="U163" t="str">
        <f t="shared" si="9"/>
        <v>A073EB</v>
      </c>
      <c r="V163">
        <v>0</v>
      </c>
      <c r="W163">
        <v>0</v>
      </c>
      <c r="X163">
        <v>4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126</v>
      </c>
      <c r="AG163">
        <v>0</v>
      </c>
      <c r="AH163">
        <v>0</v>
      </c>
      <c r="AI163">
        <v>2</v>
      </c>
      <c r="AJ163">
        <v>1</v>
      </c>
      <c r="AK163" t="s">
        <v>175</v>
      </c>
      <c r="AL163">
        <v>35.908963999999997</v>
      </c>
      <c r="AM163" t="s">
        <v>218</v>
      </c>
      <c r="AN163">
        <v>-75.723974999999996</v>
      </c>
      <c r="AO163">
        <v>25</v>
      </c>
      <c r="AP163">
        <v>1000</v>
      </c>
      <c r="AQ163" t="s">
        <v>129</v>
      </c>
      <c r="AR163">
        <v>-103</v>
      </c>
      <c r="AS163">
        <v>48</v>
      </c>
      <c r="AT163">
        <v>1152</v>
      </c>
      <c r="BB163" t="str">
        <f t="shared" si="10"/>
        <v>1200</v>
      </c>
      <c r="BC163">
        <v>1</v>
      </c>
      <c r="BD163" t="str">
        <f t="shared" si="12"/>
        <v xml:space="preserve">N1281F  </v>
      </c>
      <c r="BE163">
        <v>1</v>
      </c>
      <c r="BG163">
        <v>0</v>
      </c>
      <c r="BH163">
        <v>0</v>
      </c>
      <c r="BI163">
        <v>0</v>
      </c>
      <c r="BJ163">
        <v>850</v>
      </c>
      <c r="BK163">
        <v>-150</v>
      </c>
      <c r="BL163" t="s">
        <v>130</v>
      </c>
      <c r="BM163">
        <v>1</v>
      </c>
      <c r="BN163">
        <v>0</v>
      </c>
      <c r="BO163">
        <v>1</v>
      </c>
      <c r="BP163">
        <v>0</v>
      </c>
      <c r="BT163">
        <v>0</v>
      </c>
      <c r="BU163">
        <v>0</v>
      </c>
      <c r="CE163" t="str">
        <f>"21:10:53.415"</f>
        <v>21:10:53.415</v>
      </c>
      <c r="CF163">
        <v>414544610</v>
      </c>
      <c r="CI163">
        <v>0</v>
      </c>
      <c r="CJ163">
        <v>1504</v>
      </c>
      <c r="CK163">
        <v>1011.2</v>
      </c>
      <c r="CL163">
        <v>326.25</v>
      </c>
      <c r="CM163">
        <v>1</v>
      </c>
      <c r="CN163">
        <v>1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145</v>
      </c>
      <c r="DB163">
        <v>1</v>
      </c>
      <c r="DC163" t="s">
        <v>132</v>
      </c>
      <c r="DD163" t="s">
        <v>133</v>
      </c>
      <c r="DG163">
        <v>1772465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"09/28/2024 21:10:54.816"</f>
        <v>09/28/2024 21:10:54.816</v>
      </c>
      <c r="C164" t="str">
        <f t="shared" si="11"/>
        <v>FFDFD7C0</v>
      </c>
      <c r="D164" t="s">
        <v>143</v>
      </c>
      <c r="E164">
        <v>13</v>
      </c>
      <c r="J164" t="s">
        <v>144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"21:10:54.508"</f>
        <v>21:10:54.508</v>
      </c>
      <c r="T164" t="str">
        <f>"21:10:54.008"</f>
        <v>21:10:54.008</v>
      </c>
      <c r="U164" t="str">
        <f t="shared" si="9"/>
        <v>A073EB</v>
      </c>
      <c r="V164">
        <v>0</v>
      </c>
      <c r="W164">
        <v>0</v>
      </c>
      <c r="X164">
        <v>4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126</v>
      </c>
      <c r="AG164">
        <v>0</v>
      </c>
      <c r="AH164">
        <v>0</v>
      </c>
      <c r="AI164">
        <v>2</v>
      </c>
      <c r="AJ164">
        <v>1</v>
      </c>
      <c r="AK164" t="s">
        <v>219</v>
      </c>
      <c r="AL164">
        <v>35.909221000000002</v>
      </c>
      <c r="AM164" t="s">
        <v>220</v>
      </c>
      <c r="AN164">
        <v>-75.724575999999999</v>
      </c>
      <c r="AO164">
        <v>25</v>
      </c>
      <c r="AP164">
        <v>1025</v>
      </c>
      <c r="AQ164" t="s">
        <v>129</v>
      </c>
      <c r="AR164">
        <v>-101</v>
      </c>
      <c r="AS164">
        <v>54</v>
      </c>
      <c r="AT164">
        <v>1152</v>
      </c>
      <c r="BB164" t="str">
        <f t="shared" si="10"/>
        <v>1200</v>
      </c>
      <c r="BC164">
        <v>1</v>
      </c>
      <c r="BD164" t="str">
        <f t="shared" si="12"/>
        <v xml:space="preserve">N1281F  </v>
      </c>
      <c r="BE164">
        <v>1</v>
      </c>
      <c r="BG164">
        <v>0</v>
      </c>
      <c r="BH164">
        <v>0</v>
      </c>
      <c r="BI164">
        <v>0</v>
      </c>
      <c r="BJ164">
        <v>875</v>
      </c>
      <c r="BK164">
        <v>-150</v>
      </c>
      <c r="BL164" t="s">
        <v>130</v>
      </c>
      <c r="BM164">
        <v>1</v>
      </c>
      <c r="BN164">
        <v>0</v>
      </c>
      <c r="BO164">
        <v>1</v>
      </c>
      <c r="BP164">
        <v>0</v>
      </c>
      <c r="BT164">
        <v>0</v>
      </c>
      <c r="BU164">
        <v>0</v>
      </c>
      <c r="CE164" t="str">
        <f>"21:10:54.511"</f>
        <v>21:10:54.511</v>
      </c>
      <c r="CF164">
        <v>510643070</v>
      </c>
      <c r="CI164">
        <v>0</v>
      </c>
      <c r="CJ164">
        <v>1504</v>
      </c>
      <c r="CK164">
        <v>1011.2</v>
      </c>
      <c r="CL164">
        <v>329.76560000000001</v>
      </c>
      <c r="CM164">
        <v>1</v>
      </c>
      <c r="CN164">
        <v>1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145</v>
      </c>
      <c r="DB164">
        <v>1</v>
      </c>
      <c r="DC164" t="s">
        <v>132</v>
      </c>
      <c r="DD164" t="s">
        <v>133</v>
      </c>
      <c r="DG164">
        <v>1772908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"09/28/2024 21:10:54.816"</f>
        <v>09/28/2024 21:10:54.816</v>
      </c>
      <c r="C165" t="str">
        <f t="shared" si="11"/>
        <v>FFDFD7C0</v>
      </c>
      <c r="D165" t="s">
        <v>123</v>
      </c>
      <c r="E165">
        <v>2</v>
      </c>
      <c r="H165">
        <v>158</v>
      </c>
      <c r="I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"21:10:54.508"</f>
        <v>21:10:54.508</v>
      </c>
      <c r="T165" t="str">
        <f>"21:10:54.008"</f>
        <v>21:10:54.008</v>
      </c>
      <c r="U165" t="str">
        <f t="shared" si="9"/>
        <v>A073EB</v>
      </c>
      <c r="V165">
        <v>0</v>
      </c>
      <c r="W165">
        <v>0</v>
      </c>
      <c r="X165">
        <v>4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126</v>
      </c>
      <c r="AG165">
        <v>0</v>
      </c>
      <c r="AH165">
        <v>0</v>
      </c>
      <c r="AI165">
        <v>2</v>
      </c>
      <c r="AJ165">
        <v>1</v>
      </c>
      <c r="AK165" t="s">
        <v>219</v>
      </c>
      <c r="AL165">
        <v>35.909221000000002</v>
      </c>
      <c r="AM165" t="s">
        <v>220</v>
      </c>
      <c r="AN165">
        <v>-75.724575999999999</v>
      </c>
      <c r="AO165">
        <v>25</v>
      </c>
      <c r="AP165">
        <v>1025</v>
      </c>
      <c r="AQ165" t="s">
        <v>129</v>
      </c>
      <c r="AR165">
        <v>-101</v>
      </c>
      <c r="AS165">
        <v>54</v>
      </c>
      <c r="AT165">
        <v>1152</v>
      </c>
      <c r="BB165" t="str">
        <f t="shared" si="10"/>
        <v>1200</v>
      </c>
      <c r="BC165">
        <v>1</v>
      </c>
      <c r="BD165" t="str">
        <f t="shared" si="12"/>
        <v xml:space="preserve">N1281F  </v>
      </c>
      <c r="BE165">
        <v>1</v>
      </c>
      <c r="BG165">
        <v>0</v>
      </c>
      <c r="BH165">
        <v>0</v>
      </c>
      <c r="BI165">
        <v>0</v>
      </c>
      <c r="BJ165">
        <v>875</v>
      </c>
      <c r="BK165">
        <v>-150</v>
      </c>
      <c r="BL165" t="s">
        <v>130</v>
      </c>
      <c r="BM165">
        <v>1</v>
      </c>
      <c r="BN165">
        <v>0</v>
      </c>
      <c r="BO165">
        <v>1</v>
      </c>
      <c r="BP165">
        <v>0</v>
      </c>
      <c r="BT165">
        <v>0</v>
      </c>
      <c r="BU165">
        <v>0</v>
      </c>
      <c r="CE165" t="str">
        <f>"21:10:54.511"</f>
        <v>21:10:54.511</v>
      </c>
      <c r="CF165">
        <v>510643070</v>
      </c>
      <c r="CI165">
        <v>0</v>
      </c>
      <c r="CJ165">
        <v>1504</v>
      </c>
      <c r="CK165">
        <v>1011.2</v>
      </c>
      <c r="CL165">
        <v>329.76560000000001</v>
      </c>
      <c r="CM165">
        <v>1</v>
      </c>
      <c r="CN165">
        <v>1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145</v>
      </c>
      <c r="DB165">
        <v>1</v>
      </c>
      <c r="DC165" t="s">
        <v>132</v>
      </c>
      <c r="DD165" t="s">
        <v>133</v>
      </c>
      <c r="DG165">
        <v>1772908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"09/28/2024 21:10:54.816"</f>
        <v>09/28/2024 21:10:54.816</v>
      </c>
      <c r="C166" t="str">
        <f t="shared" si="11"/>
        <v>FFDFD7C0</v>
      </c>
      <c r="D166" t="s">
        <v>136</v>
      </c>
      <c r="E166">
        <v>3</v>
      </c>
      <c r="F166">
        <v>1003</v>
      </c>
      <c r="G166" t="s">
        <v>142</v>
      </c>
      <c r="J166" t="s">
        <v>137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"21:10:54.508"</f>
        <v>21:10:54.508</v>
      </c>
      <c r="T166" t="str">
        <f>"21:10:54.008"</f>
        <v>21:10:54.008</v>
      </c>
      <c r="U166" t="str">
        <f t="shared" si="9"/>
        <v>A073EB</v>
      </c>
      <c r="V166">
        <v>0</v>
      </c>
      <c r="W166">
        <v>0</v>
      </c>
      <c r="X166">
        <v>4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126</v>
      </c>
      <c r="AG166">
        <v>0</v>
      </c>
      <c r="AH166">
        <v>0</v>
      </c>
      <c r="AI166">
        <v>2</v>
      </c>
      <c r="AJ166">
        <v>1</v>
      </c>
      <c r="AK166" t="s">
        <v>219</v>
      </c>
      <c r="AL166">
        <v>35.909221000000002</v>
      </c>
      <c r="AM166" t="s">
        <v>220</v>
      </c>
      <c r="AN166">
        <v>-75.724575999999999</v>
      </c>
      <c r="AO166">
        <v>25</v>
      </c>
      <c r="AP166">
        <v>1025</v>
      </c>
      <c r="AQ166" t="s">
        <v>129</v>
      </c>
      <c r="AR166">
        <v>-101</v>
      </c>
      <c r="AS166">
        <v>54</v>
      </c>
      <c r="AT166">
        <v>1152</v>
      </c>
      <c r="BB166" t="str">
        <f t="shared" si="10"/>
        <v>1200</v>
      </c>
      <c r="BC166">
        <v>1</v>
      </c>
      <c r="BD166" t="str">
        <f t="shared" si="12"/>
        <v xml:space="preserve">N1281F  </v>
      </c>
      <c r="BE166">
        <v>1</v>
      </c>
      <c r="BG166">
        <v>0</v>
      </c>
      <c r="BH166">
        <v>0</v>
      </c>
      <c r="BI166">
        <v>0</v>
      </c>
      <c r="BJ166">
        <v>875</v>
      </c>
      <c r="BK166">
        <v>-150</v>
      </c>
      <c r="BL166" t="s">
        <v>130</v>
      </c>
      <c r="BM166">
        <v>1</v>
      </c>
      <c r="BN166">
        <v>0</v>
      </c>
      <c r="BO166">
        <v>1</v>
      </c>
      <c r="BP166">
        <v>0</v>
      </c>
      <c r="BT166">
        <v>0</v>
      </c>
      <c r="BU166">
        <v>0</v>
      </c>
      <c r="CE166" t="str">
        <f>"21:10:54.511"</f>
        <v>21:10:54.511</v>
      </c>
      <c r="CF166">
        <v>510643070</v>
      </c>
      <c r="CI166">
        <v>0</v>
      </c>
      <c r="CJ166">
        <v>1504</v>
      </c>
      <c r="CK166">
        <v>1011.2</v>
      </c>
      <c r="CL166">
        <v>329.76560000000001</v>
      </c>
      <c r="CM166">
        <v>1</v>
      </c>
      <c r="CN166">
        <v>1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145</v>
      </c>
      <c r="DB166">
        <v>1</v>
      </c>
      <c r="DC166" t="s">
        <v>132</v>
      </c>
      <c r="DD166" t="s">
        <v>133</v>
      </c>
      <c r="DG166">
        <v>1772908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"09/28/2024 21:10:54.816"</f>
        <v>09/28/2024 21:10:54.816</v>
      </c>
      <c r="C167" t="str">
        <f t="shared" si="11"/>
        <v>FFDFD7C0</v>
      </c>
      <c r="D167" t="s">
        <v>136</v>
      </c>
      <c r="E167">
        <v>4</v>
      </c>
      <c r="F167">
        <v>1004</v>
      </c>
      <c r="G167" t="s">
        <v>124</v>
      </c>
      <c r="J167" t="s">
        <v>137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"21:10:54.508"</f>
        <v>21:10:54.508</v>
      </c>
      <c r="T167" t="str">
        <f>"21:10:54.008"</f>
        <v>21:10:54.008</v>
      </c>
      <c r="U167" t="str">
        <f t="shared" si="9"/>
        <v>A073EB</v>
      </c>
      <c r="V167">
        <v>0</v>
      </c>
      <c r="W167">
        <v>0</v>
      </c>
      <c r="X167">
        <v>4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126</v>
      </c>
      <c r="AG167">
        <v>0</v>
      </c>
      <c r="AH167">
        <v>0</v>
      </c>
      <c r="AI167">
        <v>2</v>
      </c>
      <c r="AJ167">
        <v>1</v>
      </c>
      <c r="AK167" t="s">
        <v>219</v>
      </c>
      <c r="AL167">
        <v>35.909221000000002</v>
      </c>
      <c r="AM167" t="s">
        <v>220</v>
      </c>
      <c r="AN167">
        <v>-75.724575999999999</v>
      </c>
      <c r="AO167">
        <v>25</v>
      </c>
      <c r="AP167">
        <v>1025</v>
      </c>
      <c r="AQ167" t="s">
        <v>129</v>
      </c>
      <c r="AR167">
        <v>-101</v>
      </c>
      <c r="AS167">
        <v>54</v>
      </c>
      <c r="AT167">
        <v>1152</v>
      </c>
      <c r="BB167" t="str">
        <f t="shared" si="10"/>
        <v>1200</v>
      </c>
      <c r="BC167">
        <v>1</v>
      </c>
      <c r="BD167" t="str">
        <f t="shared" si="12"/>
        <v xml:space="preserve">N1281F  </v>
      </c>
      <c r="BE167">
        <v>1</v>
      </c>
      <c r="BG167">
        <v>0</v>
      </c>
      <c r="BH167">
        <v>0</v>
      </c>
      <c r="BI167">
        <v>0</v>
      </c>
      <c r="BJ167">
        <v>875</v>
      </c>
      <c r="BK167">
        <v>-150</v>
      </c>
      <c r="BL167" t="s">
        <v>130</v>
      </c>
      <c r="BM167">
        <v>1</v>
      </c>
      <c r="BN167">
        <v>0</v>
      </c>
      <c r="BO167">
        <v>1</v>
      </c>
      <c r="BP167">
        <v>0</v>
      </c>
      <c r="BT167">
        <v>0</v>
      </c>
      <c r="BU167">
        <v>0</v>
      </c>
      <c r="CE167" t="str">
        <f>"21:10:54.511"</f>
        <v>21:10:54.511</v>
      </c>
      <c r="CF167">
        <v>510643070</v>
      </c>
      <c r="CI167">
        <v>0</v>
      </c>
      <c r="CJ167">
        <v>1504</v>
      </c>
      <c r="CK167">
        <v>1011.2</v>
      </c>
      <c r="CL167">
        <v>329.76560000000001</v>
      </c>
      <c r="CM167">
        <v>1</v>
      </c>
      <c r="CN167">
        <v>1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145</v>
      </c>
      <c r="DB167">
        <v>1</v>
      </c>
      <c r="DC167" t="s">
        <v>132</v>
      </c>
      <c r="DD167" t="s">
        <v>133</v>
      </c>
      <c r="DG167">
        <v>1772908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"09/28/2024 21:10:55.862"</f>
        <v>09/28/2024 21:10:55.862</v>
      </c>
      <c r="C168" t="str">
        <f t="shared" si="11"/>
        <v>FFDFD7C0</v>
      </c>
      <c r="D168" t="s">
        <v>143</v>
      </c>
      <c r="E168">
        <v>13</v>
      </c>
      <c r="J168" t="s">
        <v>144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"21:10:55.617"</f>
        <v>21:10:55.617</v>
      </c>
      <c r="T168" t="str">
        <f>"21:10:55.117"</f>
        <v>21:10:55.117</v>
      </c>
      <c r="U168" t="str">
        <f t="shared" si="9"/>
        <v>A073EB</v>
      </c>
      <c r="V168">
        <v>0</v>
      </c>
      <c r="W168">
        <v>0</v>
      </c>
      <c r="X168">
        <v>4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126</v>
      </c>
      <c r="AG168">
        <v>0</v>
      </c>
      <c r="AH168">
        <v>0</v>
      </c>
      <c r="AI168">
        <v>2</v>
      </c>
      <c r="AJ168">
        <v>1</v>
      </c>
      <c r="AK168" t="s">
        <v>221</v>
      </c>
      <c r="AL168">
        <v>35.909585999999997</v>
      </c>
      <c r="AM168" t="s">
        <v>222</v>
      </c>
      <c r="AN168">
        <v>-75.725262000000001</v>
      </c>
      <c r="AO168">
        <v>25</v>
      </c>
      <c r="AP168">
        <v>1050</v>
      </c>
      <c r="AQ168" t="s">
        <v>129</v>
      </c>
      <c r="AR168">
        <v>-99</v>
      </c>
      <c r="AS168">
        <v>59</v>
      </c>
      <c r="AT168">
        <v>1152</v>
      </c>
      <c r="BB168" t="str">
        <f t="shared" si="10"/>
        <v>1200</v>
      </c>
      <c r="BC168">
        <v>1</v>
      </c>
      <c r="BD168" t="str">
        <f t="shared" si="12"/>
        <v xml:space="preserve">N1281F  </v>
      </c>
      <c r="BE168">
        <v>1</v>
      </c>
      <c r="BG168">
        <v>0</v>
      </c>
      <c r="BH168">
        <v>0</v>
      </c>
      <c r="BI168">
        <v>0</v>
      </c>
      <c r="BJ168">
        <v>875</v>
      </c>
      <c r="BK168">
        <v>-175</v>
      </c>
      <c r="BL168" t="s">
        <v>130</v>
      </c>
      <c r="BM168">
        <v>1</v>
      </c>
      <c r="BN168">
        <v>0</v>
      </c>
      <c r="BO168">
        <v>1</v>
      </c>
      <c r="BP168">
        <v>0</v>
      </c>
      <c r="BT168">
        <v>0</v>
      </c>
      <c r="BU168">
        <v>0</v>
      </c>
      <c r="CE168" t="str">
        <f>"21:10:55.623"</f>
        <v>21:10:55.623</v>
      </c>
      <c r="CF168">
        <v>623125842</v>
      </c>
      <c r="CI168">
        <v>0</v>
      </c>
      <c r="CJ168">
        <v>1504</v>
      </c>
      <c r="CK168">
        <v>1011.2</v>
      </c>
      <c r="CL168">
        <v>333.28129999999999</v>
      </c>
      <c r="CM168">
        <v>1</v>
      </c>
      <c r="CN168">
        <v>1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145</v>
      </c>
      <c r="DB168">
        <v>1</v>
      </c>
      <c r="DC168" t="s">
        <v>132</v>
      </c>
      <c r="DD168" t="s">
        <v>133</v>
      </c>
      <c r="DG168">
        <v>1773340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"09/28/2024 21:10:55.909"</f>
        <v>09/28/2024 21:10:55.909</v>
      </c>
      <c r="C169" t="str">
        <f t="shared" si="11"/>
        <v>FFDFD7C0</v>
      </c>
      <c r="D169" t="s">
        <v>123</v>
      </c>
      <c r="E169">
        <v>2</v>
      </c>
      <c r="H169">
        <v>158</v>
      </c>
      <c r="I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"21:10:55.617"</f>
        <v>21:10:55.617</v>
      </c>
      <c r="T169" t="str">
        <f>"21:10:55.117"</f>
        <v>21:10:55.117</v>
      </c>
      <c r="U169" t="str">
        <f t="shared" si="9"/>
        <v>A073EB</v>
      </c>
      <c r="V169">
        <v>0</v>
      </c>
      <c r="W169">
        <v>0</v>
      </c>
      <c r="X169">
        <v>4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126</v>
      </c>
      <c r="AG169">
        <v>0</v>
      </c>
      <c r="AH169">
        <v>0</v>
      </c>
      <c r="AI169">
        <v>2</v>
      </c>
      <c r="AJ169">
        <v>1</v>
      </c>
      <c r="AK169" t="s">
        <v>221</v>
      </c>
      <c r="AL169">
        <v>35.909585999999997</v>
      </c>
      <c r="AM169" t="s">
        <v>222</v>
      </c>
      <c r="AN169">
        <v>-75.725262000000001</v>
      </c>
      <c r="AO169">
        <v>25</v>
      </c>
      <c r="AP169">
        <v>1050</v>
      </c>
      <c r="AQ169" t="s">
        <v>129</v>
      </c>
      <c r="AR169">
        <v>-99</v>
      </c>
      <c r="AS169">
        <v>59</v>
      </c>
      <c r="AT169">
        <v>1152</v>
      </c>
      <c r="BB169" t="str">
        <f t="shared" si="10"/>
        <v>1200</v>
      </c>
      <c r="BC169">
        <v>1</v>
      </c>
      <c r="BD169" t="str">
        <f t="shared" si="12"/>
        <v xml:space="preserve">N1281F  </v>
      </c>
      <c r="BE169">
        <v>1</v>
      </c>
      <c r="BG169">
        <v>0</v>
      </c>
      <c r="BH169">
        <v>0</v>
      </c>
      <c r="BI169">
        <v>0</v>
      </c>
      <c r="BJ169">
        <v>875</v>
      </c>
      <c r="BK169">
        <v>-175</v>
      </c>
      <c r="BL169" t="s">
        <v>130</v>
      </c>
      <c r="BM169">
        <v>1</v>
      </c>
      <c r="BN169">
        <v>0</v>
      </c>
      <c r="BO169">
        <v>1</v>
      </c>
      <c r="BP169">
        <v>0</v>
      </c>
      <c r="BT169">
        <v>0</v>
      </c>
      <c r="BU169">
        <v>0</v>
      </c>
      <c r="CE169" t="str">
        <f>"21:10:55.623"</f>
        <v>21:10:55.623</v>
      </c>
      <c r="CF169">
        <v>623125842</v>
      </c>
      <c r="CI169">
        <v>0</v>
      </c>
      <c r="CJ169">
        <v>1504</v>
      </c>
      <c r="CK169">
        <v>1011.2</v>
      </c>
      <c r="CL169">
        <v>333.28129999999999</v>
      </c>
      <c r="CM169">
        <v>1</v>
      </c>
      <c r="CN169">
        <v>1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145</v>
      </c>
      <c r="DB169">
        <v>1</v>
      </c>
      <c r="DC169" t="s">
        <v>132</v>
      </c>
      <c r="DD169" t="s">
        <v>133</v>
      </c>
      <c r="DG169">
        <v>1773340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"09/28/2024 21:10:55.909"</f>
        <v>09/28/2024 21:10:55.909</v>
      </c>
      <c r="C170" t="str">
        <f t="shared" si="11"/>
        <v>FFDFD7C0</v>
      </c>
      <c r="D170" t="s">
        <v>136</v>
      </c>
      <c r="E170">
        <v>3</v>
      </c>
      <c r="F170">
        <v>1003</v>
      </c>
      <c r="G170" t="s">
        <v>142</v>
      </c>
      <c r="J170" t="s">
        <v>137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"21:10:55.617"</f>
        <v>21:10:55.617</v>
      </c>
      <c r="T170" t="str">
        <f>"21:10:55.117"</f>
        <v>21:10:55.117</v>
      </c>
      <c r="U170" t="str">
        <f t="shared" si="9"/>
        <v>A073EB</v>
      </c>
      <c r="V170">
        <v>0</v>
      </c>
      <c r="W170">
        <v>0</v>
      </c>
      <c r="X170">
        <v>4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126</v>
      </c>
      <c r="AG170">
        <v>0</v>
      </c>
      <c r="AH170">
        <v>0</v>
      </c>
      <c r="AI170">
        <v>2</v>
      </c>
      <c r="AJ170">
        <v>1</v>
      </c>
      <c r="AK170" t="s">
        <v>221</v>
      </c>
      <c r="AL170">
        <v>35.909585999999997</v>
      </c>
      <c r="AM170" t="s">
        <v>222</v>
      </c>
      <c r="AN170">
        <v>-75.725262000000001</v>
      </c>
      <c r="AO170">
        <v>25</v>
      </c>
      <c r="AP170">
        <v>1050</v>
      </c>
      <c r="AQ170" t="s">
        <v>129</v>
      </c>
      <c r="AR170">
        <v>-99</v>
      </c>
      <c r="AS170">
        <v>59</v>
      </c>
      <c r="AT170">
        <v>1152</v>
      </c>
      <c r="BB170" t="str">
        <f t="shared" si="10"/>
        <v>1200</v>
      </c>
      <c r="BC170">
        <v>1</v>
      </c>
      <c r="BD170" t="str">
        <f t="shared" si="12"/>
        <v xml:space="preserve">N1281F  </v>
      </c>
      <c r="BE170">
        <v>1</v>
      </c>
      <c r="BG170">
        <v>0</v>
      </c>
      <c r="BH170">
        <v>0</v>
      </c>
      <c r="BI170">
        <v>0</v>
      </c>
      <c r="BJ170">
        <v>875</v>
      </c>
      <c r="BK170">
        <v>-175</v>
      </c>
      <c r="BL170" t="s">
        <v>130</v>
      </c>
      <c r="BM170">
        <v>1</v>
      </c>
      <c r="BN170">
        <v>0</v>
      </c>
      <c r="BO170">
        <v>1</v>
      </c>
      <c r="BP170">
        <v>0</v>
      </c>
      <c r="BT170">
        <v>0</v>
      </c>
      <c r="BU170">
        <v>0</v>
      </c>
      <c r="CE170" t="str">
        <f>"21:10:55.623"</f>
        <v>21:10:55.623</v>
      </c>
      <c r="CF170">
        <v>623125842</v>
      </c>
      <c r="CI170">
        <v>0</v>
      </c>
      <c r="CJ170">
        <v>1504</v>
      </c>
      <c r="CK170">
        <v>1011.2</v>
      </c>
      <c r="CL170">
        <v>333.28129999999999</v>
      </c>
      <c r="CM170">
        <v>1</v>
      </c>
      <c r="CN170">
        <v>1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131</v>
      </c>
      <c r="DA170">
        <v>145</v>
      </c>
      <c r="DB170">
        <v>1</v>
      </c>
      <c r="DC170" t="s">
        <v>132</v>
      </c>
      <c r="DD170" t="s">
        <v>133</v>
      </c>
      <c r="DG170">
        <v>1773340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"09/28/2024 21:10:55.909"</f>
        <v>09/28/2024 21:10:55.909</v>
      </c>
      <c r="C171" t="str">
        <f t="shared" si="11"/>
        <v>FFDFD7C0</v>
      </c>
      <c r="D171" t="s">
        <v>136</v>
      </c>
      <c r="E171">
        <v>4</v>
      </c>
      <c r="F171">
        <v>1004</v>
      </c>
      <c r="G171" t="s">
        <v>124</v>
      </c>
      <c r="J171" t="s">
        <v>137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"21:10:55.617"</f>
        <v>21:10:55.617</v>
      </c>
      <c r="T171" t="str">
        <f>"21:10:55.117"</f>
        <v>21:10:55.117</v>
      </c>
      <c r="U171" t="str">
        <f t="shared" si="9"/>
        <v>A073EB</v>
      </c>
      <c r="V171">
        <v>0</v>
      </c>
      <c r="W171">
        <v>0</v>
      </c>
      <c r="X171">
        <v>4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126</v>
      </c>
      <c r="AG171">
        <v>0</v>
      </c>
      <c r="AH171">
        <v>0</v>
      </c>
      <c r="AI171">
        <v>2</v>
      </c>
      <c r="AJ171">
        <v>1</v>
      </c>
      <c r="AK171" t="s">
        <v>221</v>
      </c>
      <c r="AL171">
        <v>35.909585999999997</v>
      </c>
      <c r="AM171" t="s">
        <v>222</v>
      </c>
      <c r="AN171">
        <v>-75.725262000000001</v>
      </c>
      <c r="AO171">
        <v>25</v>
      </c>
      <c r="AP171">
        <v>1050</v>
      </c>
      <c r="AQ171" t="s">
        <v>129</v>
      </c>
      <c r="AR171">
        <v>-99</v>
      </c>
      <c r="AS171">
        <v>59</v>
      </c>
      <c r="AT171">
        <v>1152</v>
      </c>
      <c r="BB171" t="str">
        <f t="shared" si="10"/>
        <v>1200</v>
      </c>
      <c r="BC171">
        <v>1</v>
      </c>
      <c r="BD171" t="str">
        <f t="shared" si="12"/>
        <v xml:space="preserve">N1281F  </v>
      </c>
      <c r="BE171">
        <v>1</v>
      </c>
      <c r="BG171">
        <v>0</v>
      </c>
      <c r="BH171">
        <v>0</v>
      </c>
      <c r="BI171">
        <v>0</v>
      </c>
      <c r="BJ171">
        <v>875</v>
      </c>
      <c r="BK171">
        <v>-175</v>
      </c>
      <c r="BL171" t="s">
        <v>130</v>
      </c>
      <c r="BM171">
        <v>1</v>
      </c>
      <c r="BN171">
        <v>0</v>
      </c>
      <c r="BO171">
        <v>1</v>
      </c>
      <c r="BP171">
        <v>0</v>
      </c>
      <c r="BT171">
        <v>0</v>
      </c>
      <c r="BU171">
        <v>0</v>
      </c>
      <c r="CE171" t="str">
        <f>"21:10:55.623"</f>
        <v>21:10:55.623</v>
      </c>
      <c r="CF171">
        <v>623125842</v>
      </c>
      <c r="CI171">
        <v>0</v>
      </c>
      <c r="CJ171">
        <v>1504</v>
      </c>
      <c r="CK171">
        <v>1011.2</v>
      </c>
      <c r="CL171">
        <v>333.28129999999999</v>
      </c>
      <c r="CM171">
        <v>1</v>
      </c>
      <c r="CN171">
        <v>1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5</v>
      </c>
      <c r="CY171">
        <v>7</v>
      </c>
      <c r="CZ171" t="s">
        <v>131</v>
      </c>
      <c r="DA171">
        <v>145</v>
      </c>
      <c r="DB171">
        <v>1</v>
      </c>
      <c r="DC171" t="s">
        <v>132</v>
      </c>
      <c r="DD171" t="s">
        <v>133</v>
      </c>
      <c r="DG171">
        <v>1773340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"09/28/2024 21:10:57.034"</f>
        <v>09/28/2024 21:10:57.034</v>
      </c>
      <c r="C172" t="str">
        <f t="shared" si="11"/>
        <v>FFDFD7C0</v>
      </c>
      <c r="D172" t="s">
        <v>136</v>
      </c>
      <c r="E172">
        <v>4</v>
      </c>
      <c r="F172">
        <v>1004</v>
      </c>
      <c r="G172" t="s">
        <v>124</v>
      </c>
      <c r="J172" t="s">
        <v>137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"21:10:56.766"</f>
        <v>21:10:56.766</v>
      </c>
      <c r="T172" t="str">
        <f>"21:10:56.266"</f>
        <v>21:10:56.266</v>
      </c>
      <c r="U172" t="str">
        <f t="shared" si="9"/>
        <v>A073EB</v>
      </c>
      <c r="V172">
        <v>0</v>
      </c>
      <c r="W172">
        <v>0</v>
      </c>
      <c r="X172">
        <v>4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126</v>
      </c>
      <c r="AG172">
        <v>0</v>
      </c>
      <c r="AH172">
        <v>0</v>
      </c>
      <c r="AI172">
        <v>2</v>
      </c>
      <c r="AJ172">
        <v>1</v>
      </c>
      <c r="AK172" t="s">
        <v>223</v>
      </c>
      <c r="AL172">
        <v>35.909928999999998</v>
      </c>
      <c r="AM172" t="s">
        <v>224</v>
      </c>
      <c r="AN172">
        <v>-75.725842</v>
      </c>
      <c r="AO172">
        <v>25</v>
      </c>
      <c r="AP172">
        <v>1075</v>
      </c>
      <c r="AQ172" t="s">
        <v>129</v>
      </c>
      <c r="AR172">
        <v>-96</v>
      </c>
      <c r="AS172">
        <v>66</v>
      </c>
      <c r="AT172">
        <v>1152</v>
      </c>
      <c r="BB172" t="str">
        <f t="shared" si="10"/>
        <v>1200</v>
      </c>
      <c r="BC172">
        <v>1</v>
      </c>
      <c r="BD172" t="str">
        <f t="shared" si="12"/>
        <v xml:space="preserve">N1281F  </v>
      </c>
      <c r="BE172">
        <v>1</v>
      </c>
      <c r="BG172">
        <v>0</v>
      </c>
      <c r="BH172">
        <v>0</v>
      </c>
      <c r="BI172">
        <v>0</v>
      </c>
      <c r="BJ172">
        <v>900</v>
      </c>
      <c r="BK172">
        <v>-175</v>
      </c>
      <c r="BL172" t="s">
        <v>130</v>
      </c>
      <c r="BM172">
        <v>1</v>
      </c>
      <c r="BN172">
        <v>0</v>
      </c>
      <c r="BO172">
        <v>1</v>
      </c>
      <c r="BP172">
        <v>0</v>
      </c>
      <c r="BT172">
        <v>0</v>
      </c>
      <c r="BU172">
        <v>0</v>
      </c>
      <c r="CE172" t="str">
        <f>"21:10:56.773"</f>
        <v>21:10:56.773</v>
      </c>
      <c r="CF172">
        <v>773291952</v>
      </c>
      <c r="CI172">
        <v>0</v>
      </c>
      <c r="CJ172">
        <v>1504</v>
      </c>
      <c r="CK172">
        <v>1011.2</v>
      </c>
      <c r="CL172">
        <v>341.01560000000001</v>
      </c>
      <c r="CM172">
        <v>1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4</v>
      </c>
      <c r="CY172">
        <v>7</v>
      </c>
      <c r="CZ172" t="s">
        <v>131</v>
      </c>
      <c r="DA172">
        <v>145</v>
      </c>
      <c r="DB172">
        <v>1</v>
      </c>
      <c r="DC172" t="s">
        <v>132</v>
      </c>
      <c r="DD172" t="s">
        <v>133</v>
      </c>
      <c r="DG172">
        <v>1773834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"09/28/2024 21:10:57.034"</f>
        <v>09/28/2024 21:10:57.034</v>
      </c>
      <c r="C173" t="str">
        <f t="shared" si="11"/>
        <v>FFDFD7C0</v>
      </c>
      <c r="D173" t="s">
        <v>136</v>
      </c>
      <c r="E173">
        <v>3</v>
      </c>
      <c r="F173">
        <v>1003</v>
      </c>
      <c r="G173" t="s">
        <v>142</v>
      </c>
      <c r="J173" t="s">
        <v>137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"21:10:56.766"</f>
        <v>21:10:56.766</v>
      </c>
      <c r="T173" t="str">
        <f>"21:10:56.266"</f>
        <v>21:10:56.266</v>
      </c>
      <c r="U173" t="str">
        <f t="shared" si="9"/>
        <v>A073EB</v>
      </c>
      <c r="V173">
        <v>0</v>
      </c>
      <c r="W173">
        <v>0</v>
      </c>
      <c r="X173">
        <v>4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126</v>
      </c>
      <c r="AG173">
        <v>0</v>
      </c>
      <c r="AH173">
        <v>0</v>
      </c>
      <c r="AI173">
        <v>2</v>
      </c>
      <c r="AJ173">
        <v>1</v>
      </c>
      <c r="AK173" t="s">
        <v>223</v>
      </c>
      <c r="AL173">
        <v>35.909928999999998</v>
      </c>
      <c r="AM173" t="s">
        <v>224</v>
      </c>
      <c r="AN173">
        <v>-75.725842</v>
      </c>
      <c r="AO173">
        <v>25</v>
      </c>
      <c r="AP173">
        <v>1075</v>
      </c>
      <c r="AQ173" t="s">
        <v>129</v>
      </c>
      <c r="AR173">
        <v>-96</v>
      </c>
      <c r="AS173">
        <v>66</v>
      </c>
      <c r="AT173">
        <v>1152</v>
      </c>
      <c r="BB173" t="str">
        <f t="shared" si="10"/>
        <v>1200</v>
      </c>
      <c r="BC173">
        <v>1</v>
      </c>
      <c r="BD173" t="str">
        <f t="shared" si="12"/>
        <v xml:space="preserve">N1281F  </v>
      </c>
      <c r="BE173">
        <v>1</v>
      </c>
      <c r="BG173">
        <v>0</v>
      </c>
      <c r="BH173">
        <v>0</v>
      </c>
      <c r="BI173">
        <v>0</v>
      </c>
      <c r="BJ173">
        <v>900</v>
      </c>
      <c r="BK173">
        <v>-175</v>
      </c>
      <c r="BL173" t="s">
        <v>130</v>
      </c>
      <c r="BM173">
        <v>1</v>
      </c>
      <c r="BN173">
        <v>0</v>
      </c>
      <c r="BO173">
        <v>1</v>
      </c>
      <c r="BP173">
        <v>0</v>
      </c>
      <c r="BT173">
        <v>0</v>
      </c>
      <c r="BU173">
        <v>0</v>
      </c>
      <c r="CE173" t="str">
        <f>"21:10:56.773"</f>
        <v>21:10:56.773</v>
      </c>
      <c r="CF173">
        <v>773291952</v>
      </c>
      <c r="CI173">
        <v>0</v>
      </c>
      <c r="CJ173">
        <v>1504</v>
      </c>
      <c r="CK173">
        <v>1011.2</v>
      </c>
      <c r="CL173">
        <v>341.01560000000001</v>
      </c>
      <c r="CM173">
        <v>1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4</v>
      </c>
      <c r="CY173">
        <v>7</v>
      </c>
      <c r="CZ173" t="s">
        <v>131</v>
      </c>
      <c r="DA173">
        <v>145</v>
      </c>
      <c r="DB173">
        <v>1</v>
      </c>
      <c r="DC173" t="s">
        <v>132</v>
      </c>
      <c r="DD173" t="s">
        <v>133</v>
      </c>
      <c r="DG173">
        <v>1773834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"09/28/2024 21:10:57.034"</f>
        <v>09/28/2024 21:10:57.034</v>
      </c>
      <c r="C174" t="str">
        <f t="shared" si="11"/>
        <v>FFDFD7C0</v>
      </c>
      <c r="D174" t="s">
        <v>123</v>
      </c>
      <c r="E174">
        <v>2</v>
      </c>
      <c r="H174">
        <v>158</v>
      </c>
      <c r="I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"21:10:56.766"</f>
        <v>21:10:56.766</v>
      </c>
      <c r="T174" t="str">
        <f>"21:10:56.266"</f>
        <v>21:10:56.266</v>
      </c>
      <c r="U174" t="str">
        <f t="shared" si="9"/>
        <v>A073EB</v>
      </c>
      <c r="V174">
        <v>0</v>
      </c>
      <c r="W174">
        <v>0</v>
      </c>
      <c r="X174">
        <v>4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126</v>
      </c>
      <c r="AG174">
        <v>0</v>
      </c>
      <c r="AH174">
        <v>0</v>
      </c>
      <c r="AI174">
        <v>2</v>
      </c>
      <c r="AJ174">
        <v>1</v>
      </c>
      <c r="AK174" t="s">
        <v>223</v>
      </c>
      <c r="AL174">
        <v>35.909928999999998</v>
      </c>
      <c r="AM174" t="s">
        <v>224</v>
      </c>
      <c r="AN174">
        <v>-75.725842</v>
      </c>
      <c r="AO174">
        <v>25</v>
      </c>
      <c r="AP174">
        <v>1075</v>
      </c>
      <c r="AQ174" t="s">
        <v>129</v>
      </c>
      <c r="AR174">
        <v>-96</v>
      </c>
      <c r="AS174">
        <v>66</v>
      </c>
      <c r="AT174">
        <v>1152</v>
      </c>
      <c r="BB174" t="str">
        <f t="shared" si="10"/>
        <v>1200</v>
      </c>
      <c r="BC174">
        <v>1</v>
      </c>
      <c r="BD174" t="str">
        <f t="shared" si="12"/>
        <v xml:space="preserve">N1281F  </v>
      </c>
      <c r="BE174">
        <v>1</v>
      </c>
      <c r="BG174">
        <v>0</v>
      </c>
      <c r="BH174">
        <v>0</v>
      </c>
      <c r="BI174">
        <v>0</v>
      </c>
      <c r="BJ174">
        <v>900</v>
      </c>
      <c r="BK174">
        <v>-175</v>
      </c>
      <c r="BL174" t="s">
        <v>130</v>
      </c>
      <c r="BM174">
        <v>1</v>
      </c>
      <c r="BN174">
        <v>0</v>
      </c>
      <c r="BO174">
        <v>1</v>
      </c>
      <c r="BP174">
        <v>0</v>
      </c>
      <c r="BT174">
        <v>0</v>
      </c>
      <c r="BU174">
        <v>0</v>
      </c>
      <c r="CE174" t="str">
        <f>"21:10:56.773"</f>
        <v>21:10:56.773</v>
      </c>
      <c r="CF174">
        <v>773291952</v>
      </c>
      <c r="CI174">
        <v>0</v>
      </c>
      <c r="CJ174">
        <v>1504</v>
      </c>
      <c r="CK174">
        <v>1011.2</v>
      </c>
      <c r="CL174">
        <v>341.01560000000001</v>
      </c>
      <c r="CM174">
        <v>1</v>
      </c>
      <c r="CN174">
        <v>1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4</v>
      </c>
      <c r="CY174">
        <v>7</v>
      </c>
      <c r="CZ174" t="s">
        <v>131</v>
      </c>
      <c r="DA174">
        <v>145</v>
      </c>
      <c r="DB174">
        <v>1</v>
      </c>
      <c r="DC174" t="s">
        <v>132</v>
      </c>
      <c r="DD174" t="s">
        <v>133</v>
      </c>
      <c r="DG174">
        <v>1773834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"09/28/2024 21:10:57.034"</f>
        <v>09/28/2024 21:10:57.034</v>
      </c>
      <c r="C175" t="str">
        <f t="shared" si="11"/>
        <v>FFDFD7C0</v>
      </c>
      <c r="D175" t="s">
        <v>143</v>
      </c>
      <c r="E175">
        <v>13</v>
      </c>
      <c r="J175" t="s">
        <v>144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"21:10:56.766"</f>
        <v>21:10:56.766</v>
      </c>
      <c r="T175" t="str">
        <f>"21:10:56.266"</f>
        <v>21:10:56.266</v>
      </c>
      <c r="U175" t="str">
        <f t="shared" si="9"/>
        <v>A073EB</v>
      </c>
      <c r="V175">
        <v>0</v>
      </c>
      <c r="W175">
        <v>0</v>
      </c>
      <c r="X175">
        <v>4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126</v>
      </c>
      <c r="AG175">
        <v>0</v>
      </c>
      <c r="AH175">
        <v>0</v>
      </c>
      <c r="AI175">
        <v>2</v>
      </c>
      <c r="AJ175">
        <v>1</v>
      </c>
      <c r="AK175" t="s">
        <v>223</v>
      </c>
      <c r="AL175">
        <v>35.909928999999998</v>
      </c>
      <c r="AM175" t="s">
        <v>224</v>
      </c>
      <c r="AN175">
        <v>-75.725842</v>
      </c>
      <c r="AO175">
        <v>25</v>
      </c>
      <c r="AP175">
        <v>1075</v>
      </c>
      <c r="AQ175" t="s">
        <v>129</v>
      </c>
      <c r="AR175">
        <v>-96</v>
      </c>
      <c r="AS175">
        <v>66</v>
      </c>
      <c r="AT175">
        <v>1152</v>
      </c>
      <c r="BB175" t="str">
        <f t="shared" si="10"/>
        <v>1200</v>
      </c>
      <c r="BC175">
        <v>1</v>
      </c>
      <c r="BD175" t="str">
        <f t="shared" si="12"/>
        <v xml:space="preserve">N1281F  </v>
      </c>
      <c r="BE175">
        <v>1</v>
      </c>
      <c r="BG175">
        <v>0</v>
      </c>
      <c r="BH175">
        <v>0</v>
      </c>
      <c r="BI175">
        <v>0</v>
      </c>
      <c r="BJ175">
        <v>900</v>
      </c>
      <c r="BK175">
        <v>-175</v>
      </c>
      <c r="BL175" t="s">
        <v>130</v>
      </c>
      <c r="BM175">
        <v>1</v>
      </c>
      <c r="BN175">
        <v>0</v>
      </c>
      <c r="BO175">
        <v>1</v>
      </c>
      <c r="BP175">
        <v>0</v>
      </c>
      <c r="BT175">
        <v>0</v>
      </c>
      <c r="BU175">
        <v>0</v>
      </c>
      <c r="CE175" t="str">
        <f>"21:10:56.773"</f>
        <v>21:10:56.773</v>
      </c>
      <c r="CF175">
        <v>773291952</v>
      </c>
      <c r="CI175">
        <v>0</v>
      </c>
      <c r="CJ175">
        <v>1504</v>
      </c>
      <c r="CK175">
        <v>1011.2</v>
      </c>
      <c r="CL175">
        <v>341.01560000000001</v>
      </c>
      <c r="CM175">
        <v>1</v>
      </c>
      <c r="CN175">
        <v>1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4</v>
      </c>
      <c r="CY175">
        <v>7</v>
      </c>
      <c r="CZ175" t="s">
        <v>131</v>
      </c>
      <c r="DA175">
        <v>145</v>
      </c>
      <c r="DB175">
        <v>1</v>
      </c>
      <c r="DC175" t="s">
        <v>132</v>
      </c>
      <c r="DD175" t="s">
        <v>133</v>
      </c>
      <c r="DG175">
        <v>1773834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"09/28/2024 21:10:58.049"</f>
        <v>09/28/2024 21:10:58.049</v>
      </c>
      <c r="C176" t="str">
        <f t="shared" si="11"/>
        <v>FFDFD7C0</v>
      </c>
      <c r="D176" t="s">
        <v>123</v>
      </c>
      <c r="E176">
        <v>2</v>
      </c>
      <c r="H176">
        <v>158</v>
      </c>
      <c r="I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"21:10:57.789"</f>
        <v>21:10:57.789</v>
      </c>
      <c r="T176" t="str">
        <f>"21:10:57.389"</f>
        <v>21:10:57.389</v>
      </c>
      <c r="U176" t="str">
        <f t="shared" si="9"/>
        <v>A073EB</v>
      </c>
      <c r="V176">
        <v>0</v>
      </c>
      <c r="W176">
        <v>0</v>
      </c>
      <c r="X176">
        <v>4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126</v>
      </c>
      <c r="AG176">
        <v>0</v>
      </c>
      <c r="AH176">
        <v>0</v>
      </c>
      <c r="AI176">
        <v>2</v>
      </c>
      <c r="AJ176">
        <v>1</v>
      </c>
      <c r="AK176" t="s">
        <v>225</v>
      </c>
      <c r="AL176">
        <v>35.910251000000002</v>
      </c>
      <c r="AM176" t="s">
        <v>226</v>
      </c>
      <c r="AN176">
        <v>-75.726356999999993</v>
      </c>
      <c r="AO176">
        <v>25</v>
      </c>
      <c r="AP176">
        <v>1075</v>
      </c>
      <c r="AQ176" t="s">
        <v>129</v>
      </c>
      <c r="AR176">
        <v>-92</v>
      </c>
      <c r="AS176">
        <v>72</v>
      </c>
      <c r="AT176">
        <v>1216</v>
      </c>
      <c r="BB176" t="str">
        <f t="shared" si="10"/>
        <v>1200</v>
      </c>
      <c r="BC176">
        <v>1</v>
      </c>
      <c r="BD176" t="str">
        <f t="shared" si="12"/>
        <v xml:space="preserve">N1281F  </v>
      </c>
      <c r="BE176">
        <v>1</v>
      </c>
      <c r="BG176">
        <v>0</v>
      </c>
      <c r="BH176">
        <v>0</v>
      </c>
      <c r="BI176">
        <v>0</v>
      </c>
      <c r="BJ176">
        <v>925</v>
      </c>
      <c r="BK176">
        <v>-150</v>
      </c>
      <c r="BL176" t="s">
        <v>130</v>
      </c>
      <c r="BM176">
        <v>1</v>
      </c>
      <c r="BN176">
        <v>0</v>
      </c>
      <c r="BO176">
        <v>1</v>
      </c>
      <c r="BP176">
        <v>0</v>
      </c>
      <c r="BT176">
        <v>0</v>
      </c>
      <c r="BU176">
        <v>0</v>
      </c>
      <c r="CE176" t="str">
        <f>"21:10:57.789"</f>
        <v>21:10:57.789</v>
      </c>
      <c r="CF176">
        <v>789108223</v>
      </c>
      <c r="CI176">
        <v>0</v>
      </c>
      <c r="CJ176">
        <v>1504</v>
      </c>
      <c r="CK176">
        <v>1011.2</v>
      </c>
      <c r="CL176">
        <v>348.04689999999999</v>
      </c>
      <c r="CM176">
        <v>1</v>
      </c>
      <c r="CN176">
        <v>1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4</v>
      </c>
      <c r="CY176">
        <v>7</v>
      </c>
      <c r="CZ176" t="s">
        <v>131</v>
      </c>
      <c r="DA176">
        <v>145</v>
      </c>
      <c r="DB176">
        <v>1</v>
      </c>
      <c r="DC176" t="s">
        <v>132</v>
      </c>
      <c r="DD176" t="s">
        <v>133</v>
      </c>
      <c r="DG176">
        <v>1774211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"09/28/2024 21:10:58.049"</f>
        <v>09/28/2024 21:10:58.049</v>
      </c>
      <c r="C177" t="str">
        <f t="shared" si="11"/>
        <v>FFDFD7C0</v>
      </c>
      <c r="D177" t="s">
        <v>136</v>
      </c>
      <c r="E177">
        <v>3</v>
      </c>
      <c r="F177">
        <v>1003</v>
      </c>
      <c r="G177" t="s">
        <v>142</v>
      </c>
      <c r="J177" t="s">
        <v>137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"21:10:57.789"</f>
        <v>21:10:57.789</v>
      </c>
      <c r="T177" t="str">
        <f>"21:10:57.389"</f>
        <v>21:10:57.389</v>
      </c>
      <c r="U177" t="str">
        <f t="shared" si="9"/>
        <v>A073EB</v>
      </c>
      <c r="V177">
        <v>0</v>
      </c>
      <c r="W177">
        <v>0</v>
      </c>
      <c r="X177">
        <v>4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126</v>
      </c>
      <c r="AG177">
        <v>0</v>
      </c>
      <c r="AH177">
        <v>0</v>
      </c>
      <c r="AI177">
        <v>2</v>
      </c>
      <c r="AJ177">
        <v>1</v>
      </c>
      <c r="AK177" t="s">
        <v>225</v>
      </c>
      <c r="AL177">
        <v>35.910251000000002</v>
      </c>
      <c r="AM177" t="s">
        <v>226</v>
      </c>
      <c r="AN177">
        <v>-75.726356999999993</v>
      </c>
      <c r="AO177">
        <v>25</v>
      </c>
      <c r="AP177">
        <v>1075</v>
      </c>
      <c r="AQ177" t="s">
        <v>129</v>
      </c>
      <c r="AR177">
        <v>-92</v>
      </c>
      <c r="AS177">
        <v>72</v>
      </c>
      <c r="AT177">
        <v>1216</v>
      </c>
      <c r="BB177" t="str">
        <f t="shared" si="10"/>
        <v>1200</v>
      </c>
      <c r="BC177">
        <v>1</v>
      </c>
      <c r="BD177" t="str">
        <f t="shared" si="12"/>
        <v xml:space="preserve">N1281F  </v>
      </c>
      <c r="BE177">
        <v>1</v>
      </c>
      <c r="BG177">
        <v>0</v>
      </c>
      <c r="BH177">
        <v>0</v>
      </c>
      <c r="BI177">
        <v>0</v>
      </c>
      <c r="BJ177">
        <v>925</v>
      </c>
      <c r="BK177">
        <v>-150</v>
      </c>
      <c r="BL177" t="s">
        <v>130</v>
      </c>
      <c r="BM177">
        <v>1</v>
      </c>
      <c r="BN177">
        <v>0</v>
      </c>
      <c r="BO177">
        <v>1</v>
      </c>
      <c r="BP177">
        <v>0</v>
      </c>
      <c r="BT177">
        <v>0</v>
      </c>
      <c r="BU177">
        <v>0</v>
      </c>
      <c r="CE177" t="str">
        <f>"21:10:57.789"</f>
        <v>21:10:57.789</v>
      </c>
      <c r="CF177">
        <v>789108223</v>
      </c>
      <c r="CI177">
        <v>0</v>
      </c>
      <c r="CJ177">
        <v>1504</v>
      </c>
      <c r="CK177">
        <v>1011.2</v>
      </c>
      <c r="CL177">
        <v>348.04689999999999</v>
      </c>
      <c r="CM177">
        <v>1</v>
      </c>
      <c r="CN177">
        <v>1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4</v>
      </c>
      <c r="CY177">
        <v>7</v>
      </c>
      <c r="CZ177" t="s">
        <v>131</v>
      </c>
      <c r="DA177">
        <v>145</v>
      </c>
      <c r="DB177">
        <v>1</v>
      </c>
      <c r="DC177" t="s">
        <v>132</v>
      </c>
      <c r="DD177" t="s">
        <v>133</v>
      </c>
      <c r="DG177">
        <v>1774211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"09/28/2024 21:10:58.049"</f>
        <v>09/28/2024 21:10:58.049</v>
      </c>
      <c r="C178" t="str">
        <f t="shared" si="11"/>
        <v>FFDFD7C0</v>
      </c>
      <c r="D178" t="s">
        <v>136</v>
      </c>
      <c r="E178">
        <v>4</v>
      </c>
      <c r="F178">
        <v>1004</v>
      </c>
      <c r="G178" t="s">
        <v>124</v>
      </c>
      <c r="J178" t="s">
        <v>137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"21:10:57.789"</f>
        <v>21:10:57.789</v>
      </c>
      <c r="T178" t="str">
        <f>"21:10:57.389"</f>
        <v>21:10:57.389</v>
      </c>
      <c r="U178" t="str">
        <f t="shared" si="9"/>
        <v>A073EB</v>
      </c>
      <c r="V178">
        <v>0</v>
      </c>
      <c r="W178">
        <v>0</v>
      </c>
      <c r="X178">
        <v>4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126</v>
      </c>
      <c r="AG178">
        <v>0</v>
      </c>
      <c r="AH178">
        <v>0</v>
      </c>
      <c r="AI178">
        <v>2</v>
      </c>
      <c r="AJ178">
        <v>1</v>
      </c>
      <c r="AK178" t="s">
        <v>225</v>
      </c>
      <c r="AL178">
        <v>35.910251000000002</v>
      </c>
      <c r="AM178" t="s">
        <v>226</v>
      </c>
      <c r="AN178">
        <v>-75.726356999999993</v>
      </c>
      <c r="AO178">
        <v>25</v>
      </c>
      <c r="AP178">
        <v>1075</v>
      </c>
      <c r="AQ178" t="s">
        <v>129</v>
      </c>
      <c r="AR178">
        <v>-92</v>
      </c>
      <c r="AS178">
        <v>72</v>
      </c>
      <c r="AT178">
        <v>1216</v>
      </c>
      <c r="BB178" t="str">
        <f t="shared" si="10"/>
        <v>1200</v>
      </c>
      <c r="BC178">
        <v>1</v>
      </c>
      <c r="BD178" t="str">
        <f t="shared" si="12"/>
        <v xml:space="preserve">N1281F  </v>
      </c>
      <c r="BE178">
        <v>1</v>
      </c>
      <c r="BG178">
        <v>0</v>
      </c>
      <c r="BH178">
        <v>0</v>
      </c>
      <c r="BI178">
        <v>0</v>
      </c>
      <c r="BJ178">
        <v>925</v>
      </c>
      <c r="BK178">
        <v>-150</v>
      </c>
      <c r="BL178" t="s">
        <v>130</v>
      </c>
      <c r="BM178">
        <v>1</v>
      </c>
      <c r="BN178">
        <v>0</v>
      </c>
      <c r="BO178">
        <v>1</v>
      </c>
      <c r="BP178">
        <v>0</v>
      </c>
      <c r="BT178">
        <v>0</v>
      </c>
      <c r="BU178">
        <v>0</v>
      </c>
      <c r="CE178" t="str">
        <f>"21:10:57.789"</f>
        <v>21:10:57.789</v>
      </c>
      <c r="CF178">
        <v>789108223</v>
      </c>
      <c r="CI178">
        <v>0</v>
      </c>
      <c r="CJ178">
        <v>1504</v>
      </c>
      <c r="CK178">
        <v>1011.2</v>
      </c>
      <c r="CL178">
        <v>348.04689999999999</v>
      </c>
      <c r="CM178">
        <v>1</v>
      </c>
      <c r="CN178">
        <v>1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4</v>
      </c>
      <c r="CY178">
        <v>7</v>
      </c>
      <c r="CZ178" t="s">
        <v>131</v>
      </c>
      <c r="DA178">
        <v>145</v>
      </c>
      <c r="DB178">
        <v>1</v>
      </c>
      <c r="DC178" t="s">
        <v>132</v>
      </c>
      <c r="DD178" t="s">
        <v>133</v>
      </c>
      <c r="DG178">
        <v>1774211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"09/28/2024 21:10:58.096"</f>
        <v>09/28/2024 21:10:58.096</v>
      </c>
      <c r="C179" t="str">
        <f t="shared" si="11"/>
        <v>FFDFD7C0</v>
      </c>
      <c r="D179" t="s">
        <v>143</v>
      </c>
      <c r="E179">
        <v>13</v>
      </c>
      <c r="J179" t="s">
        <v>144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"21:10:57.789"</f>
        <v>21:10:57.789</v>
      </c>
      <c r="T179" t="str">
        <f>"21:10:57.389"</f>
        <v>21:10:57.389</v>
      </c>
      <c r="U179" t="str">
        <f t="shared" si="9"/>
        <v>A073EB</v>
      </c>
      <c r="V179">
        <v>0</v>
      </c>
      <c r="W179">
        <v>0</v>
      </c>
      <c r="X179">
        <v>4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126</v>
      </c>
      <c r="AG179">
        <v>0</v>
      </c>
      <c r="AH179">
        <v>0</v>
      </c>
      <c r="AI179">
        <v>2</v>
      </c>
      <c r="AJ179">
        <v>1</v>
      </c>
      <c r="AK179" t="s">
        <v>225</v>
      </c>
      <c r="AL179">
        <v>35.910251000000002</v>
      </c>
      <c r="AM179" t="s">
        <v>226</v>
      </c>
      <c r="AN179">
        <v>-75.726356999999993</v>
      </c>
      <c r="AO179">
        <v>25</v>
      </c>
      <c r="AP179">
        <v>1075</v>
      </c>
      <c r="AQ179" t="s">
        <v>129</v>
      </c>
      <c r="AR179">
        <v>-92</v>
      </c>
      <c r="AS179">
        <v>72</v>
      </c>
      <c r="AT179">
        <v>1216</v>
      </c>
      <c r="BB179" t="str">
        <f t="shared" si="10"/>
        <v>1200</v>
      </c>
      <c r="BC179">
        <v>1</v>
      </c>
      <c r="BD179" t="str">
        <f t="shared" si="12"/>
        <v xml:space="preserve">N1281F  </v>
      </c>
      <c r="BE179">
        <v>1</v>
      </c>
      <c r="BG179">
        <v>0</v>
      </c>
      <c r="BH179">
        <v>0</v>
      </c>
      <c r="BI179">
        <v>0</v>
      </c>
      <c r="BJ179">
        <v>925</v>
      </c>
      <c r="BK179">
        <v>-150</v>
      </c>
      <c r="BL179" t="s">
        <v>130</v>
      </c>
      <c r="BM179">
        <v>1</v>
      </c>
      <c r="BN179">
        <v>0</v>
      </c>
      <c r="BO179">
        <v>1</v>
      </c>
      <c r="BP179">
        <v>0</v>
      </c>
      <c r="BT179">
        <v>0</v>
      </c>
      <c r="BU179">
        <v>0</v>
      </c>
      <c r="CE179" t="str">
        <f>"21:10:57.789"</f>
        <v>21:10:57.789</v>
      </c>
      <c r="CF179">
        <v>789108223</v>
      </c>
      <c r="CI179">
        <v>0</v>
      </c>
      <c r="CJ179">
        <v>1504</v>
      </c>
      <c r="CK179">
        <v>1011.2</v>
      </c>
      <c r="CL179">
        <v>348.04689999999999</v>
      </c>
      <c r="CM179">
        <v>1</v>
      </c>
      <c r="CN179">
        <v>1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4</v>
      </c>
      <c r="CY179">
        <v>7</v>
      </c>
      <c r="CZ179" t="s">
        <v>131</v>
      </c>
      <c r="DA179">
        <v>145</v>
      </c>
      <c r="DB179">
        <v>1</v>
      </c>
      <c r="DC179" t="s">
        <v>132</v>
      </c>
      <c r="DD179" t="s">
        <v>133</v>
      </c>
      <c r="DG179">
        <v>1774211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"09/28/2024 21:10:59.080"</f>
        <v>09/28/2024 21:10:59.080</v>
      </c>
      <c r="C180" t="str">
        <f t="shared" si="11"/>
        <v>FFDFD7C0</v>
      </c>
      <c r="D180" t="s">
        <v>143</v>
      </c>
      <c r="E180">
        <v>13</v>
      </c>
      <c r="J180" t="s">
        <v>144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"21:10:58.852"</f>
        <v>21:10:58.852</v>
      </c>
      <c r="T180" t="str">
        <f>"21:10:58.352"</f>
        <v>21:10:58.352</v>
      </c>
      <c r="U180" t="str">
        <f t="shared" si="9"/>
        <v>A073EB</v>
      </c>
      <c r="V180">
        <v>0</v>
      </c>
      <c r="W180">
        <v>0</v>
      </c>
      <c r="X180">
        <v>4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126</v>
      </c>
      <c r="AG180">
        <v>0</v>
      </c>
      <c r="AH180">
        <v>0</v>
      </c>
      <c r="AI180">
        <v>2</v>
      </c>
      <c r="AJ180">
        <v>1</v>
      </c>
      <c r="AK180" t="s">
        <v>227</v>
      </c>
      <c r="AL180">
        <v>35.910637000000001</v>
      </c>
      <c r="AM180" t="s">
        <v>228</v>
      </c>
      <c r="AN180">
        <v>-75.726935999999995</v>
      </c>
      <c r="AO180">
        <v>25</v>
      </c>
      <c r="AP180">
        <v>1125</v>
      </c>
      <c r="AQ180" t="s">
        <v>129</v>
      </c>
      <c r="AR180">
        <v>-89</v>
      </c>
      <c r="AS180">
        <v>76</v>
      </c>
      <c r="AT180">
        <v>1216</v>
      </c>
      <c r="BB180" t="str">
        <f t="shared" si="10"/>
        <v>1200</v>
      </c>
      <c r="BC180">
        <v>1</v>
      </c>
      <c r="BD180" t="str">
        <f t="shared" si="12"/>
        <v xml:space="preserve">N1281F  </v>
      </c>
      <c r="BE180">
        <v>1</v>
      </c>
      <c r="BG180">
        <v>0</v>
      </c>
      <c r="BH180">
        <v>0</v>
      </c>
      <c r="BI180">
        <v>0</v>
      </c>
      <c r="BJ180">
        <v>950</v>
      </c>
      <c r="BK180">
        <v>-175</v>
      </c>
      <c r="BL180" t="s">
        <v>130</v>
      </c>
      <c r="BM180">
        <v>1</v>
      </c>
      <c r="BN180">
        <v>0</v>
      </c>
      <c r="BO180">
        <v>1</v>
      </c>
      <c r="BP180">
        <v>0</v>
      </c>
      <c r="BT180">
        <v>0</v>
      </c>
      <c r="BU180">
        <v>0</v>
      </c>
      <c r="CE180" t="str">
        <f>"21:10:58.859"</f>
        <v>21:10:58.859</v>
      </c>
      <c r="CF180">
        <v>858992274</v>
      </c>
      <c r="CI180">
        <v>0</v>
      </c>
      <c r="CJ180">
        <v>1504</v>
      </c>
      <c r="CK180">
        <v>1011.2</v>
      </c>
      <c r="CL180">
        <v>353.67189999999999</v>
      </c>
      <c r="CM180">
        <v>1</v>
      </c>
      <c r="CN180">
        <v>1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5</v>
      </c>
      <c r="CY180">
        <v>7</v>
      </c>
      <c r="CZ180" t="s">
        <v>131</v>
      </c>
      <c r="DA180">
        <v>145</v>
      </c>
      <c r="DB180">
        <v>1</v>
      </c>
      <c r="DC180" t="s">
        <v>132</v>
      </c>
      <c r="DD180" t="s">
        <v>133</v>
      </c>
      <c r="DG180">
        <v>1774670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"09/28/2024 21:10:59.096"</f>
        <v>09/28/2024 21:10:59.096</v>
      </c>
      <c r="C181" t="str">
        <f t="shared" si="11"/>
        <v>FFDFD7C0</v>
      </c>
      <c r="D181" t="s">
        <v>123</v>
      </c>
      <c r="E181">
        <v>2</v>
      </c>
      <c r="H181">
        <v>158</v>
      </c>
      <c r="I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"21:10:58.852"</f>
        <v>21:10:58.852</v>
      </c>
      <c r="T181" t="str">
        <f>"21:10:58.352"</f>
        <v>21:10:58.352</v>
      </c>
      <c r="U181" t="str">
        <f t="shared" si="9"/>
        <v>A073EB</v>
      </c>
      <c r="V181">
        <v>0</v>
      </c>
      <c r="W181">
        <v>0</v>
      </c>
      <c r="X181">
        <v>4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126</v>
      </c>
      <c r="AG181">
        <v>0</v>
      </c>
      <c r="AH181">
        <v>0</v>
      </c>
      <c r="AI181">
        <v>2</v>
      </c>
      <c r="AJ181">
        <v>1</v>
      </c>
      <c r="AK181" t="s">
        <v>227</v>
      </c>
      <c r="AL181">
        <v>35.910637000000001</v>
      </c>
      <c r="AM181" t="s">
        <v>228</v>
      </c>
      <c r="AN181">
        <v>-75.726935999999995</v>
      </c>
      <c r="AO181">
        <v>25</v>
      </c>
      <c r="AP181">
        <v>1125</v>
      </c>
      <c r="AQ181" t="s">
        <v>129</v>
      </c>
      <c r="AR181">
        <v>-89</v>
      </c>
      <c r="AS181">
        <v>76</v>
      </c>
      <c r="AT181">
        <v>1216</v>
      </c>
      <c r="BB181" t="str">
        <f t="shared" si="10"/>
        <v>1200</v>
      </c>
      <c r="BC181">
        <v>1</v>
      </c>
      <c r="BD181" t="str">
        <f t="shared" si="12"/>
        <v xml:space="preserve">N1281F  </v>
      </c>
      <c r="BE181">
        <v>1</v>
      </c>
      <c r="BG181">
        <v>0</v>
      </c>
      <c r="BH181">
        <v>0</v>
      </c>
      <c r="BI181">
        <v>0</v>
      </c>
      <c r="BJ181">
        <v>950</v>
      </c>
      <c r="BK181">
        <v>-175</v>
      </c>
      <c r="BL181" t="s">
        <v>130</v>
      </c>
      <c r="BM181">
        <v>1</v>
      </c>
      <c r="BN181">
        <v>0</v>
      </c>
      <c r="BO181">
        <v>1</v>
      </c>
      <c r="BP181">
        <v>0</v>
      </c>
      <c r="BT181">
        <v>0</v>
      </c>
      <c r="BU181">
        <v>0</v>
      </c>
      <c r="CE181" t="str">
        <f>"21:10:58.859"</f>
        <v>21:10:58.859</v>
      </c>
      <c r="CF181">
        <v>858992274</v>
      </c>
      <c r="CI181">
        <v>0</v>
      </c>
      <c r="CJ181">
        <v>1504</v>
      </c>
      <c r="CK181">
        <v>1011.2</v>
      </c>
      <c r="CL181">
        <v>353.67189999999999</v>
      </c>
      <c r="CM181">
        <v>1</v>
      </c>
      <c r="CN181">
        <v>1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5</v>
      </c>
      <c r="CY181">
        <v>7</v>
      </c>
      <c r="CZ181" t="s">
        <v>131</v>
      </c>
      <c r="DA181">
        <v>145</v>
      </c>
      <c r="DB181">
        <v>1</v>
      </c>
      <c r="DC181" t="s">
        <v>132</v>
      </c>
      <c r="DD181" t="s">
        <v>133</v>
      </c>
      <c r="DG181">
        <v>1774670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"09/28/2024 21:10:59.096"</f>
        <v>09/28/2024 21:10:59.096</v>
      </c>
      <c r="C182" t="str">
        <f t="shared" si="11"/>
        <v>FFDFD7C0</v>
      </c>
      <c r="D182" t="s">
        <v>136</v>
      </c>
      <c r="E182">
        <v>3</v>
      </c>
      <c r="F182">
        <v>1003</v>
      </c>
      <c r="G182" t="s">
        <v>142</v>
      </c>
      <c r="J182" t="s">
        <v>137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"21:10:58.852"</f>
        <v>21:10:58.852</v>
      </c>
      <c r="T182" t="str">
        <f>"21:10:58.352"</f>
        <v>21:10:58.352</v>
      </c>
      <c r="U182" t="str">
        <f t="shared" si="9"/>
        <v>A073EB</v>
      </c>
      <c r="V182">
        <v>0</v>
      </c>
      <c r="W182">
        <v>0</v>
      </c>
      <c r="X182">
        <v>4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126</v>
      </c>
      <c r="AG182">
        <v>0</v>
      </c>
      <c r="AH182">
        <v>0</v>
      </c>
      <c r="AI182">
        <v>2</v>
      </c>
      <c r="AJ182">
        <v>1</v>
      </c>
      <c r="AK182" t="s">
        <v>227</v>
      </c>
      <c r="AL182">
        <v>35.910637000000001</v>
      </c>
      <c r="AM182" t="s">
        <v>228</v>
      </c>
      <c r="AN182">
        <v>-75.726935999999995</v>
      </c>
      <c r="AO182">
        <v>25</v>
      </c>
      <c r="AP182">
        <v>1125</v>
      </c>
      <c r="AQ182" t="s">
        <v>129</v>
      </c>
      <c r="AR182">
        <v>-89</v>
      </c>
      <c r="AS182">
        <v>76</v>
      </c>
      <c r="AT182">
        <v>1216</v>
      </c>
      <c r="BB182" t="str">
        <f t="shared" si="10"/>
        <v>1200</v>
      </c>
      <c r="BC182">
        <v>1</v>
      </c>
      <c r="BD182" t="str">
        <f t="shared" si="12"/>
        <v xml:space="preserve">N1281F  </v>
      </c>
      <c r="BE182">
        <v>1</v>
      </c>
      <c r="BG182">
        <v>0</v>
      </c>
      <c r="BH182">
        <v>0</v>
      </c>
      <c r="BI182">
        <v>0</v>
      </c>
      <c r="BJ182">
        <v>950</v>
      </c>
      <c r="BK182">
        <v>-175</v>
      </c>
      <c r="BL182" t="s">
        <v>130</v>
      </c>
      <c r="BM182">
        <v>1</v>
      </c>
      <c r="BN182">
        <v>0</v>
      </c>
      <c r="BO182">
        <v>1</v>
      </c>
      <c r="BP182">
        <v>0</v>
      </c>
      <c r="BT182">
        <v>0</v>
      </c>
      <c r="BU182">
        <v>0</v>
      </c>
      <c r="CE182" t="str">
        <f>"21:10:58.859"</f>
        <v>21:10:58.859</v>
      </c>
      <c r="CF182">
        <v>858992274</v>
      </c>
      <c r="CI182">
        <v>0</v>
      </c>
      <c r="CJ182">
        <v>1504</v>
      </c>
      <c r="CK182">
        <v>1011.2</v>
      </c>
      <c r="CL182">
        <v>353.67189999999999</v>
      </c>
      <c r="CM182">
        <v>1</v>
      </c>
      <c r="CN182">
        <v>1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5</v>
      </c>
      <c r="CY182">
        <v>7</v>
      </c>
      <c r="CZ182" t="s">
        <v>131</v>
      </c>
      <c r="DA182">
        <v>145</v>
      </c>
      <c r="DB182">
        <v>1</v>
      </c>
      <c r="DC182" t="s">
        <v>132</v>
      </c>
      <c r="DD182" t="s">
        <v>133</v>
      </c>
      <c r="DG182">
        <v>1774670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"09/28/2024 21:10:59.096"</f>
        <v>09/28/2024 21:10:59.096</v>
      </c>
      <c r="C183" t="str">
        <f t="shared" si="11"/>
        <v>FFDFD7C0</v>
      </c>
      <c r="D183" t="s">
        <v>136</v>
      </c>
      <c r="E183">
        <v>4</v>
      </c>
      <c r="F183">
        <v>1004</v>
      </c>
      <c r="G183" t="s">
        <v>124</v>
      </c>
      <c r="J183" t="s">
        <v>137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"21:10:58.852"</f>
        <v>21:10:58.852</v>
      </c>
      <c r="T183" t="str">
        <f>"21:10:58.352"</f>
        <v>21:10:58.352</v>
      </c>
      <c r="U183" t="str">
        <f t="shared" si="9"/>
        <v>A073EB</v>
      </c>
      <c r="V183">
        <v>0</v>
      </c>
      <c r="W183">
        <v>0</v>
      </c>
      <c r="X183">
        <v>4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126</v>
      </c>
      <c r="AG183">
        <v>0</v>
      </c>
      <c r="AH183">
        <v>0</v>
      </c>
      <c r="AI183">
        <v>2</v>
      </c>
      <c r="AJ183">
        <v>1</v>
      </c>
      <c r="AK183" t="s">
        <v>227</v>
      </c>
      <c r="AL183">
        <v>35.910637000000001</v>
      </c>
      <c r="AM183" t="s">
        <v>228</v>
      </c>
      <c r="AN183">
        <v>-75.726935999999995</v>
      </c>
      <c r="AO183">
        <v>25</v>
      </c>
      <c r="AP183">
        <v>1125</v>
      </c>
      <c r="AQ183" t="s">
        <v>129</v>
      </c>
      <c r="AR183">
        <v>-89</v>
      </c>
      <c r="AS183">
        <v>76</v>
      </c>
      <c r="AT183">
        <v>1216</v>
      </c>
      <c r="BB183" t="str">
        <f t="shared" si="10"/>
        <v>1200</v>
      </c>
      <c r="BC183">
        <v>1</v>
      </c>
      <c r="BD183" t="str">
        <f t="shared" si="12"/>
        <v xml:space="preserve">N1281F  </v>
      </c>
      <c r="BE183">
        <v>1</v>
      </c>
      <c r="BG183">
        <v>0</v>
      </c>
      <c r="BH183">
        <v>0</v>
      </c>
      <c r="BI183">
        <v>0</v>
      </c>
      <c r="BJ183">
        <v>950</v>
      </c>
      <c r="BK183">
        <v>-175</v>
      </c>
      <c r="BL183" t="s">
        <v>130</v>
      </c>
      <c r="BM183">
        <v>1</v>
      </c>
      <c r="BN183">
        <v>0</v>
      </c>
      <c r="BO183">
        <v>1</v>
      </c>
      <c r="BP183">
        <v>0</v>
      </c>
      <c r="BT183">
        <v>0</v>
      </c>
      <c r="BU183">
        <v>0</v>
      </c>
      <c r="CE183" t="str">
        <f>"21:10:58.859"</f>
        <v>21:10:58.859</v>
      </c>
      <c r="CF183">
        <v>858992274</v>
      </c>
      <c r="CI183">
        <v>0</v>
      </c>
      <c r="CJ183">
        <v>1504</v>
      </c>
      <c r="CK183">
        <v>1011.2</v>
      </c>
      <c r="CL183">
        <v>353.67189999999999</v>
      </c>
      <c r="CM183">
        <v>1</v>
      </c>
      <c r="CN183">
        <v>1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5</v>
      </c>
      <c r="CY183">
        <v>7</v>
      </c>
      <c r="CZ183" t="s">
        <v>131</v>
      </c>
      <c r="DA183">
        <v>145</v>
      </c>
      <c r="DB183">
        <v>1</v>
      </c>
      <c r="DC183" t="s">
        <v>132</v>
      </c>
      <c r="DD183" t="s">
        <v>133</v>
      </c>
      <c r="DG183">
        <v>1774670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"09/28/2024 21:11:00.127"</f>
        <v>09/28/2024 21:11:00.127</v>
      </c>
      <c r="C184" t="str">
        <f t="shared" si="11"/>
        <v>FFDFD7C0</v>
      </c>
      <c r="D184" t="s">
        <v>143</v>
      </c>
      <c r="E184">
        <v>13</v>
      </c>
      <c r="J184" t="s">
        <v>144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"21:10:59.797"</f>
        <v>21:10:59.797</v>
      </c>
      <c r="T184" t="str">
        <f>"21:10:59.397"</f>
        <v>21:10:59.397</v>
      </c>
      <c r="U184" t="str">
        <f t="shared" si="9"/>
        <v>A073EB</v>
      </c>
      <c r="V184">
        <v>0</v>
      </c>
      <c r="W184">
        <v>0</v>
      </c>
      <c r="X184">
        <v>4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126</v>
      </c>
      <c r="AG184">
        <v>0</v>
      </c>
      <c r="AH184">
        <v>0</v>
      </c>
      <c r="AI184">
        <v>2</v>
      </c>
      <c r="AJ184">
        <v>1</v>
      </c>
      <c r="AK184" t="s">
        <v>229</v>
      </c>
      <c r="AL184">
        <v>35.911002000000003</v>
      </c>
      <c r="AM184" t="s">
        <v>230</v>
      </c>
      <c r="AN184">
        <v>-75.727365000000006</v>
      </c>
      <c r="AO184">
        <v>25</v>
      </c>
      <c r="AP184">
        <v>1125</v>
      </c>
      <c r="AQ184" t="s">
        <v>129</v>
      </c>
      <c r="AR184">
        <v>-85</v>
      </c>
      <c r="AS184">
        <v>81</v>
      </c>
      <c r="AT184">
        <v>1152</v>
      </c>
      <c r="BB184" t="str">
        <f t="shared" si="10"/>
        <v>1200</v>
      </c>
      <c r="BC184">
        <v>1</v>
      </c>
      <c r="BD184" t="str">
        <f t="shared" si="12"/>
        <v xml:space="preserve">N1281F  </v>
      </c>
      <c r="BE184">
        <v>1</v>
      </c>
      <c r="BG184">
        <v>0</v>
      </c>
      <c r="BH184">
        <v>0</v>
      </c>
      <c r="BI184">
        <v>0</v>
      </c>
      <c r="BJ184">
        <v>975</v>
      </c>
      <c r="BK184">
        <v>-150</v>
      </c>
      <c r="BL184" t="s">
        <v>130</v>
      </c>
      <c r="BM184">
        <v>1</v>
      </c>
      <c r="BN184">
        <v>0</v>
      </c>
      <c r="BO184">
        <v>1</v>
      </c>
      <c r="BP184">
        <v>0</v>
      </c>
      <c r="BT184">
        <v>0</v>
      </c>
      <c r="BU184">
        <v>0</v>
      </c>
      <c r="CE184" t="str">
        <f>"21:10:59.799"</f>
        <v>21:10:59.799</v>
      </c>
      <c r="CF184">
        <v>799441503</v>
      </c>
      <c r="CI184">
        <v>0</v>
      </c>
      <c r="CJ184">
        <v>1504</v>
      </c>
      <c r="CK184">
        <v>1011.2</v>
      </c>
      <c r="CL184">
        <v>353.67189999999999</v>
      </c>
      <c r="CM184">
        <v>1</v>
      </c>
      <c r="CN184">
        <v>1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5</v>
      </c>
      <c r="CY184">
        <v>7</v>
      </c>
      <c r="CZ184" t="s">
        <v>131</v>
      </c>
      <c r="DA184">
        <v>145</v>
      </c>
      <c r="DB184">
        <v>1</v>
      </c>
      <c r="DC184" t="s">
        <v>132</v>
      </c>
      <c r="DD184" t="s">
        <v>133</v>
      </c>
      <c r="DG184">
        <v>1775022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"09/28/2024 21:11:00.127"</f>
        <v>09/28/2024 21:11:00.127</v>
      </c>
      <c r="C185" t="str">
        <f t="shared" si="11"/>
        <v>FFDFD7C0</v>
      </c>
      <c r="D185" t="s">
        <v>123</v>
      </c>
      <c r="E185">
        <v>2</v>
      </c>
      <c r="H185">
        <v>158</v>
      </c>
      <c r="I185" t="s">
        <v>124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"21:10:59.797"</f>
        <v>21:10:59.797</v>
      </c>
      <c r="T185" t="str">
        <f>"21:10:59.397"</f>
        <v>21:10:59.397</v>
      </c>
      <c r="U185" t="str">
        <f t="shared" si="9"/>
        <v>A073EB</v>
      </c>
      <c r="V185">
        <v>0</v>
      </c>
      <c r="W185">
        <v>0</v>
      </c>
      <c r="X185">
        <v>4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126</v>
      </c>
      <c r="AG185">
        <v>0</v>
      </c>
      <c r="AH185">
        <v>0</v>
      </c>
      <c r="AI185">
        <v>2</v>
      </c>
      <c r="AJ185">
        <v>1</v>
      </c>
      <c r="AK185" t="s">
        <v>229</v>
      </c>
      <c r="AL185">
        <v>35.911002000000003</v>
      </c>
      <c r="AM185" t="s">
        <v>230</v>
      </c>
      <c r="AN185">
        <v>-75.727365000000006</v>
      </c>
      <c r="AO185">
        <v>25</v>
      </c>
      <c r="AP185">
        <v>1125</v>
      </c>
      <c r="AQ185" t="s">
        <v>129</v>
      </c>
      <c r="AR185">
        <v>-85</v>
      </c>
      <c r="AS185">
        <v>81</v>
      </c>
      <c r="AT185">
        <v>1152</v>
      </c>
      <c r="BB185" t="str">
        <f t="shared" si="10"/>
        <v>1200</v>
      </c>
      <c r="BC185">
        <v>1</v>
      </c>
      <c r="BD185" t="str">
        <f t="shared" si="12"/>
        <v xml:space="preserve">N1281F  </v>
      </c>
      <c r="BE185">
        <v>1</v>
      </c>
      <c r="BG185">
        <v>0</v>
      </c>
      <c r="BH185">
        <v>0</v>
      </c>
      <c r="BI185">
        <v>0</v>
      </c>
      <c r="BJ185">
        <v>975</v>
      </c>
      <c r="BK185">
        <v>-150</v>
      </c>
      <c r="BL185" t="s">
        <v>130</v>
      </c>
      <c r="BM185">
        <v>1</v>
      </c>
      <c r="BN185">
        <v>0</v>
      </c>
      <c r="BO185">
        <v>1</v>
      </c>
      <c r="BP185">
        <v>0</v>
      </c>
      <c r="BT185">
        <v>0</v>
      </c>
      <c r="BU185">
        <v>0</v>
      </c>
      <c r="CE185" t="str">
        <f>"21:10:59.799"</f>
        <v>21:10:59.799</v>
      </c>
      <c r="CF185">
        <v>799441503</v>
      </c>
      <c r="CI185">
        <v>0</v>
      </c>
      <c r="CJ185">
        <v>1504</v>
      </c>
      <c r="CK185">
        <v>1011.2</v>
      </c>
      <c r="CL185">
        <v>353.67189999999999</v>
      </c>
      <c r="CM185">
        <v>1</v>
      </c>
      <c r="CN185">
        <v>1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131</v>
      </c>
      <c r="DA185">
        <v>145</v>
      </c>
      <c r="DB185">
        <v>1</v>
      </c>
      <c r="DC185" t="s">
        <v>132</v>
      </c>
      <c r="DD185" t="s">
        <v>133</v>
      </c>
      <c r="DG185">
        <v>1775022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"09/28/2024 21:11:00.127"</f>
        <v>09/28/2024 21:11:00.127</v>
      </c>
      <c r="C186" t="str">
        <f t="shared" si="11"/>
        <v>FFDFD7C0</v>
      </c>
      <c r="D186" t="s">
        <v>136</v>
      </c>
      <c r="E186">
        <v>3</v>
      </c>
      <c r="F186">
        <v>1003</v>
      </c>
      <c r="G186" t="s">
        <v>142</v>
      </c>
      <c r="J186" t="s">
        <v>137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"21:10:59.797"</f>
        <v>21:10:59.797</v>
      </c>
      <c r="T186" t="str">
        <f>"21:10:59.397"</f>
        <v>21:10:59.397</v>
      </c>
      <c r="U186" t="str">
        <f t="shared" si="9"/>
        <v>A073EB</v>
      </c>
      <c r="V186">
        <v>0</v>
      </c>
      <c r="W186">
        <v>0</v>
      </c>
      <c r="X186">
        <v>4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126</v>
      </c>
      <c r="AG186">
        <v>0</v>
      </c>
      <c r="AH186">
        <v>0</v>
      </c>
      <c r="AI186">
        <v>2</v>
      </c>
      <c r="AJ186">
        <v>1</v>
      </c>
      <c r="AK186" t="s">
        <v>229</v>
      </c>
      <c r="AL186">
        <v>35.911002000000003</v>
      </c>
      <c r="AM186" t="s">
        <v>230</v>
      </c>
      <c r="AN186">
        <v>-75.727365000000006</v>
      </c>
      <c r="AO186">
        <v>25</v>
      </c>
      <c r="AP186">
        <v>1125</v>
      </c>
      <c r="AQ186" t="s">
        <v>129</v>
      </c>
      <c r="AR186">
        <v>-85</v>
      </c>
      <c r="AS186">
        <v>81</v>
      </c>
      <c r="AT186">
        <v>1152</v>
      </c>
      <c r="BB186" t="str">
        <f t="shared" si="10"/>
        <v>1200</v>
      </c>
      <c r="BC186">
        <v>1</v>
      </c>
      <c r="BD186" t="str">
        <f t="shared" si="12"/>
        <v xml:space="preserve">N1281F  </v>
      </c>
      <c r="BE186">
        <v>1</v>
      </c>
      <c r="BG186">
        <v>0</v>
      </c>
      <c r="BH186">
        <v>0</v>
      </c>
      <c r="BI186">
        <v>0</v>
      </c>
      <c r="BJ186">
        <v>975</v>
      </c>
      <c r="BK186">
        <v>-150</v>
      </c>
      <c r="BL186" t="s">
        <v>130</v>
      </c>
      <c r="BM186">
        <v>1</v>
      </c>
      <c r="BN186">
        <v>0</v>
      </c>
      <c r="BO186">
        <v>1</v>
      </c>
      <c r="BP186">
        <v>0</v>
      </c>
      <c r="BT186">
        <v>0</v>
      </c>
      <c r="BU186">
        <v>0</v>
      </c>
      <c r="CE186" t="str">
        <f>"21:10:59.799"</f>
        <v>21:10:59.799</v>
      </c>
      <c r="CF186">
        <v>799441503</v>
      </c>
      <c r="CI186">
        <v>0</v>
      </c>
      <c r="CJ186">
        <v>1504</v>
      </c>
      <c r="CK186">
        <v>1011.2</v>
      </c>
      <c r="CL186">
        <v>353.67189999999999</v>
      </c>
      <c r="CM186">
        <v>1</v>
      </c>
      <c r="CN186">
        <v>1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131</v>
      </c>
      <c r="DA186">
        <v>145</v>
      </c>
      <c r="DB186">
        <v>1</v>
      </c>
      <c r="DC186" t="s">
        <v>132</v>
      </c>
      <c r="DD186" t="s">
        <v>133</v>
      </c>
      <c r="DG186">
        <v>1775022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"09/28/2024 21:11:00.127"</f>
        <v>09/28/2024 21:11:00.127</v>
      </c>
      <c r="C187" t="str">
        <f t="shared" si="11"/>
        <v>FFDFD7C0</v>
      </c>
      <c r="D187" t="s">
        <v>136</v>
      </c>
      <c r="E187">
        <v>4</v>
      </c>
      <c r="F187">
        <v>1004</v>
      </c>
      <c r="G187" t="s">
        <v>124</v>
      </c>
      <c r="J187" t="s">
        <v>137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"21:10:59.797"</f>
        <v>21:10:59.797</v>
      </c>
      <c r="T187" t="str">
        <f>"21:10:59.397"</f>
        <v>21:10:59.397</v>
      </c>
      <c r="U187" t="str">
        <f t="shared" si="9"/>
        <v>A073EB</v>
      </c>
      <c r="V187">
        <v>0</v>
      </c>
      <c r="W187">
        <v>0</v>
      </c>
      <c r="X187">
        <v>4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126</v>
      </c>
      <c r="AG187">
        <v>0</v>
      </c>
      <c r="AH187">
        <v>0</v>
      </c>
      <c r="AI187">
        <v>2</v>
      </c>
      <c r="AJ187">
        <v>1</v>
      </c>
      <c r="AK187" t="s">
        <v>229</v>
      </c>
      <c r="AL187">
        <v>35.911002000000003</v>
      </c>
      <c r="AM187" t="s">
        <v>230</v>
      </c>
      <c r="AN187">
        <v>-75.727365000000006</v>
      </c>
      <c r="AO187">
        <v>25</v>
      </c>
      <c r="AP187">
        <v>1125</v>
      </c>
      <c r="AQ187" t="s">
        <v>129</v>
      </c>
      <c r="AR187">
        <v>-85</v>
      </c>
      <c r="AS187">
        <v>81</v>
      </c>
      <c r="AT187">
        <v>1152</v>
      </c>
      <c r="BB187" t="str">
        <f t="shared" si="10"/>
        <v>1200</v>
      </c>
      <c r="BC187">
        <v>1</v>
      </c>
      <c r="BD187" t="str">
        <f t="shared" si="12"/>
        <v xml:space="preserve">N1281F  </v>
      </c>
      <c r="BE187">
        <v>1</v>
      </c>
      <c r="BG187">
        <v>0</v>
      </c>
      <c r="BH187">
        <v>0</v>
      </c>
      <c r="BI187">
        <v>0</v>
      </c>
      <c r="BJ187">
        <v>975</v>
      </c>
      <c r="BK187">
        <v>-150</v>
      </c>
      <c r="BL187" t="s">
        <v>130</v>
      </c>
      <c r="BM187">
        <v>1</v>
      </c>
      <c r="BN187">
        <v>0</v>
      </c>
      <c r="BO187">
        <v>1</v>
      </c>
      <c r="BP187">
        <v>0</v>
      </c>
      <c r="BT187">
        <v>0</v>
      </c>
      <c r="BU187">
        <v>0</v>
      </c>
      <c r="CE187" t="str">
        <f>"21:10:59.799"</f>
        <v>21:10:59.799</v>
      </c>
      <c r="CF187">
        <v>799441503</v>
      </c>
      <c r="CI187">
        <v>0</v>
      </c>
      <c r="CJ187">
        <v>1504</v>
      </c>
      <c r="CK187">
        <v>1011.2</v>
      </c>
      <c r="CL187">
        <v>353.67189999999999</v>
      </c>
      <c r="CM187">
        <v>1</v>
      </c>
      <c r="CN187">
        <v>1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131</v>
      </c>
      <c r="DA187">
        <v>145</v>
      </c>
      <c r="DB187">
        <v>1</v>
      </c>
      <c r="DC187" t="s">
        <v>132</v>
      </c>
      <c r="DD187" t="s">
        <v>133</v>
      </c>
      <c r="DG187">
        <v>1775022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"09/28/2024 21:11:00.955"</f>
        <v>09/28/2024 21:11:00.955</v>
      </c>
      <c r="C188" t="str">
        <f t="shared" si="11"/>
        <v>FFDFD7C0</v>
      </c>
      <c r="D188" t="s">
        <v>123</v>
      </c>
      <c r="E188">
        <v>2</v>
      </c>
      <c r="H188">
        <v>158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"21:11:00.625"</f>
        <v>21:11:00.625</v>
      </c>
      <c r="T188" t="str">
        <f>"21:11:00.225"</f>
        <v>21:11:00.225</v>
      </c>
      <c r="U188" t="str">
        <f t="shared" si="9"/>
        <v>A073EB</v>
      </c>
      <c r="V188">
        <v>0</v>
      </c>
      <c r="W188">
        <v>0</v>
      </c>
      <c r="X188">
        <v>4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126</v>
      </c>
      <c r="AG188">
        <v>0</v>
      </c>
      <c r="AH188">
        <v>0</v>
      </c>
      <c r="AI188">
        <v>2</v>
      </c>
      <c r="AJ188">
        <v>1</v>
      </c>
      <c r="AK188" t="s">
        <v>231</v>
      </c>
      <c r="AL188">
        <v>35.911324</v>
      </c>
      <c r="AM188" t="s">
        <v>232</v>
      </c>
      <c r="AN188">
        <v>-75.727794000000003</v>
      </c>
      <c r="AO188">
        <v>25</v>
      </c>
      <c r="AP188">
        <v>1150</v>
      </c>
      <c r="AQ188" t="s">
        <v>129</v>
      </c>
      <c r="AR188">
        <v>-83</v>
      </c>
      <c r="AS188">
        <v>85</v>
      </c>
      <c r="AT188">
        <v>1152</v>
      </c>
      <c r="BB188" t="str">
        <f t="shared" si="10"/>
        <v>1200</v>
      </c>
      <c r="BC188">
        <v>1</v>
      </c>
      <c r="BD188" t="str">
        <f t="shared" si="12"/>
        <v xml:space="preserve">N1281F  </v>
      </c>
      <c r="BE188">
        <v>1</v>
      </c>
      <c r="BG188">
        <v>0</v>
      </c>
      <c r="BH188">
        <v>0</v>
      </c>
      <c r="BI188">
        <v>0</v>
      </c>
      <c r="BJ188">
        <v>975</v>
      </c>
      <c r="BK188">
        <v>-175</v>
      </c>
      <c r="BL188" t="s">
        <v>130</v>
      </c>
      <c r="BM188">
        <v>1</v>
      </c>
      <c r="BN188">
        <v>0</v>
      </c>
      <c r="BO188">
        <v>1</v>
      </c>
      <c r="BP188">
        <v>0</v>
      </c>
      <c r="BT188">
        <v>0</v>
      </c>
      <c r="BU188">
        <v>0</v>
      </c>
      <c r="CE188" t="str">
        <f>"21:11:00.632"</f>
        <v>21:11:00.632</v>
      </c>
      <c r="CF188">
        <v>631755494</v>
      </c>
      <c r="CI188">
        <v>0</v>
      </c>
      <c r="CJ188">
        <v>1504</v>
      </c>
      <c r="CK188">
        <v>1011.2</v>
      </c>
      <c r="CL188">
        <v>357.89060000000001</v>
      </c>
      <c r="CM188">
        <v>1</v>
      </c>
      <c r="CN188">
        <v>1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5</v>
      </c>
      <c r="CY188">
        <v>7</v>
      </c>
      <c r="CZ188" t="s">
        <v>131</v>
      </c>
      <c r="DA188">
        <v>145</v>
      </c>
      <c r="DB188">
        <v>1</v>
      </c>
      <c r="DC188" t="s">
        <v>132</v>
      </c>
      <c r="DD188" t="s">
        <v>133</v>
      </c>
      <c r="DG188">
        <v>1775356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"09/28/2024 21:11:00.955"</f>
        <v>09/28/2024 21:11:00.955</v>
      </c>
      <c r="C189" t="str">
        <f t="shared" si="11"/>
        <v>FFDFD7C0</v>
      </c>
      <c r="D189" t="s">
        <v>136</v>
      </c>
      <c r="E189">
        <v>3</v>
      </c>
      <c r="F189">
        <v>1003</v>
      </c>
      <c r="G189" t="s">
        <v>142</v>
      </c>
      <c r="J189" t="s">
        <v>137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"21:11:00.625"</f>
        <v>21:11:00.625</v>
      </c>
      <c r="T189" t="str">
        <f>"21:11:00.225"</f>
        <v>21:11:00.225</v>
      </c>
      <c r="U189" t="str">
        <f t="shared" si="9"/>
        <v>A073EB</v>
      </c>
      <c r="V189">
        <v>0</v>
      </c>
      <c r="W189">
        <v>0</v>
      </c>
      <c r="X189">
        <v>4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126</v>
      </c>
      <c r="AG189">
        <v>0</v>
      </c>
      <c r="AH189">
        <v>0</v>
      </c>
      <c r="AI189">
        <v>2</v>
      </c>
      <c r="AJ189">
        <v>1</v>
      </c>
      <c r="AK189" t="s">
        <v>231</v>
      </c>
      <c r="AL189">
        <v>35.911324</v>
      </c>
      <c r="AM189" t="s">
        <v>232</v>
      </c>
      <c r="AN189">
        <v>-75.727794000000003</v>
      </c>
      <c r="AO189">
        <v>25</v>
      </c>
      <c r="AP189">
        <v>1150</v>
      </c>
      <c r="AQ189" t="s">
        <v>129</v>
      </c>
      <c r="AR189">
        <v>-83</v>
      </c>
      <c r="AS189">
        <v>85</v>
      </c>
      <c r="AT189">
        <v>1152</v>
      </c>
      <c r="BB189" t="str">
        <f t="shared" si="10"/>
        <v>1200</v>
      </c>
      <c r="BC189">
        <v>1</v>
      </c>
      <c r="BD189" t="str">
        <f t="shared" si="12"/>
        <v xml:space="preserve">N1281F  </v>
      </c>
      <c r="BE189">
        <v>1</v>
      </c>
      <c r="BG189">
        <v>0</v>
      </c>
      <c r="BH189">
        <v>0</v>
      </c>
      <c r="BI189">
        <v>0</v>
      </c>
      <c r="BJ189">
        <v>975</v>
      </c>
      <c r="BK189">
        <v>-175</v>
      </c>
      <c r="BL189" t="s">
        <v>130</v>
      </c>
      <c r="BM189">
        <v>1</v>
      </c>
      <c r="BN189">
        <v>0</v>
      </c>
      <c r="BO189">
        <v>1</v>
      </c>
      <c r="BP189">
        <v>0</v>
      </c>
      <c r="BT189">
        <v>0</v>
      </c>
      <c r="BU189">
        <v>0</v>
      </c>
      <c r="CE189" t="str">
        <f>"21:11:00.632"</f>
        <v>21:11:00.632</v>
      </c>
      <c r="CF189">
        <v>631755494</v>
      </c>
      <c r="CI189">
        <v>0</v>
      </c>
      <c r="CJ189">
        <v>1504</v>
      </c>
      <c r="CK189">
        <v>1011.2</v>
      </c>
      <c r="CL189">
        <v>357.89060000000001</v>
      </c>
      <c r="CM189">
        <v>1</v>
      </c>
      <c r="CN189">
        <v>1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5</v>
      </c>
      <c r="CY189">
        <v>7</v>
      </c>
      <c r="CZ189" t="s">
        <v>131</v>
      </c>
      <c r="DA189">
        <v>145</v>
      </c>
      <c r="DB189">
        <v>1</v>
      </c>
      <c r="DC189" t="s">
        <v>132</v>
      </c>
      <c r="DD189" t="s">
        <v>133</v>
      </c>
      <c r="DG189">
        <v>1775356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"09/28/2024 21:11:00.955"</f>
        <v>09/28/2024 21:11:00.955</v>
      </c>
      <c r="C190" t="str">
        <f t="shared" si="11"/>
        <v>FFDFD7C0</v>
      </c>
      <c r="D190" t="s">
        <v>136</v>
      </c>
      <c r="E190">
        <v>4</v>
      </c>
      <c r="F190">
        <v>1004</v>
      </c>
      <c r="G190" t="s">
        <v>124</v>
      </c>
      <c r="J190" t="s">
        <v>137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"21:11:00.625"</f>
        <v>21:11:00.625</v>
      </c>
      <c r="T190" t="str">
        <f>"21:11:00.225"</f>
        <v>21:11:00.225</v>
      </c>
      <c r="U190" t="str">
        <f t="shared" si="9"/>
        <v>A073EB</v>
      </c>
      <c r="V190">
        <v>0</v>
      </c>
      <c r="W190">
        <v>0</v>
      </c>
      <c r="X190">
        <v>4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126</v>
      </c>
      <c r="AG190">
        <v>0</v>
      </c>
      <c r="AH190">
        <v>0</v>
      </c>
      <c r="AI190">
        <v>2</v>
      </c>
      <c r="AJ190">
        <v>1</v>
      </c>
      <c r="AK190" t="s">
        <v>231</v>
      </c>
      <c r="AL190">
        <v>35.911324</v>
      </c>
      <c r="AM190" t="s">
        <v>232</v>
      </c>
      <c r="AN190">
        <v>-75.727794000000003</v>
      </c>
      <c r="AO190">
        <v>25</v>
      </c>
      <c r="AP190">
        <v>1150</v>
      </c>
      <c r="AQ190" t="s">
        <v>129</v>
      </c>
      <c r="AR190">
        <v>-83</v>
      </c>
      <c r="AS190">
        <v>85</v>
      </c>
      <c r="AT190">
        <v>1152</v>
      </c>
      <c r="BB190" t="str">
        <f t="shared" si="10"/>
        <v>1200</v>
      </c>
      <c r="BC190">
        <v>1</v>
      </c>
      <c r="BD190" t="str">
        <f t="shared" si="12"/>
        <v xml:space="preserve">N1281F  </v>
      </c>
      <c r="BE190">
        <v>1</v>
      </c>
      <c r="BG190">
        <v>0</v>
      </c>
      <c r="BH190">
        <v>0</v>
      </c>
      <c r="BI190">
        <v>0</v>
      </c>
      <c r="BJ190">
        <v>975</v>
      </c>
      <c r="BK190">
        <v>-175</v>
      </c>
      <c r="BL190" t="s">
        <v>130</v>
      </c>
      <c r="BM190">
        <v>1</v>
      </c>
      <c r="BN190">
        <v>0</v>
      </c>
      <c r="BO190">
        <v>1</v>
      </c>
      <c r="BP190">
        <v>0</v>
      </c>
      <c r="BT190">
        <v>0</v>
      </c>
      <c r="BU190">
        <v>0</v>
      </c>
      <c r="CE190" t="str">
        <f>"21:11:00.632"</f>
        <v>21:11:00.632</v>
      </c>
      <c r="CF190">
        <v>631755494</v>
      </c>
      <c r="CI190">
        <v>0</v>
      </c>
      <c r="CJ190">
        <v>1504</v>
      </c>
      <c r="CK190">
        <v>1011.2</v>
      </c>
      <c r="CL190">
        <v>357.89060000000001</v>
      </c>
      <c r="CM190">
        <v>1</v>
      </c>
      <c r="CN190">
        <v>1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5</v>
      </c>
      <c r="CY190">
        <v>7</v>
      </c>
      <c r="CZ190" t="s">
        <v>131</v>
      </c>
      <c r="DA190">
        <v>145</v>
      </c>
      <c r="DB190">
        <v>1</v>
      </c>
      <c r="DC190" t="s">
        <v>132</v>
      </c>
      <c r="DD190" t="s">
        <v>133</v>
      </c>
      <c r="DG190">
        <v>1775356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"09/28/2024 21:11:00.986"</f>
        <v>09/28/2024 21:11:00.986</v>
      </c>
      <c r="C191" t="str">
        <f t="shared" si="11"/>
        <v>FFDFD7C0</v>
      </c>
      <c r="D191" t="s">
        <v>143</v>
      </c>
      <c r="E191">
        <v>13</v>
      </c>
      <c r="J191" t="s">
        <v>144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"21:11:00.625"</f>
        <v>21:11:00.625</v>
      </c>
      <c r="T191" t="str">
        <f>"21:11:00.225"</f>
        <v>21:11:00.225</v>
      </c>
      <c r="U191" t="str">
        <f t="shared" si="9"/>
        <v>A073EB</v>
      </c>
      <c r="V191">
        <v>0</v>
      </c>
      <c r="W191">
        <v>0</v>
      </c>
      <c r="X191">
        <v>4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126</v>
      </c>
      <c r="AG191">
        <v>0</v>
      </c>
      <c r="AH191">
        <v>0</v>
      </c>
      <c r="AI191">
        <v>2</v>
      </c>
      <c r="AJ191">
        <v>1</v>
      </c>
      <c r="AK191" t="s">
        <v>231</v>
      </c>
      <c r="AL191">
        <v>35.911324</v>
      </c>
      <c r="AM191" t="s">
        <v>232</v>
      </c>
      <c r="AN191">
        <v>-75.727794000000003</v>
      </c>
      <c r="AO191">
        <v>25</v>
      </c>
      <c r="AP191">
        <v>1150</v>
      </c>
      <c r="AQ191" t="s">
        <v>129</v>
      </c>
      <c r="AR191">
        <v>-83</v>
      </c>
      <c r="AS191">
        <v>85</v>
      </c>
      <c r="AT191">
        <v>1152</v>
      </c>
      <c r="BB191" t="str">
        <f t="shared" si="10"/>
        <v>1200</v>
      </c>
      <c r="BC191">
        <v>1</v>
      </c>
      <c r="BD191" t="str">
        <f t="shared" si="12"/>
        <v xml:space="preserve">N1281F  </v>
      </c>
      <c r="BE191">
        <v>1</v>
      </c>
      <c r="BG191">
        <v>0</v>
      </c>
      <c r="BH191">
        <v>0</v>
      </c>
      <c r="BI191">
        <v>0</v>
      </c>
      <c r="BJ191">
        <v>975</v>
      </c>
      <c r="BK191">
        <v>-175</v>
      </c>
      <c r="BL191" t="s">
        <v>130</v>
      </c>
      <c r="BM191">
        <v>1</v>
      </c>
      <c r="BN191">
        <v>0</v>
      </c>
      <c r="BO191">
        <v>1</v>
      </c>
      <c r="BP191">
        <v>0</v>
      </c>
      <c r="BT191">
        <v>0</v>
      </c>
      <c r="BU191">
        <v>0</v>
      </c>
      <c r="CE191" t="str">
        <f>"21:11:00.632"</f>
        <v>21:11:00.632</v>
      </c>
      <c r="CF191">
        <v>631755494</v>
      </c>
      <c r="CI191">
        <v>0</v>
      </c>
      <c r="CJ191">
        <v>1504</v>
      </c>
      <c r="CK191">
        <v>1011.2</v>
      </c>
      <c r="CL191">
        <v>357.89060000000001</v>
      </c>
      <c r="CM191">
        <v>1</v>
      </c>
      <c r="CN191">
        <v>1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5</v>
      </c>
      <c r="CY191">
        <v>7</v>
      </c>
      <c r="CZ191" t="s">
        <v>131</v>
      </c>
      <c r="DA191">
        <v>145</v>
      </c>
      <c r="DB191">
        <v>1</v>
      </c>
      <c r="DC191" t="s">
        <v>132</v>
      </c>
      <c r="DD191" t="s">
        <v>133</v>
      </c>
      <c r="DG191">
        <v>1775356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"09/28/2024 21:11:01.877"</f>
        <v>09/28/2024 21:11:01.877</v>
      </c>
      <c r="C192" t="str">
        <f t="shared" si="11"/>
        <v>FFDFD7C0</v>
      </c>
      <c r="D192" t="s">
        <v>143</v>
      </c>
      <c r="E192">
        <v>13</v>
      </c>
      <c r="J192" t="s">
        <v>144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"21:11:01.570"</f>
        <v>21:11:01.570</v>
      </c>
      <c r="T192" t="str">
        <f>"21:11:01.170"</f>
        <v>21:11:01.170</v>
      </c>
      <c r="U192" t="str">
        <f t="shared" si="9"/>
        <v>A073EB</v>
      </c>
      <c r="V192">
        <v>0</v>
      </c>
      <c r="W192">
        <v>0</v>
      </c>
      <c r="X192">
        <v>4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126</v>
      </c>
      <c r="AG192">
        <v>0</v>
      </c>
      <c r="AH192">
        <v>0</v>
      </c>
      <c r="AI192">
        <v>2</v>
      </c>
      <c r="AJ192">
        <v>1</v>
      </c>
      <c r="AK192" t="s">
        <v>233</v>
      </c>
      <c r="AL192">
        <v>35.911752999999997</v>
      </c>
      <c r="AM192" t="s">
        <v>234</v>
      </c>
      <c r="AN192">
        <v>-75.728179999999995</v>
      </c>
      <c r="AO192">
        <v>25</v>
      </c>
      <c r="AP192">
        <v>1150</v>
      </c>
      <c r="AQ192" t="s">
        <v>129</v>
      </c>
      <c r="AR192">
        <v>-79</v>
      </c>
      <c r="AS192">
        <v>89</v>
      </c>
      <c r="AT192">
        <v>1088</v>
      </c>
      <c r="BB192" t="str">
        <f t="shared" si="10"/>
        <v>1200</v>
      </c>
      <c r="BC192">
        <v>1</v>
      </c>
      <c r="BD192" t="str">
        <f t="shared" si="12"/>
        <v xml:space="preserve">N1281F  </v>
      </c>
      <c r="BE192">
        <v>1</v>
      </c>
      <c r="BG192">
        <v>0</v>
      </c>
      <c r="BH192">
        <v>0</v>
      </c>
      <c r="BI192">
        <v>0</v>
      </c>
      <c r="BJ192">
        <v>1000</v>
      </c>
      <c r="BK192">
        <v>-150</v>
      </c>
      <c r="BL192" t="s">
        <v>130</v>
      </c>
      <c r="BM192">
        <v>1</v>
      </c>
      <c r="BN192">
        <v>0</v>
      </c>
      <c r="BO192">
        <v>1</v>
      </c>
      <c r="BP192">
        <v>0</v>
      </c>
      <c r="BT192">
        <v>0</v>
      </c>
      <c r="BU192">
        <v>0</v>
      </c>
      <c r="CE192" t="str">
        <f>"21:11:01.571"</f>
        <v>21:11:01.571</v>
      </c>
      <c r="CF192">
        <v>570566322</v>
      </c>
      <c r="CI192">
        <v>0</v>
      </c>
      <c r="CJ192">
        <v>1504</v>
      </c>
      <c r="CK192">
        <v>1011.2</v>
      </c>
      <c r="CL192">
        <v>2.1093999999999999</v>
      </c>
      <c r="CM192">
        <v>1</v>
      </c>
      <c r="CN192">
        <v>1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5</v>
      </c>
      <c r="CY192">
        <v>7</v>
      </c>
      <c r="CZ192" t="s">
        <v>131</v>
      </c>
      <c r="DA192">
        <v>145</v>
      </c>
      <c r="DB192">
        <v>1</v>
      </c>
      <c r="DC192" t="s">
        <v>132</v>
      </c>
      <c r="DD192" t="s">
        <v>133</v>
      </c>
      <c r="DG192">
        <v>1775727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"09/28/2024 21:11:01.877"</f>
        <v>09/28/2024 21:11:01.877</v>
      </c>
      <c r="C193" t="str">
        <f t="shared" si="11"/>
        <v>FFDFD7C0</v>
      </c>
      <c r="D193" t="s">
        <v>123</v>
      </c>
      <c r="E193">
        <v>2</v>
      </c>
      <c r="H193">
        <v>158</v>
      </c>
      <c r="I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"21:11:01.570"</f>
        <v>21:11:01.570</v>
      </c>
      <c r="T193" t="str">
        <f>"21:11:01.170"</f>
        <v>21:11:01.170</v>
      </c>
      <c r="U193" t="str">
        <f t="shared" si="9"/>
        <v>A073EB</v>
      </c>
      <c r="V193">
        <v>0</v>
      </c>
      <c r="W193">
        <v>0</v>
      </c>
      <c r="X193">
        <v>4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126</v>
      </c>
      <c r="AG193">
        <v>0</v>
      </c>
      <c r="AH193">
        <v>0</v>
      </c>
      <c r="AI193">
        <v>2</v>
      </c>
      <c r="AJ193">
        <v>1</v>
      </c>
      <c r="AK193" t="s">
        <v>233</v>
      </c>
      <c r="AL193">
        <v>35.911752999999997</v>
      </c>
      <c r="AM193" t="s">
        <v>234</v>
      </c>
      <c r="AN193">
        <v>-75.728179999999995</v>
      </c>
      <c r="AO193">
        <v>25</v>
      </c>
      <c r="AP193">
        <v>1150</v>
      </c>
      <c r="AQ193" t="s">
        <v>129</v>
      </c>
      <c r="AR193">
        <v>-79</v>
      </c>
      <c r="AS193">
        <v>89</v>
      </c>
      <c r="AT193">
        <v>1088</v>
      </c>
      <c r="BB193" t="str">
        <f t="shared" si="10"/>
        <v>1200</v>
      </c>
      <c r="BC193">
        <v>1</v>
      </c>
      <c r="BD193" t="str">
        <f t="shared" si="12"/>
        <v xml:space="preserve">N1281F  </v>
      </c>
      <c r="BE193">
        <v>1</v>
      </c>
      <c r="BG193">
        <v>0</v>
      </c>
      <c r="BH193">
        <v>0</v>
      </c>
      <c r="BI193">
        <v>0</v>
      </c>
      <c r="BJ193">
        <v>1000</v>
      </c>
      <c r="BK193">
        <v>-150</v>
      </c>
      <c r="BL193" t="s">
        <v>130</v>
      </c>
      <c r="BM193">
        <v>1</v>
      </c>
      <c r="BN193">
        <v>0</v>
      </c>
      <c r="BO193">
        <v>1</v>
      </c>
      <c r="BP193">
        <v>0</v>
      </c>
      <c r="BT193">
        <v>0</v>
      </c>
      <c r="BU193">
        <v>0</v>
      </c>
      <c r="CE193" t="str">
        <f>"21:11:01.571"</f>
        <v>21:11:01.571</v>
      </c>
      <c r="CF193">
        <v>570566322</v>
      </c>
      <c r="CI193">
        <v>0</v>
      </c>
      <c r="CJ193">
        <v>1504</v>
      </c>
      <c r="CK193">
        <v>1011.2</v>
      </c>
      <c r="CL193">
        <v>2.1093999999999999</v>
      </c>
      <c r="CM193">
        <v>1</v>
      </c>
      <c r="CN193">
        <v>1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5</v>
      </c>
      <c r="CY193">
        <v>7</v>
      </c>
      <c r="CZ193" t="s">
        <v>131</v>
      </c>
      <c r="DA193">
        <v>145</v>
      </c>
      <c r="DB193">
        <v>1</v>
      </c>
      <c r="DC193" t="s">
        <v>132</v>
      </c>
      <c r="DD193" t="s">
        <v>133</v>
      </c>
      <c r="DG193">
        <v>1775727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"09/28/2024 21:11:01.877"</f>
        <v>09/28/2024 21:11:01.877</v>
      </c>
      <c r="C194" t="str">
        <f t="shared" si="11"/>
        <v>FFDFD7C0</v>
      </c>
      <c r="D194" t="s">
        <v>136</v>
      </c>
      <c r="E194">
        <v>3</v>
      </c>
      <c r="F194">
        <v>1003</v>
      </c>
      <c r="G194" t="s">
        <v>142</v>
      </c>
      <c r="J194" t="s">
        <v>137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"21:11:01.570"</f>
        <v>21:11:01.570</v>
      </c>
      <c r="T194" t="str">
        <f>"21:11:01.170"</f>
        <v>21:11:01.170</v>
      </c>
      <c r="U194" t="str">
        <f t="shared" ref="U194:U257" si="13">"A073EB"</f>
        <v>A073EB</v>
      </c>
      <c r="V194">
        <v>0</v>
      </c>
      <c r="W194">
        <v>0</v>
      </c>
      <c r="X194">
        <v>4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126</v>
      </c>
      <c r="AG194">
        <v>0</v>
      </c>
      <c r="AH194">
        <v>0</v>
      </c>
      <c r="AI194">
        <v>2</v>
      </c>
      <c r="AJ194">
        <v>1</v>
      </c>
      <c r="AK194" t="s">
        <v>233</v>
      </c>
      <c r="AL194">
        <v>35.911752999999997</v>
      </c>
      <c r="AM194" t="s">
        <v>234</v>
      </c>
      <c r="AN194">
        <v>-75.728179999999995</v>
      </c>
      <c r="AO194">
        <v>25</v>
      </c>
      <c r="AP194">
        <v>1150</v>
      </c>
      <c r="AQ194" t="s">
        <v>129</v>
      </c>
      <c r="AR194">
        <v>-79</v>
      </c>
      <c r="AS194">
        <v>89</v>
      </c>
      <c r="AT194">
        <v>1088</v>
      </c>
      <c r="BB194" t="str">
        <f t="shared" si="10"/>
        <v>1200</v>
      </c>
      <c r="BC194">
        <v>1</v>
      </c>
      <c r="BD194" t="str">
        <f t="shared" si="12"/>
        <v xml:space="preserve">N1281F  </v>
      </c>
      <c r="BE194">
        <v>1</v>
      </c>
      <c r="BG194">
        <v>0</v>
      </c>
      <c r="BH194">
        <v>0</v>
      </c>
      <c r="BI194">
        <v>0</v>
      </c>
      <c r="BJ194">
        <v>1000</v>
      </c>
      <c r="BK194">
        <v>-150</v>
      </c>
      <c r="BL194" t="s">
        <v>130</v>
      </c>
      <c r="BM194">
        <v>1</v>
      </c>
      <c r="BN194">
        <v>0</v>
      </c>
      <c r="BO194">
        <v>1</v>
      </c>
      <c r="BP194">
        <v>0</v>
      </c>
      <c r="BT194">
        <v>0</v>
      </c>
      <c r="BU194">
        <v>0</v>
      </c>
      <c r="CE194" t="str">
        <f>"21:11:01.571"</f>
        <v>21:11:01.571</v>
      </c>
      <c r="CF194">
        <v>570566322</v>
      </c>
      <c r="CI194">
        <v>0</v>
      </c>
      <c r="CJ194">
        <v>1504</v>
      </c>
      <c r="CK194">
        <v>1011.2</v>
      </c>
      <c r="CL194">
        <v>2.1093999999999999</v>
      </c>
      <c r="CM194">
        <v>1</v>
      </c>
      <c r="CN194">
        <v>1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131</v>
      </c>
      <c r="DA194">
        <v>145</v>
      </c>
      <c r="DB194">
        <v>1</v>
      </c>
      <c r="DC194" t="s">
        <v>132</v>
      </c>
      <c r="DD194" t="s">
        <v>133</v>
      </c>
      <c r="DG194">
        <v>1775727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"09/28/2024 21:11:01.877"</f>
        <v>09/28/2024 21:11:01.877</v>
      </c>
      <c r="C195" t="str">
        <f t="shared" si="11"/>
        <v>FFDFD7C0</v>
      </c>
      <c r="D195" t="s">
        <v>136</v>
      </c>
      <c r="E195">
        <v>4</v>
      </c>
      <c r="F195">
        <v>1004</v>
      </c>
      <c r="G195" t="s">
        <v>124</v>
      </c>
      <c r="J195" t="s">
        <v>137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"21:11:01.570"</f>
        <v>21:11:01.570</v>
      </c>
      <c r="T195" t="str">
        <f>"21:11:01.170"</f>
        <v>21:11:01.170</v>
      </c>
      <c r="U195" t="str">
        <f t="shared" si="13"/>
        <v>A073EB</v>
      </c>
      <c r="V195">
        <v>0</v>
      </c>
      <c r="W195">
        <v>0</v>
      </c>
      <c r="X195">
        <v>4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126</v>
      </c>
      <c r="AG195">
        <v>0</v>
      </c>
      <c r="AH195">
        <v>0</v>
      </c>
      <c r="AI195">
        <v>2</v>
      </c>
      <c r="AJ195">
        <v>1</v>
      </c>
      <c r="AK195" t="s">
        <v>233</v>
      </c>
      <c r="AL195">
        <v>35.911752999999997</v>
      </c>
      <c r="AM195" t="s">
        <v>234</v>
      </c>
      <c r="AN195">
        <v>-75.728179999999995</v>
      </c>
      <c r="AO195">
        <v>25</v>
      </c>
      <c r="AP195">
        <v>1150</v>
      </c>
      <c r="AQ195" t="s">
        <v>129</v>
      </c>
      <c r="AR195">
        <v>-79</v>
      </c>
      <c r="AS195">
        <v>89</v>
      </c>
      <c r="AT195">
        <v>1088</v>
      </c>
      <c r="BB195" t="str">
        <f t="shared" ref="BB195:BB258" si="14">"1200"</f>
        <v>1200</v>
      </c>
      <c r="BC195">
        <v>1</v>
      </c>
      <c r="BD195" t="str">
        <f t="shared" si="12"/>
        <v xml:space="preserve">N1281F  </v>
      </c>
      <c r="BE195">
        <v>1</v>
      </c>
      <c r="BG195">
        <v>0</v>
      </c>
      <c r="BH195">
        <v>0</v>
      </c>
      <c r="BI195">
        <v>0</v>
      </c>
      <c r="BJ195">
        <v>1000</v>
      </c>
      <c r="BK195">
        <v>-150</v>
      </c>
      <c r="BL195" t="s">
        <v>130</v>
      </c>
      <c r="BM195">
        <v>1</v>
      </c>
      <c r="BN195">
        <v>0</v>
      </c>
      <c r="BO195">
        <v>1</v>
      </c>
      <c r="BP195">
        <v>0</v>
      </c>
      <c r="BT195">
        <v>0</v>
      </c>
      <c r="BU195">
        <v>0</v>
      </c>
      <c r="CE195" t="str">
        <f>"21:11:01.571"</f>
        <v>21:11:01.571</v>
      </c>
      <c r="CF195">
        <v>570566322</v>
      </c>
      <c r="CI195">
        <v>0</v>
      </c>
      <c r="CJ195">
        <v>1504</v>
      </c>
      <c r="CK195">
        <v>1011.2</v>
      </c>
      <c r="CL195">
        <v>2.1093999999999999</v>
      </c>
      <c r="CM195">
        <v>1</v>
      </c>
      <c r="CN195">
        <v>1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131</v>
      </c>
      <c r="DA195">
        <v>145</v>
      </c>
      <c r="DB195">
        <v>1</v>
      </c>
      <c r="DC195" t="s">
        <v>132</v>
      </c>
      <c r="DD195" t="s">
        <v>133</v>
      </c>
      <c r="DG195">
        <v>1775727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"09/28/2024 21:11:02.955"</f>
        <v>09/28/2024 21:11:02.955</v>
      </c>
      <c r="C196" t="str">
        <f t="shared" si="11"/>
        <v>FFDFD7C0</v>
      </c>
      <c r="D196" t="s">
        <v>136</v>
      </c>
      <c r="E196">
        <v>3</v>
      </c>
      <c r="F196">
        <v>1003</v>
      </c>
      <c r="G196" t="s">
        <v>142</v>
      </c>
      <c r="J196" t="s">
        <v>137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"21:11:02.695"</f>
        <v>21:11:02.695</v>
      </c>
      <c r="T196" t="str">
        <f>"21:11:02.195"</f>
        <v>21:11:02.195</v>
      </c>
      <c r="U196" t="str">
        <f t="shared" si="13"/>
        <v>A073EB</v>
      </c>
      <c r="V196">
        <v>0</v>
      </c>
      <c r="W196">
        <v>0</v>
      </c>
      <c r="X196">
        <v>4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126</v>
      </c>
      <c r="AG196">
        <v>0</v>
      </c>
      <c r="AH196">
        <v>0</v>
      </c>
      <c r="AI196">
        <v>2</v>
      </c>
      <c r="AJ196">
        <v>1</v>
      </c>
      <c r="AK196" t="s">
        <v>147</v>
      </c>
      <c r="AL196">
        <v>35.912204000000003</v>
      </c>
      <c r="AM196" t="s">
        <v>235</v>
      </c>
      <c r="AN196">
        <v>-75.728651999999997</v>
      </c>
      <c r="AO196">
        <v>25</v>
      </c>
      <c r="AP196">
        <v>1175</v>
      </c>
      <c r="AQ196" t="s">
        <v>129</v>
      </c>
      <c r="AR196">
        <v>-75</v>
      </c>
      <c r="AS196">
        <v>93</v>
      </c>
      <c r="AT196">
        <v>1088</v>
      </c>
      <c r="BB196" t="str">
        <f t="shared" si="14"/>
        <v>1200</v>
      </c>
      <c r="BC196">
        <v>1</v>
      </c>
      <c r="BD196" t="str">
        <f t="shared" si="12"/>
        <v xml:space="preserve">N1281F  </v>
      </c>
      <c r="BE196">
        <v>1</v>
      </c>
      <c r="BG196">
        <v>0</v>
      </c>
      <c r="BH196">
        <v>0</v>
      </c>
      <c r="BI196">
        <v>0</v>
      </c>
      <c r="BJ196">
        <v>1025</v>
      </c>
      <c r="BK196">
        <v>-150</v>
      </c>
      <c r="BL196" t="s">
        <v>130</v>
      </c>
      <c r="BM196">
        <v>1</v>
      </c>
      <c r="BN196">
        <v>0</v>
      </c>
      <c r="BO196">
        <v>1</v>
      </c>
      <c r="BP196">
        <v>0</v>
      </c>
      <c r="BT196">
        <v>0</v>
      </c>
      <c r="BU196">
        <v>0</v>
      </c>
      <c r="CE196" t="str">
        <f>"21:11:02.701"</f>
        <v>21:11:02.701</v>
      </c>
      <c r="CF196">
        <v>701071650</v>
      </c>
      <c r="CI196">
        <v>0</v>
      </c>
      <c r="CJ196">
        <v>1504</v>
      </c>
      <c r="CK196">
        <v>1011.2</v>
      </c>
      <c r="CL196">
        <v>2.8125</v>
      </c>
      <c r="CM196">
        <v>1</v>
      </c>
      <c r="CN196">
        <v>1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5</v>
      </c>
      <c r="CY196">
        <v>7</v>
      </c>
      <c r="CZ196" t="s">
        <v>131</v>
      </c>
      <c r="DA196">
        <v>145</v>
      </c>
      <c r="DB196">
        <v>1</v>
      </c>
      <c r="DC196" t="s">
        <v>132</v>
      </c>
      <c r="DD196" t="s">
        <v>133</v>
      </c>
      <c r="DG196">
        <v>1776118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"09/28/2024 21:11:03.002"</f>
        <v>09/28/2024 21:11:03.002</v>
      </c>
      <c r="C197" t="str">
        <f t="shared" si="11"/>
        <v>FFDFD7C0</v>
      </c>
      <c r="D197" t="s">
        <v>143</v>
      </c>
      <c r="E197">
        <v>13</v>
      </c>
      <c r="J197" t="s">
        <v>144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"21:11:02.695"</f>
        <v>21:11:02.695</v>
      </c>
      <c r="T197" t="str">
        <f>"21:11:02.195"</f>
        <v>21:11:02.195</v>
      </c>
      <c r="U197" t="str">
        <f t="shared" si="13"/>
        <v>A073EB</v>
      </c>
      <c r="V197">
        <v>0</v>
      </c>
      <c r="W197">
        <v>0</v>
      </c>
      <c r="X197">
        <v>4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126</v>
      </c>
      <c r="AG197">
        <v>0</v>
      </c>
      <c r="AH197">
        <v>0</v>
      </c>
      <c r="AI197">
        <v>2</v>
      </c>
      <c r="AJ197">
        <v>1</v>
      </c>
      <c r="AK197" t="s">
        <v>147</v>
      </c>
      <c r="AL197">
        <v>35.912204000000003</v>
      </c>
      <c r="AM197" t="s">
        <v>235</v>
      </c>
      <c r="AN197">
        <v>-75.728651999999997</v>
      </c>
      <c r="AO197">
        <v>25</v>
      </c>
      <c r="AP197">
        <v>1175</v>
      </c>
      <c r="AQ197" t="s">
        <v>129</v>
      </c>
      <c r="AR197">
        <v>-75</v>
      </c>
      <c r="AS197">
        <v>93</v>
      </c>
      <c r="AT197">
        <v>1088</v>
      </c>
      <c r="BB197" t="str">
        <f t="shared" si="14"/>
        <v>1200</v>
      </c>
      <c r="BC197">
        <v>1</v>
      </c>
      <c r="BD197" t="str">
        <f t="shared" si="12"/>
        <v xml:space="preserve">N1281F  </v>
      </c>
      <c r="BE197">
        <v>1</v>
      </c>
      <c r="BG197">
        <v>0</v>
      </c>
      <c r="BH197">
        <v>0</v>
      </c>
      <c r="BI197">
        <v>0</v>
      </c>
      <c r="BJ197">
        <v>1025</v>
      </c>
      <c r="BK197">
        <v>-150</v>
      </c>
      <c r="BL197" t="s">
        <v>130</v>
      </c>
      <c r="BM197">
        <v>1</v>
      </c>
      <c r="BN197">
        <v>0</v>
      </c>
      <c r="BO197">
        <v>1</v>
      </c>
      <c r="BP197">
        <v>0</v>
      </c>
      <c r="BT197">
        <v>0</v>
      </c>
      <c r="BU197">
        <v>0</v>
      </c>
      <c r="CE197" t="str">
        <f>"21:11:02.701"</f>
        <v>21:11:02.701</v>
      </c>
      <c r="CF197">
        <v>701071650</v>
      </c>
      <c r="CI197">
        <v>0</v>
      </c>
      <c r="CJ197">
        <v>1504</v>
      </c>
      <c r="CK197">
        <v>1011.2</v>
      </c>
      <c r="CL197">
        <v>2.8125</v>
      </c>
      <c r="CM197">
        <v>1</v>
      </c>
      <c r="CN197">
        <v>1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131</v>
      </c>
      <c r="DA197">
        <v>145</v>
      </c>
      <c r="DB197">
        <v>1</v>
      </c>
      <c r="DC197" t="s">
        <v>132</v>
      </c>
      <c r="DD197" t="s">
        <v>133</v>
      </c>
      <c r="DG197">
        <v>1776118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"09/28/2024 21:11:02.955"</f>
        <v>09/28/2024 21:11:02.955</v>
      </c>
      <c r="C198" t="str">
        <f t="shared" si="11"/>
        <v>FFDFD7C0</v>
      </c>
      <c r="D198" t="s">
        <v>136</v>
      </c>
      <c r="E198">
        <v>4</v>
      </c>
      <c r="F198">
        <v>1004</v>
      </c>
      <c r="G198" t="s">
        <v>124</v>
      </c>
      <c r="J198" t="s">
        <v>137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"21:11:02.695"</f>
        <v>21:11:02.695</v>
      </c>
      <c r="T198" t="str">
        <f>"21:11:02.195"</f>
        <v>21:11:02.195</v>
      </c>
      <c r="U198" t="str">
        <f t="shared" si="13"/>
        <v>A073EB</v>
      </c>
      <c r="V198">
        <v>0</v>
      </c>
      <c r="W198">
        <v>0</v>
      </c>
      <c r="X198">
        <v>4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126</v>
      </c>
      <c r="AG198">
        <v>0</v>
      </c>
      <c r="AH198">
        <v>0</v>
      </c>
      <c r="AI198">
        <v>2</v>
      </c>
      <c r="AJ198">
        <v>1</v>
      </c>
      <c r="AK198" t="s">
        <v>147</v>
      </c>
      <c r="AL198">
        <v>35.912204000000003</v>
      </c>
      <c r="AM198" t="s">
        <v>235</v>
      </c>
      <c r="AN198">
        <v>-75.728651999999997</v>
      </c>
      <c r="AO198">
        <v>25</v>
      </c>
      <c r="AP198">
        <v>1175</v>
      </c>
      <c r="AQ198" t="s">
        <v>129</v>
      </c>
      <c r="AR198">
        <v>-75</v>
      </c>
      <c r="AS198">
        <v>93</v>
      </c>
      <c r="AT198">
        <v>1088</v>
      </c>
      <c r="BB198" t="str">
        <f t="shared" si="14"/>
        <v>1200</v>
      </c>
      <c r="BC198">
        <v>1</v>
      </c>
      <c r="BD198" t="str">
        <f t="shared" si="12"/>
        <v xml:space="preserve">N1281F  </v>
      </c>
      <c r="BE198">
        <v>1</v>
      </c>
      <c r="BG198">
        <v>0</v>
      </c>
      <c r="BH198">
        <v>0</v>
      </c>
      <c r="BI198">
        <v>0</v>
      </c>
      <c r="BJ198">
        <v>1025</v>
      </c>
      <c r="BK198">
        <v>-150</v>
      </c>
      <c r="BL198" t="s">
        <v>130</v>
      </c>
      <c r="BM198">
        <v>1</v>
      </c>
      <c r="BN198">
        <v>0</v>
      </c>
      <c r="BO198">
        <v>1</v>
      </c>
      <c r="BP198">
        <v>0</v>
      </c>
      <c r="BT198">
        <v>0</v>
      </c>
      <c r="BU198">
        <v>0</v>
      </c>
      <c r="CE198" t="str">
        <f>"21:11:02.701"</f>
        <v>21:11:02.701</v>
      </c>
      <c r="CF198">
        <v>701071650</v>
      </c>
      <c r="CI198">
        <v>0</v>
      </c>
      <c r="CJ198">
        <v>1504</v>
      </c>
      <c r="CK198">
        <v>1011.2</v>
      </c>
      <c r="CL198">
        <v>2.8125</v>
      </c>
      <c r="CM198">
        <v>1</v>
      </c>
      <c r="CN198">
        <v>1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5</v>
      </c>
      <c r="CY198">
        <v>7</v>
      </c>
      <c r="CZ198" t="s">
        <v>131</v>
      </c>
      <c r="DA198">
        <v>145</v>
      </c>
      <c r="DB198">
        <v>1</v>
      </c>
      <c r="DC198" t="s">
        <v>132</v>
      </c>
      <c r="DD198" t="s">
        <v>133</v>
      </c>
      <c r="DG198">
        <v>1776118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"09/28/2024 21:11:03.064"</f>
        <v>09/28/2024 21:11:03.064</v>
      </c>
      <c r="C199" t="str">
        <f t="shared" si="11"/>
        <v>FFDFD7C0</v>
      </c>
      <c r="D199" t="s">
        <v>123</v>
      </c>
      <c r="E199">
        <v>2</v>
      </c>
      <c r="H199">
        <v>158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"21:11:02.695"</f>
        <v>21:11:02.695</v>
      </c>
      <c r="T199" t="str">
        <f>"21:11:02.195"</f>
        <v>21:11:02.195</v>
      </c>
      <c r="U199" t="str">
        <f t="shared" si="13"/>
        <v>A073EB</v>
      </c>
      <c r="V199">
        <v>0</v>
      </c>
      <c r="W199">
        <v>0</v>
      </c>
      <c r="X199">
        <v>4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126</v>
      </c>
      <c r="AG199">
        <v>0</v>
      </c>
      <c r="AH199">
        <v>0</v>
      </c>
      <c r="AI199">
        <v>2</v>
      </c>
      <c r="AJ199">
        <v>1</v>
      </c>
      <c r="AK199" t="s">
        <v>147</v>
      </c>
      <c r="AL199">
        <v>35.912204000000003</v>
      </c>
      <c r="AM199" t="s">
        <v>235</v>
      </c>
      <c r="AN199">
        <v>-75.728651999999997</v>
      </c>
      <c r="AO199">
        <v>25</v>
      </c>
      <c r="AP199">
        <v>1175</v>
      </c>
      <c r="AQ199" t="s">
        <v>129</v>
      </c>
      <c r="AR199">
        <v>-75</v>
      </c>
      <c r="AS199">
        <v>93</v>
      </c>
      <c r="AT199">
        <v>1088</v>
      </c>
      <c r="BB199" t="str">
        <f t="shared" si="14"/>
        <v>1200</v>
      </c>
      <c r="BC199">
        <v>1</v>
      </c>
      <c r="BD199" t="str">
        <f t="shared" si="12"/>
        <v xml:space="preserve">N1281F  </v>
      </c>
      <c r="BE199">
        <v>1</v>
      </c>
      <c r="BG199">
        <v>0</v>
      </c>
      <c r="BH199">
        <v>0</v>
      </c>
      <c r="BI199">
        <v>0</v>
      </c>
      <c r="BJ199">
        <v>1025</v>
      </c>
      <c r="BK199">
        <v>-150</v>
      </c>
      <c r="BL199" t="s">
        <v>130</v>
      </c>
      <c r="BM199">
        <v>1</v>
      </c>
      <c r="BN199">
        <v>0</v>
      </c>
      <c r="BO199">
        <v>1</v>
      </c>
      <c r="BP199">
        <v>0</v>
      </c>
      <c r="BT199">
        <v>0</v>
      </c>
      <c r="BU199">
        <v>0</v>
      </c>
      <c r="CE199" t="str">
        <f>"21:11:02.701"</f>
        <v>21:11:02.701</v>
      </c>
      <c r="CF199">
        <v>701071650</v>
      </c>
      <c r="CI199">
        <v>0</v>
      </c>
      <c r="CJ199">
        <v>1504</v>
      </c>
      <c r="CK199">
        <v>1011.2</v>
      </c>
      <c r="CL199">
        <v>2.8125</v>
      </c>
      <c r="CM199">
        <v>1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131</v>
      </c>
      <c r="DA199">
        <v>145</v>
      </c>
      <c r="DB199">
        <v>1</v>
      </c>
      <c r="DC199" t="s">
        <v>132</v>
      </c>
      <c r="DD199" t="s">
        <v>133</v>
      </c>
      <c r="DG199">
        <v>1776118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"09/28/2024 21:11:04.064"</f>
        <v>09/28/2024 21:11:04.064</v>
      </c>
      <c r="C200" t="str">
        <f t="shared" si="11"/>
        <v>FFDFD7C0</v>
      </c>
      <c r="D200" t="s">
        <v>123</v>
      </c>
      <c r="E200">
        <v>2</v>
      </c>
      <c r="H200">
        <v>158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"21:11:03.773"</f>
        <v>21:11:03.773</v>
      </c>
      <c r="T200" t="str">
        <f>"21:11:03.273"</f>
        <v>21:11:03.273</v>
      </c>
      <c r="U200" t="str">
        <f t="shared" si="13"/>
        <v>A073EB</v>
      </c>
      <c r="V200">
        <v>0</v>
      </c>
      <c r="W200">
        <v>0</v>
      </c>
      <c r="X200">
        <v>4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126</v>
      </c>
      <c r="AG200">
        <v>0</v>
      </c>
      <c r="AH200">
        <v>0</v>
      </c>
      <c r="AI200">
        <v>2</v>
      </c>
      <c r="AJ200">
        <v>1</v>
      </c>
      <c r="AK200" t="s">
        <v>236</v>
      </c>
      <c r="AL200">
        <v>35.912719000000003</v>
      </c>
      <c r="AM200" t="s">
        <v>237</v>
      </c>
      <c r="AN200">
        <v>-75.729102999999995</v>
      </c>
      <c r="AO200">
        <v>25</v>
      </c>
      <c r="AP200">
        <v>1200</v>
      </c>
      <c r="AQ200" t="s">
        <v>129</v>
      </c>
      <c r="AR200">
        <v>-71</v>
      </c>
      <c r="AS200">
        <v>97</v>
      </c>
      <c r="AT200">
        <v>1024</v>
      </c>
      <c r="BB200" t="str">
        <f t="shared" si="14"/>
        <v>1200</v>
      </c>
      <c r="BC200">
        <v>1</v>
      </c>
      <c r="BD200" t="str">
        <f t="shared" si="12"/>
        <v xml:space="preserve">N1281F  </v>
      </c>
      <c r="BE200">
        <v>1</v>
      </c>
      <c r="BG200">
        <v>0</v>
      </c>
      <c r="BH200">
        <v>0</v>
      </c>
      <c r="BI200">
        <v>0</v>
      </c>
      <c r="BJ200">
        <v>1025</v>
      </c>
      <c r="BK200">
        <v>-175</v>
      </c>
      <c r="BL200" t="s">
        <v>130</v>
      </c>
      <c r="BM200">
        <v>1</v>
      </c>
      <c r="BN200">
        <v>0</v>
      </c>
      <c r="BO200">
        <v>1</v>
      </c>
      <c r="BP200">
        <v>0</v>
      </c>
      <c r="BT200">
        <v>0</v>
      </c>
      <c r="BU200">
        <v>0</v>
      </c>
      <c r="CE200" t="str">
        <f>"21:11:03.776"</f>
        <v>21:11:03.776</v>
      </c>
      <c r="CF200">
        <v>775870666</v>
      </c>
      <c r="CI200">
        <v>0</v>
      </c>
      <c r="CJ200">
        <v>1504</v>
      </c>
      <c r="CK200">
        <v>1011.2</v>
      </c>
      <c r="CL200">
        <v>4.2187999999999999</v>
      </c>
      <c r="CM200">
        <v>1</v>
      </c>
      <c r="CN200">
        <v>1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6</v>
      </c>
      <c r="CY200">
        <v>7</v>
      </c>
      <c r="CZ200" t="s">
        <v>131</v>
      </c>
      <c r="DA200">
        <v>145</v>
      </c>
      <c r="DB200">
        <v>1</v>
      </c>
      <c r="DC200" t="s">
        <v>132</v>
      </c>
      <c r="DD200" t="s">
        <v>133</v>
      </c>
      <c r="DG200">
        <v>1776546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"09/28/2024 21:11:04.064"</f>
        <v>09/28/2024 21:11:04.064</v>
      </c>
      <c r="C201" t="str">
        <f t="shared" si="11"/>
        <v>FFDFD7C0</v>
      </c>
      <c r="D201" t="s">
        <v>136</v>
      </c>
      <c r="E201">
        <v>3</v>
      </c>
      <c r="F201">
        <v>1003</v>
      </c>
      <c r="G201" t="s">
        <v>142</v>
      </c>
      <c r="J201" t="s">
        <v>137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"21:11:03.773"</f>
        <v>21:11:03.773</v>
      </c>
      <c r="T201" t="str">
        <f>"21:11:03.273"</f>
        <v>21:11:03.273</v>
      </c>
      <c r="U201" t="str">
        <f t="shared" si="13"/>
        <v>A073EB</v>
      </c>
      <c r="V201">
        <v>0</v>
      </c>
      <c r="W201">
        <v>0</v>
      </c>
      <c r="X201">
        <v>4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126</v>
      </c>
      <c r="AG201">
        <v>0</v>
      </c>
      <c r="AH201">
        <v>0</v>
      </c>
      <c r="AI201">
        <v>2</v>
      </c>
      <c r="AJ201">
        <v>1</v>
      </c>
      <c r="AK201" t="s">
        <v>236</v>
      </c>
      <c r="AL201">
        <v>35.912719000000003</v>
      </c>
      <c r="AM201" t="s">
        <v>237</v>
      </c>
      <c r="AN201">
        <v>-75.729102999999995</v>
      </c>
      <c r="AO201">
        <v>25</v>
      </c>
      <c r="AP201">
        <v>1200</v>
      </c>
      <c r="AQ201" t="s">
        <v>129</v>
      </c>
      <c r="AR201">
        <v>-71</v>
      </c>
      <c r="AS201">
        <v>97</v>
      </c>
      <c r="AT201">
        <v>1024</v>
      </c>
      <c r="BB201" t="str">
        <f t="shared" si="14"/>
        <v>1200</v>
      </c>
      <c r="BC201">
        <v>1</v>
      </c>
      <c r="BD201" t="str">
        <f t="shared" si="12"/>
        <v xml:space="preserve">N1281F  </v>
      </c>
      <c r="BE201">
        <v>1</v>
      </c>
      <c r="BG201">
        <v>0</v>
      </c>
      <c r="BH201">
        <v>0</v>
      </c>
      <c r="BI201">
        <v>0</v>
      </c>
      <c r="BJ201">
        <v>1025</v>
      </c>
      <c r="BK201">
        <v>-175</v>
      </c>
      <c r="BL201" t="s">
        <v>130</v>
      </c>
      <c r="BM201">
        <v>1</v>
      </c>
      <c r="BN201">
        <v>0</v>
      </c>
      <c r="BO201">
        <v>1</v>
      </c>
      <c r="BP201">
        <v>0</v>
      </c>
      <c r="BT201">
        <v>0</v>
      </c>
      <c r="BU201">
        <v>0</v>
      </c>
      <c r="CE201" t="str">
        <f>"21:11:03.776"</f>
        <v>21:11:03.776</v>
      </c>
      <c r="CF201">
        <v>775870666</v>
      </c>
      <c r="CI201">
        <v>0</v>
      </c>
      <c r="CJ201">
        <v>1504</v>
      </c>
      <c r="CK201">
        <v>1011.2</v>
      </c>
      <c r="CL201">
        <v>4.2187999999999999</v>
      </c>
      <c r="CM201">
        <v>1</v>
      </c>
      <c r="CN201">
        <v>1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6</v>
      </c>
      <c r="CY201">
        <v>7</v>
      </c>
      <c r="CZ201" t="s">
        <v>131</v>
      </c>
      <c r="DA201">
        <v>145</v>
      </c>
      <c r="DB201">
        <v>1</v>
      </c>
      <c r="DC201" t="s">
        <v>132</v>
      </c>
      <c r="DD201" t="s">
        <v>133</v>
      </c>
      <c r="DG201">
        <v>1776546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"09/28/2024 21:11:04.064"</f>
        <v>09/28/2024 21:11:04.064</v>
      </c>
      <c r="C202" t="str">
        <f t="shared" si="11"/>
        <v>FFDFD7C0</v>
      </c>
      <c r="D202" t="s">
        <v>136</v>
      </c>
      <c r="E202">
        <v>4</v>
      </c>
      <c r="F202">
        <v>1004</v>
      </c>
      <c r="G202" t="s">
        <v>124</v>
      </c>
      <c r="J202" t="s">
        <v>137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"21:11:03.773"</f>
        <v>21:11:03.773</v>
      </c>
      <c r="T202" t="str">
        <f>"21:11:03.273"</f>
        <v>21:11:03.273</v>
      </c>
      <c r="U202" t="str">
        <f t="shared" si="13"/>
        <v>A073EB</v>
      </c>
      <c r="V202">
        <v>0</v>
      </c>
      <c r="W202">
        <v>0</v>
      </c>
      <c r="X202">
        <v>4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126</v>
      </c>
      <c r="AG202">
        <v>0</v>
      </c>
      <c r="AH202">
        <v>0</v>
      </c>
      <c r="AI202">
        <v>2</v>
      </c>
      <c r="AJ202">
        <v>1</v>
      </c>
      <c r="AK202" t="s">
        <v>236</v>
      </c>
      <c r="AL202">
        <v>35.912719000000003</v>
      </c>
      <c r="AM202" t="s">
        <v>237</v>
      </c>
      <c r="AN202">
        <v>-75.729102999999995</v>
      </c>
      <c r="AO202">
        <v>25</v>
      </c>
      <c r="AP202">
        <v>1200</v>
      </c>
      <c r="AQ202" t="s">
        <v>129</v>
      </c>
      <c r="AR202">
        <v>-71</v>
      </c>
      <c r="AS202">
        <v>97</v>
      </c>
      <c r="AT202">
        <v>1024</v>
      </c>
      <c r="BB202" t="str">
        <f t="shared" si="14"/>
        <v>1200</v>
      </c>
      <c r="BC202">
        <v>1</v>
      </c>
      <c r="BD202" t="str">
        <f t="shared" si="12"/>
        <v xml:space="preserve">N1281F  </v>
      </c>
      <c r="BE202">
        <v>1</v>
      </c>
      <c r="BG202">
        <v>0</v>
      </c>
      <c r="BH202">
        <v>0</v>
      </c>
      <c r="BI202">
        <v>0</v>
      </c>
      <c r="BJ202">
        <v>1025</v>
      </c>
      <c r="BK202">
        <v>-175</v>
      </c>
      <c r="BL202" t="s">
        <v>130</v>
      </c>
      <c r="BM202">
        <v>1</v>
      </c>
      <c r="BN202">
        <v>0</v>
      </c>
      <c r="BO202">
        <v>1</v>
      </c>
      <c r="BP202">
        <v>0</v>
      </c>
      <c r="BT202">
        <v>0</v>
      </c>
      <c r="BU202">
        <v>0</v>
      </c>
      <c r="CE202" t="str">
        <f>"21:11:03.776"</f>
        <v>21:11:03.776</v>
      </c>
      <c r="CF202">
        <v>775870666</v>
      </c>
      <c r="CI202">
        <v>0</v>
      </c>
      <c r="CJ202">
        <v>1504</v>
      </c>
      <c r="CK202">
        <v>1011.2</v>
      </c>
      <c r="CL202">
        <v>4.2187999999999999</v>
      </c>
      <c r="CM202">
        <v>1</v>
      </c>
      <c r="CN202">
        <v>1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6</v>
      </c>
      <c r="CY202">
        <v>7</v>
      </c>
      <c r="CZ202" t="s">
        <v>131</v>
      </c>
      <c r="DA202">
        <v>145</v>
      </c>
      <c r="DB202">
        <v>1</v>
      </c>
      <c r="DC202" t="s">
        <v>132</v>
      </c>
      <c r="DD202" t="s">
        <v>133</v>
      </c>
      <c r="DG202">
        <v>1776546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"09/28/2024 21:11:04.095"</f>
        <v>09/28/2024 21:11:04.095</v>
      </c>
      <c r="C203" t="str">
        <f t="shared" si="11"/>
        <v>FFDFD7C0</v>
      </c>
      <c r="D203" t="s">
        <v>143</v>
      </c>
      <c r="E203">
        <v>13</v>
      </c>
      <c r="J203" t="s">
        <v>144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"21:11:03.773"</f>
        <v>21:11:03.773</v>
      </c>
      <c r="T203" t="str">
        <f>"21:11:03.273"</f>
        <v>21:11:03.273</v>
      </c>
      <c r="U203" t="str">
        <f t="shared" si="13"/>
        <v>A073EB</v>
      </c>
      <c r="V203">
        <v>0</v>
      </c>
      <c r="W203">
        <v>0</v>
      </c>
      <c r="X203">
        <v>4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126</v>
      </c>
      <c r="AG203">
        <v>0</v>
      </c>
      <c r="AH203">
        <v>0</v>
      </c>
      <c r="AI203">
        <v>2</v>
      </c>
      <c r="AJ203">
        <v>1</v>
      </c>
      <c r="AK203" t="s">
        <v>236</v>
      </c>
      <c r="AL203">
        <v>35.912719000000003</v>
      </c>
      <c r="AM203" t="s">
        <v>237</v>
      </c>
      <c r="AN203">
        <v>-75.729102999999995</v>
      </c>
      <c r="AO203">
        <v>25</v>
      </c>
      <c r="AP203">
        <v>1200</v>
      </c>
      <c r="AQ203" t="s">
        <v>129</v>
      </c>
      <c r="AR203">
        <v>-71</v>
      </c>
      <c r="AS203">
        <v>97</v>
      </c>
      <c r="AT203">
        <v>1024</v>
      </c>
      <c r="BB203" t="str">
        <f t="shared" si="14"/>
        <v>1200</v>
      </c>
      <c r="BC203">
        <v>1</v>
      </c>
      <c r="BD203" t="str">
        <f t="shared" si="12"/>
        <v xml:space="preserve">N1281F  </v>
      </c>
      <c r="BE203">
        <v>1</v>
      </c>
      <c r="BG203">
        <v>0</v>
      </c>
      <c r="BH203">
        <v>0</v>
      </c>
      <c r="BI203">
        <v>0</v>
      </c>
      <c r="BJ203">
        <v>1025</v>
      </c>
      <c r="BK203">
        <v>-175</v>
      </c>
      <c r="BL203" t="s">
        <v>130</v>
      </c>
      <c r="BM203">
        <v>1</v>
      </c>
      <c r="BN203">
        <v>0</v>
      </c>
      <c r="BO203">
        <v>1</v>
      </c>
      <c r="BP203">
        <v>0</v>
      </c>
      <c r="BT203">
        <v>0</v>
      </c>
      <c r="BU203">
        <v>0</v>
      </c>
      <c r="CE203" t="str">
        <f>"21:11:03.776"</f>
        <v>21:11:03.776</v>
      </c>
      <c r="CF203">
        <v>775870666</v>
      </c>
      <c r="CI203">
        <v>0</v>
      </c>
      <c r="CJ203">
        <v>1504</v>
      </c>
      <c r="CK203">
        <v>1011.2</v>
      </c>
      <c r="CL203">
        <v>4.2187999999999999</v>
      </c>
      <c r="CM203">
        <v>1</v>
      </c>
      <c r="CN203">
        <v>1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6</v>
      </c>
      <c r="CY203">
        <v>7</v>
      </c>
      <c r="CZ203" t="s">
        <v>131</v>
      </c>
      <c r="DA203">
        <v>145</v>
      </c>
      <c r="DB203">
        <v>1</v>
      </c>
      <c r="DC203" t="s">
        <v>132</v>
      </c>
      <c r="DD203" t="s">
        <v>133</v>
      </c>
      <c r="DG203">
        <v>1776546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"09/28/2024 21:11:05.001"</f>
        <v>09/28/2024 21:11:05.001</v>
      </c>
      <c r="C204" t="str">
        <f t="shared" si="11"/>
        <v>FFDFD7C0</v>
      </c>
      <c r="D204" t="s">
        <v>123</v>
      </c>
      <c r="E204">
        <v>2</v>
      </c>
      <c r="H204">
        <v>158</v>
      </c>
      <c r="I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"21:11:04.742"</f>
        <v>21:11:04.742</v>
      </c>
      <c r="T204" t="str">
        <f>"21:11:04.242"</f>
        <v>21:11:04.242</v>
      </c>
      <c r="U204" t="str">
        <f t="shared" si="13"/>
        <v>A073EB</v>
      </c>
      <c r="V204">
        <v>0</v>
      </c>
      <c r="W204">
        <v>0</v>
      </c>
      <c r="X204">
        <v>4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126</v>
      </c>
      <c r="AG204">
        <v>0</v>
      </c>
      <c r="AH204">
        <v>0</v>
      </c>
      <c r="AI204">
        <v>2</v>
      </c>
      <c r="AJ204">
        <v>1</v>
      </c>
      <c r="AK204" t="s">
        <v>238</v>
      </c>
      <c r="AL204">
        <v>35.913190999999998</v>
      </c>
      <c r="AM204" t="s">
        <v>239</v>
      </c>
      <c r="AN204">
        <v>-75.729467999999997</v>
      </c>
      <c r="AO204">
        <v>25</v>
      </c>
      <c r="AP204">
        <v>1200</v>
      </c>
      <c r="AQ204" t="s">
        <v>129</v>
      </c>
      <c r="AR204">
        <v>-67</v>
      </c>
      <c r="AS204">
        <v>101</v>
      </c>
      <c r="AT204">
        <v>1024</v>
      </c>
      <c r="BB204" t="str">
        <f t="shared" si="14"/>
        <v>1200</v>
      </c>
      <c r="BC204">
        <v>1</v>
      </c>
      <c r="BD204" t="str">
        <f t="shared" si="12"/>
        <v xml:space="preserve">N1281F  </v>
      </c>
      <c r="BE204">
        <v>1</v>
      </c>
      <c r="BG204">
        <v>0</v>
      </c>
      <c r="BH204">
        <v>0</v>
      </c>
      <c r="BI204">
        <v>0</v>
      </c>
      <c r="BJ204">
        <v>1050</v>
      </c>
      <c r="BK204">
        <v>-150</v>
      </c>
      <c r="BL204" t="s">
        <v>130</v>
      </c>
      <c r="BM204">
        <v>1</v>
      </c>
      <c r="BN204">
        <v>0</v>
      </c>
      <c r="BO204">
        <v>1</v>
      </c>
      <c r="BP204">
        <v>0</v>
      </c>
      <c r="BT204">
        <v>0</v>
      </c>
      <c r="BU204">
        <v>0</v>
      </c>
      <c r="CE204" t="str">
        <f>"21:11:04.749"</f>
        <v>21:11:04.749</v>
      </c>
      <c r="CF204">
        <v>749088177</v>
      </c>
      <c r="CI204">
        <v>0</v>
      </c>
      <c r="CJ204">
        <v>1504</v>
      </c>
      <c r="CK204">
        <v>1011.2</v>
      </c>
      <c r="CL204">
        <v>4.2187999999999999</v>
      </c>
      <c r="CM204">
        <v>1</v>
      </c>
      <c r="CN204">
        <v>1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6</v>
      </c>
      <c r="CY204">
        <v>7</v>
      </c>
      <c r="CZ204" t="s">
        <v>131</v>
      </c>
      <c r="DA204">
        <v>145</v>
      </c>
      <c r="DB204">
        <v>1</v>
      </c>
      <c r="DC204" t="s">
        <v>132</v>
      </c>
      <c r="DD204" t="s">
        <v>133</v>
      </c>
      <c r="DG204">
        <v>1776886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"09/28/2024 21:11:05.017"</f>
        <v>09/28/2024 21:11:05.017</v>
      </c>
      <c r="C205" t="str">
        <f t="shared" si="11"/>
        <v>FFDFD7C0</v>
      </c>
      <c r="D205" t="s">
        <v>136</v>
      </c>
      <c r="E205">
        <v>3</v>
      </c>
      <c r="F205">
        <v>1003</v>
      </c>
      <c r="G205" t="s">
        <v>142</v>
      </c>
      <c r="J205" t="s">
        <v>137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"21:11:04.742"</f>
        <v>21:11:04.742</v>
      </c>
      <c r="T205" t="str">
        <f>"21:11:04.242"</f>
        <v>21:11:04.242</v>
      </c>
      <c r="U205" t="str">
        <f t="shared" si="13"/>
        <v>A073EB</v>
      </c>
      <c r="V205">
        <v>0</v>
      </c>
      <c r="W205">
        <v>0</v>
      </c>
      <c r="X205">
        <v>4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126</v>
      </c>
      <c r="AG205">
        <v>0</v>
      </c>
      <c r="AH205">
        <v>0</v>
      </c>
      <c r="AI205">
        <v>2</v>
      </c>
      <c r="AJ205">
        <v>1</v>
      </c>
      <c r="AK205" t="s">
        <v>238</v>
      </c>
      <c r="AL205">
        <v>35.913190999999998</v>
      </c>
      <c r="AM205" t="s">
        <v>239</v>
      </c>
      <c r="AN205">
        <v>-75.729467999999997</v>
      </c>
      <c r="AO205">
        <v>25</v>
      </c>
      <c r="AP205">
        <v>1200</v>
      </c>
      <c r="AQ205" t="s">
        <v>129</v>
      </c>
      <c r="AR205">
        <v>-67</v>
      </c>
      <c r="AS205">
        <v>101</v>
      </c>
      <c r="AT205">
        <v>1024</v>
      </c>
      <c r="BB205" t="str">
        <f t="shared" si="14"/>
        <v>1200</v>
      </c>
      <c r="BC205">
        <v>1</v>
      </c>
      <c r="BD205" t="str">
        <f t="shared" si="12"/>
        <v xml:space="preserve">N1281F  </v>
      </c>
      <c r="BE205">
        <v>1</v>
      </c>
      <c r="BG205">
        <v>0</v>
      </c>
      <c r="BH205">
        <v>0</v>
      </c>
      <c r="BI205">
        <v>0</v>
      </c>
      <c r="BJ205">
        <v>1050</v>
      </c>
      <c r="BK205">
        <v>-150</v>
      </c>
      <c r="BL205" t="s">
        <v>130</v>
      </c>
      <c r="BM205">
        <v>1</v>
      </c>
      <c r="BN205">
        <v>0</v>
      </c>
      <c r="BO205">
        <v>1</v>
      </c>
      <c r="BP205">
        <v>0</v>
      </c>
      <c r="BT205">
        <v>0</v>
      </c>
      <c r="BU205">
        <v>0</v>
      </c>
      <c r="CE205" t="str">
        <f>"21:11:04.749"</f>
        <v>21:11:04.749</v>
      </c>
      <c r="CF205">
        <v>749088177</v>
      </c>
      <c r="CI205">
        <v>0</v>
      </c>
      <c r="CJ205">
        <v>1504</v>
      </c>
      <c r="CK205">
        <v>1011.2</v>
      </c>
      <c r="CL205">
        <v>4.2187999999999999</v>
      </c>
      <c r="CM205">
        <v>1</v>
      </c>
      <c r="CN205">
        <v>1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6</v>
      </c>
      <c r="CY205">
        <v>7</v>
      </c>
      <c r="CZ205" t="s">
        <v>131</v>
      </c>
      <c r="DA205">
        <v>145</v>
      </c>
      <c r="DB205">
        <v>1</v>
      </c>
      <c r="DC205" t="s">
        <v>132</v>
      </c>
      <c r="DD205" t="s">
        <v>133</v>
      </c>
      <c r="DG205">
        <v>1776886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"09/28/2024 21:11:05.017"</f>
        <v>09/28/2024 21:11:05.017</v>
      </c>
      <c r="C206" t="str">
        <f t="shared" si="11"/>
        <v>FFDFD7C0</v>
      </c>
      <c r="D206" t="s">
        <v>136</v>
      </c>
      <c r="E206">
        <v>4</v>
      </c>
      <c r="F206">
        <v>1004</v>
      </c>
      <c r="G206" t="s">
        <v>124</v>
      </c>
      <c r="J206" t="s">
        <v>137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"21:11:04.742"</f>
        <v>21:11:04.742</v>
      </c>
      <c r="T206" t="str">
        <f>"21:11:04.242"</f>
        <v>21:11:04.242</v>
      </c>
      <c r="U206" t="str">
        <f t="shared" si="13"/>
        <v>A073EB</v>
      </c>
      <c r="V206">
        <v>0</v>
      </c>
      <c r="W206">
        <v>0</v>
      </c>
      <c r="X206">
        <v>4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126</v>
      </c>
      <c r="AG206">
        <v>0</v>
      </c>
      <c r="AH206">
        <v>0</v>
      </c>
      <c r="AI206">
        <v>2</v>
      </c>
      <c r="AJ206">
        <v>1</v>
      </c>
      <c r="AK206" t="s">
        <v>238</v>
      </c>
      <c r="AL206">
        <v>35.913190999999998</v>
      </c>
      <c r="AM206" t="s">
        <v>239</v>
      </c>
      <c r="AN206">
        <v>-75.729467999999997</v>
      </c>
      <c r="AO206">
        <v>25</v>
      </c>
      <c r="AP206">
        <v>1200</v>
      </c>
      <c r="AQ206" t="s">
        <v>129</v>
      </c>
      <c r="AR206">
        <v>-67</v>
      </c>
      <c r="AS206">
        <v>101</v>
      </c>
      <c r="AT206">
        <v>1024</v>
      </c>
      <c r="BB206" t="str">
        <f t="shared" si="14"/>
        <v>1200</v>
      </c>
      <c r="BC206">
        <v>1</v>
      </c>
      <c r="BD206" t="str">
        <f t="shared" si="12"/>
        <v xml:space="preserve">N1281F  </v>
      </c>
      <c r="BE206">
        <v>1</v>
      </c>
      <c r="BG206">
        <v>0</v>
      </c>
      <c r="BH206">
        <v>0</v>
      </c>
      <c r="BI206">
        <v>0</v>
      </c>
      <c r="BJ206">
        <v>1050</v>
      </c>
      <c r="BK206">
        <v>-150</v>
      </c>
      <c r="BL206" t="s">
        <v>130</v>
      </c>
      <c r="BM206">
        <v>1</v>
      </c>
      <c r="BN206">
        <v>0</v>
      </c>
      <c r="BO206">
        <v>1</v>
      </c>
      <c r="BP206">
        <v>0</v>
      </c>
      <c r="BT206">
        <v>0</v>
      </c>
      <c r="BU206">
        <v>0</v>
      </c>
      <c r="CE206" t="str">
        <f>"21:11:04.749"</f>
        <v>21:11:04.749</v>
      </c>
      <c r="CF206">
        <v>749088177</v>
      </c>
      <c r="CI206">
        <v>0</v>
      </c>
      <c r="CJ206">
        <v>1504</v>
      </c>
      <c r="CK206">
        <v>1011.2</v>
      </c>
      <c r="CL206">
        <v>4.2187999999999999</v>
      </c>
      <c r="CM206">
        <v>1</v>
      </c>
      <c r="CN206">
        <v>1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6</v>
      </c>
      <c r="CY206">
        <v>7</v>
      </c>
      <c r="CZ206" t="s">
        <v>131</v>
      </c>
      <c r="DA206">
        <v>145</v>
      </c>
      <c r="DB206">
        <v>1</v>
      </c>
      <c r="DC206" t="s">
        <v>132</v>
      </c>
      <c r="DD206" t="s">
        <v>133</v>
      </c>
      <c r="DG206">
        <v>1776886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"09/28/2024 21:11:04.986"</f>
        <v>09/28/2024 21:11:04.986</v>
      </c>
      <c r="C207" t="str">
        <f t="shared" si="11"/>
        <v>FFDFD7C0</v>
      </c>
      <c r="D207" t="s">
        <v>143</v>
      </c>
      <c r="E207">
        <v>13</v>
      </c>
      <c r="J207" t="s">
        <v>144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"21:11:04.742"</f>
        <v>21:11:04.742</v>
      </c>
      <c r="T207" t="str">
        <f>"21:11:04.242"</f>
        <v>21:11:04.242</v>
      </c>
      <c r="U207" t="str">
        <f t="shared" si="13"/>
        <v>A073EB</v>
      </c>
      <c r="V207">
        <v>0</v>
      </c>
      <c r="W207">
        <v>0</v>
      </c>
      <c r="X207">
        <v>4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126</v>
      </c>
      <c r="AG207">
        <v>0</v>
      </c>
      <c r="AH207">
        <v>0</v>
      </c>
      <c r="AI207">
        <v>2</v>
      </c>
      <c r="AJ207">
        <v>1</v>
      </c>
      <c r="AK207" t="s">
        <v>238</v>
      </c>
      <c r="AL207">
        <v>35.913190999999998</v>
      </c>
      <c r="AM207" t="s">
        <v>239</v>
      </c>
      <c r="AN207">
        <v>-75.729467999999997</v>
      </c>
      <c r="AO207">
        <v>25</v>
      </c>
      <c r="AP207">
        <v>1200</v>
      </c>
      <c r="AQ207" t="s">
        <v>129</v>
      </c>
      <c r="AR207">
        <v>-67</v>
      </c>
      <c r="AS207">
        <v>101</v>
      </c>
      <c r="AT207">
        <v>1024</v>
      </c>
      <c r="BB207" t="str">
        <f t="shared" si="14"/>
        <v>1200</v>
      </c>
      <c r="BC207">
        <v>1</v>
      </c>
      <c r="BD207" t="str">
        <f t="shared" si="12"/>
        <v xml:space="preserve">N1281F  </v>
      </c>
      <c r="BE207">
        <v>1</v>
      </c>
      <c r="BG207">
        <v>0</v>
      </c>
      <c r="BH207">
        <v>0</v>
      </c>
      <c r="BI207">
        <v>0</v>
      </c>
      <c r="BJ207">
        <v>1050</v>
      </c>
      <c r="BK207">
        <v>-150</v>
      </c>
      <c r="BL207" t="s">
        <v>130</v>
      </c>
      <c r="BM207">
        <v>1</v>
      </c>
      <c r="BN207">
        <v>0</v>
      </c>
      <c r="BO207">
        <v>1</v>
      </c>
      <c r="BP207">
        <v>0</v>
      </c>
      <c r="BT207">
        <v>0</v>
      </c>
      <c r="BU207">
        <v>0</v>
      </c>
      <c r="CE207" t="str">
        <f>"21:11:04.749"</f>
        <v>21:11:04.749</v>
      </c>
      <c r="CF207">
        <v>749088177</v>
      </c>
      <c r="CI207">
        <v>0</v>
      </c>
      <c r="CJ207">
        <v>1504</v>
      </c>
      <c r="CK207">
        <v>1011.2</v>
      </c>
      <c r="CL207">
        <v>4.2187999999999999</v>
      </c>
      <c r="CM207">
        <v>1</v>
      </c>
      <c r="CN207">
        <v>1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131</v>
      </c>
      <c r="DA207">
        <v>145</v>
      </c>
      <c r="DB207">
        <v>1</v>
      </c>
      <c r="DC207" t="s">
        <v>132</v>
      </c>
      <c r="DD207" t="s">
        <v>133</v>
      </c>
      <c r="DG207">
        <v>1776886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"09/28/2024 21:11:06.064"</f>
        <v>09/28/2024 21:11:06.064</v>
      </c>
      <c r="C208" t="str">
        <f t="shared" si="11"/>
        <v>FFDFD7C0</v>
      </c>
      <c r="D208" t="s">
        <v>136</v>
      </c>
      <c r="E208">
        <v>3</v>
      </c>
      <c r="F208">
        <v>1003</v>
      </c>
      <c r="G208" t="s">
        <v>142</v>
      </c>
      <c r="J208" t="s">
        <v>137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"21:11:05.789"</f>
        <v>21:11:05.789</v>
      </c>
      <c r="T208" t="str">
        <f>"21:11:05.389"</f>
        <v>21:11:05.389</v>
      </c>
      <c r="U208" t="str">
        <f t="shared" si="13"/>
        <v>A073EB</v>
      </c>
      <c r="V208">
        <v>0</v>
      </c>
      <c r="W208">
        <v>0</v>
      </c>
      <c r="X208">
        <v>4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126</v>
      </c>
      <c r="AG208">
        <v>0</v>
      </c>
      <c r="AH208">
        <v>0</v>
      </c>
      <c r="AI208">
        <v>2</v>
      </c>
      <c r="AJ208">
        <v>1</v>
      </c>
      <c r="AK208" t="s">
        <v>240</v>
      </c>
      <c r="AL208">
        <v>35.913663</v>
      </c>
      <c r="AM208" t="s">
        <v>241</v>
      </c>
      <c r="AN208">
        <v>-75.729810999999998</v>
      </c>
      <c r="AO208">
        <v>25</v>
      </c>
      <c r="AP208">
        <v>1225</v>
      </c>
      <c r="AQ208" t="s">
        <v>129</v>
      </c>
      <c r="AR208">
        <v>-62</v>
      </c>
      <c r="AS208">
        <v>106</v>
      </c>
      <c r="AT208">
        <v>960</v>
      </c>
      <c r="BB208" t="str">
        <f t="shared" si="14"/>
        <v>1200</v>
      </c>
      <c r="BC208">
        <v>1</v>
      </c>
      <c r="BD208" t="str">
        <f t="shared" si="12"/>
        <v xml:space="preserve">N1281F  </v>
      </c>
      <c r="BE208">
        <v>1</v>
      </c>
      <c r="BG208">
        <v>0</v>
      </c>
      <c r="BH208">
        <v>0</v>
      </c>
      <c r="BI208">
        <v>0</v>
      </c>
      <c r="BJ208">
        <v>1075</v>
      </c>
      <c r="BK208">
        <v>-150</v>
      </c>
      <c r="BL208" t="s">
        <v>130</v>
      </c>
      <c r="BM208">
        <v>1</v>
      </c>
      <c r="BN208">
        <v>0</v>
      </c>
      <c r="BO208">
        <v>1</v>
      </c>
      <c r="BP208">
        <v>0</v>
      </c>
      <c r="BT208">
        <v>0</v>
      </c>
      <c r="BU208">
        <v>0</v>
      </c>
      <c r="CE208" t="str">
        <f>"21:11:05.794"</f>
        <v>21:11:05.794</v>
      </c>
      <c r="CF208">
        <v>794395935</v>
      </c>
      <c r="CI208">
        <v>0</v>
      </c>
      <c r="CJ208">
        <v>1504</v>
      </c>
      <c r="CK208">
        <v>1011.2</v>
      </c>
      <c r="CL208">
        <v>4.2187999999999999</v>
      </c>
      <c r="CM208">
        <v>1</v>
      </c>
      <c r="CN208">
        <v>1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131</v>
      </c>
      <c r="DA208">
        <v>145</v>
      </c>
      <c r="DB208">
        <v>1</v>
      </c>
      <c r="DC208" t="s">
        <v>132</v>
      </c>
      <c r="DD208" t="s">
        <v>133</v>
      </c>
      <c r="DG208">
        <v>1777294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"09/28/2024 21:11:06.064"</f>
        <v>09/28/2024 21:11:06.064</v>
      </c>
      <c r="C209" t="str">
        <f t="shared" si="11"/>
        <v>FFDFD7C0</v>
      </c>
      <c r="D209" t="s">
        <v>123</v>
      </c>
      <c r="E209">
        <v>2</v>
      </c>
      <c r="H209">
        <v>158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"21:11:05.789"</f>
        <v>21:11:05.789</v>
      </c>
      <c r="T209" t="str">
        <f>"21:11:05.389"</f>
        <v>21:11:05.389</v>
      </c>
      <c r="U209" t="str">
        <f t="shared" si="13"/>
        <v>A073EB</v>
      </c>
      <c r="V209">
        <v>0</v>
      </c>
      <c r="W209">
        <v>0</v>
      </c>
      <c r="X209">
        <v>4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126</v>
      </c>
      <c r="AG209">
        <v>0</v>
      </c>
      <c r="AH209">
        <v>0</v>
      </c>
      <c r="AI209">
        <v>2</v>
      </c>
      <c r="AJ209">
        <v>1</v>
      </c>
      <c r="AK209" t="s">
        <v>240</v>
      </c>
      <c r="AL209">
        <v>35.913663</v>
      </c>
      <c r="AM209" t="s">
        <v>241</v>
      </c>
      <c r="AN209">
        <v>-75.729810999999998</v>
      </c>
      <c r="AO209">
        <v>25</v>
      </c>
      <c r="AP209">
        <v>1225</v>
      </c>
      <c r="AQ209" t="s">
        <v>129</v>
      </c>
      <c r="AR209">
        <v>-62</v>
      </c>
      <c r="AS209">
        <v>106</v>
      </c>
      <c r="AT209">
        <v>960</v>
      </c>
      <c r="BB209" t="str">
        <f t="shared" si="14"/>
        <v>1200</v>
      </c>
      <c r="BC209">
        <v>1</v>
      </c>
      <c r="BD209" t="str">
        <f t="shared" si="12"/>
        <v xml:space="preserve">N1281F  </v>
      </c>
      <c r="BE209">
        <v>1</v>
      </c>
      <c r="BG209">
        <v>0</v>
      </c>
      <c r="BH209">
        <v>0</v>
      </c>
      <c r="BI209">
        <v>0</v>
      </c>
      <c r="BJ209">
        <v>1075</v>
      </c>
      <c r="BK209">
        <v>-150</v>
      </c>
      <c r="BL209" t="s">
        <v>130</v>
      </c>
      <c r="BM209">
        <v>1</v>
      </c>
      <c r="BN209">
        <v>0</v>
      </c>
      <c r="BO209">
        <v>1</v>
      </c>
      <c r="BP209">
        <v>0</v>
      </c>
      <c r="BT209">
        <v>0</v>
      </c>
      <c r="BU209">
        <v>0</v>
      </c>
      <c r="CE209" t="str">
        <f>"21:11:05.794"</f>
        <v>21:11:05.794</v>
      </c>
      <c r="CF209">
        <v>794395935</v>
      </c>
      <c r="CI209">
        <v>0</v>
      </c>
      <c r="CJ209">
        <v>1504</v>
      </c>
      <c r="CK209">
        <v>1011.2</v>
      </c>
      <c r="CL209">
        <v>4.2187999999999999</v>
      </c>
      <c r="CM209">
        <v>1</v>
      </c>
      <c r="CN209">
        <v>1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6</v>
      </c>
      <c r="CY209">
        <v>7</v>
      </c>
      <c r="CZ209" t="s">
        <v>131</v>
      </c>
      <c r="DA209">
        <v>145</v>
      </c>
      <c r="DB209">
        <v>1</v>
      </c>
      <c r="DC209" t="s">
        <v>132</v>
      </c>
      <c r="DD209" t="s">
        <v>133</v>
      </c>
      <c r="DG209">
        <v>1777294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"09/28/2024 21:11:06.064"</f>
        <v>09/28/2024 21:11:06.064</v>
      </c>
      <c r="C210" t="str">
        <f t="shared" si="11"/>
        <v>FFDFD7C0</v>
      </c>
      <c r="D210" t="s">
        <v>143</v>
      </c>
      <c r="E210">
        <v>13</v>
      </c>
      <c r="J210" t="s">
        <v>144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"21:11:05.789"</f>
        <v>21:11:05.789</v>
      </c>
      <c r="T210" t="str">
        <f>"21:11:05.389"</f>
        <v>21:11:05.389</v>
      </c>
      <c r="U210" t="str">
        <f t="shared" si="13"/>
        <v>A073EB</v>
      </c>
      <c r="V210">
        <v>0</v>
      </c>
      <c r="W210">
        <v>0</v>
      </c>
      <c r="X210">
        <v>4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126</v>
      </c>
      <c r="AG210">
        <v>0</v>
      </c>
      <c r="AH210">
        <v>0</v>
      </c>
      <c r="AI210">
        <v>2</v>
      </c>
      <c r="AJ210">
        <v>1</v>
      </c>
      <c r="AK210" t="s">
        <v>240</v>
      </c>
      <c r="AL210">
        <v>35.913663</v>
      </c>
      <c r="AM210" t="s">
        <v>241</v>
      </c>
      <c r="AN210">
        <v>-75.729810999999998</v>
      </c>
      <c r="AO210">
        <v>25</v>
      </c>
      <c r="AP210">
        <v>1225</v>
      </c>
      <c r="AQ210" t="s">
        <v>129</v>
      </c>
      <c r="AR210">
        <v>-62</v>
      </c>
      <c r="AS210">
        <v>106</v>
      </c>
      <c r="AT210">
        <v>960</v>
      </c>
      <c r="BB210" t="str">
        <f t="shared" si="14"/>
        <v>1200</v>
      </c>
      <c r="BC210">
        <v>1</v>
      </c>
      <c r="BD210" t="str">
        <f t="shared" si="12"/>
        <v xml:space="preserve">N1281F  </v>
      </c>
      <c r="BE210">
        <v>1</v>
      </c>
      <c r="BG210">
        <v>0</v>
      </c>
      <c r="BH210">
        <v>0</v>
      </c>
      <c r="BI210">
        <v>0</v>
      </c>
      <c r="BJ210">
        <v>1075</v>
      </c>
      <c r="BK210">
        <v>-150</v>
      </c>
      <c r="BL210" t="s">
        <v>130</v>
      </c>
      <c r="BM210">
        <v>1</v>
      </c>
      <c r="BN210">
        <v>0</v>
      </c>
      <c r="BO210">
        <v>1</v>
      </c>
      <c r="BP210">
        <v>0</v>
      </c>
      <c r="BT210">
        <v>0</v>
      </c>
      <c r="BU210">
        <v>0</v>
      </c>
      <c r="CE210" t="str">
        <f>"21:11:05.794"</f>
        <v>21:11:05.794</v>
      </c>
      <c r="CF210">
        <v>794395935</v>
      </c>
      <c r="CI210">
        <v>0</v>
      </c>
      <c r="CJ210">
        <v>1504</v>
      </c>
      <c r="CK210">
        <v>1011.2</v>
      </c>
      <c r="CL210">
        <v>4.2187999999999999</v>
      </c>
      <c r="CM210">
        <v>1</v>
      </c>
      <c r="CN210">
        <v>1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6</v>
      </c>
      <c r="CY210">
        <v>7</v>
      </c>
      <c r="CZ210" t="s">
        <v>131</v>
      </c>
      <c r="DA210">
        <v>145</v>
      </c>
      <c r="DB210">
        <v>1</v>
      </c>
      <c r="DC210" t="s">
        <v>132</v>
      </c>
      <c r="DD210" t="s">
        <v>133</v>
      </c>
      <c r="DG210">
        <v>1777294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"09/28/2024 21:11:06.064"</f>
        <v>09/28/2024 21:11:06.064</v>
      </c>
      <c r="C211" t="str">
        <f t="shared" si="11"/>
        <v>FFDFD7C0</v>
      </c>
      <c r="D211" t="s">
        <v>136</v>
      </c>
      <c r="E211">
        <v>4</v>
      </c>
      <c r="F211">
        <v>1004</v>
      </c>
      <c r="G211" t="s">
        <v>124</v>
      </c>
      <c r="J211" t="s">
        <v>137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"21:11:05.789"</f>
        <v>21:11:05.789</v>
      </c>
      <c r="T211" t="str">
        <f>"21:11:05.389"</f>
        <v>21:11:05.389</v>
      </c>
      <c r="U211" t="str">
        <f t="shared" si="13"/>
        <v>A073EB</v>
      </c>
      <c r="V211">
        <v>0</v>
      </c>
      <c r="W211">
        <v>0</v>
      </c>
      <c r="X211">
        <v>4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126</v>
      </c>
      <c r="AG211">
        <v>0</v>
      </c>
      <c r="AH211">
        <v>0</v>
      </c>
      <c r="AI211">
        <v>2</v>
      </c>
      <c r="AJ211">
        <v>1</v>
      </c>
      <c r="AK211" t="s">
        <v>240</v>
      </c>
      <c r="AL211">
        <v>35.913663</v>
      </c>
      <c r="AM211" t="s">
        <v>241</v>
      </c>
      <c r="AN211">
        <v>-75.729810999999998</v>
      </c>
      <c r="AO211">
        <v>25</v>
      </c>
      <c r="AP211">
        <v>1225</v>
      </c>
      <c r="AQ211" t="s">
        <v>129</v>
      </c>
      <c r="AR211">
        <v>-62</v>
      </c>
      <c r="AS211">
        <v>106</v>
      </c>
      <c r="AT211">
        <v>960</v>
      </c>
      <c r="BB211" t="str">
        <f t="shared" si="14"/>
        <v>1200</v>
      </c>
      <c r="BC211">
        <v>1</v>
      </c>
      <c r="BD211" t="str">
        <f t="shared" si="12"/>
        <v xml:space="preserve">N1281F  </v>
      </c>
      <c r="BE211">
        <v>1</v>
      </c>
      <c r="BG211">
        <v>0</v>
      </c>
      <c r="BH211">
        <v>0</v>
      </c>
      <c r="BI211">
        <v>0</v>
      </c>
      <c r="BJ211">
        <v>1075</v>
      </c>
      <c r="BK211">
        <v>-150</v>
      </c>
      <c r="BL211" t="s">
        <v>130</v>
      </c>
      <c r="BM211">
        <v>1</v>
      </c>
      <c r="BN211">
        <v>0</v>
      </c>
      <c r="BO211">
        <v>1</v>
      </c>
      <c r="BP211">
        <v>0</v>
      </c>
      <c r="BT211">
        <v>0</v>
      </c>
      <c r="BU211">
        <v>0</v>
      </c>
      <c r="CE211" t="str">
        <f>"21:11:05.794"</f>
        <v>21:11:05.794</v>
      </c>
      <c r="CF211">
        <v>794395935</v>
      </c>
      <c r="CI211">
        <v>0</v>
      </c>
      <c r="CJ211">
        <v>1504</v>
      </c>
      <c r="CK211">
        <v>1011.2</v>
      </c>
      <c r="CL211">
        <v>4.2187999999999999</v>
      </c>
      <c r="CM211">
        <v>1</v>
      </c>
      <c r="CN211">
        <v>1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145</v>
      </c>
      <c r="DB211">
        <v>1</v>
      </c>
      <c r="DC211" t="s">
        <v>132</v>
      </c>
      <c r="DD211" t="s">
        <v>133</v>
      </c>
      <c r="DG211">
        <v>1777294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"09/28/2024 21:11:07.001"</f>
        <v>09/28/2024 21:11:07.001</v>
      </c>
      <c r="C212" t="str">
        <f t="shared" ref="C212:C275" si="15">"FFDFD7C0"</f>
        <v>FFDFD7C0</v>
      </c>
      <c r="D212" t="s">
        <v>123</v>
      </c>
      <c r="E212">
        <v>2</v>
      </c>
      <c r="H212">
        <v>158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"21:11:06.766"</f>
        <v>21:11:06.766</v>
      </c>
      <c r="T212" t="str">
        <f>"21:11:06.266"</f>
        <v>21:11:06.266</v>
      </c>
      <c r="U212" t="str">
        <f t="shared" si="13"/>
        <v>A073EB</v>
      </c>
      <c r="V212">
        <v>0</v>
      </c>
      <c r="W212">
        <v>0</v>
      </c>
      <c r="X212">
        <v>4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126</v>
      </c>
      <c r="AG212">
        <v>0</v>
      </c>
      <c r="AH212">
        <v>0</v>
      </c>
      <c r="AI212">
        <v>2</v>
      </c>
      <c r="AJ212">
        <v>1</v>
      </c>
      <c r="AK212" t="s">
        <v>242</v>
      </c>
      <c r="AL212">
        <v>35.914155999999998</v>
      </c>
      <c r="AM212" t="s">
        <v>243</v>
      </c>
      <c r="AN212">
        <v>-75.730154999999996</v>
      </c>
      <c r="AO212">
        <v>25</v>
      </c>
      <c r="AP212">
        <v>1250</v>
      </c>
      <c r="AQ212" t="s">
        <v>129</v>
      </c>
      <c r="AR212">
        <v>-58</v>
      </c>
      <c r="AS212">
        <v>109</v>
      </c>
      <c r="AT212">
        <v>960</v>
      </c>
      <c r="BB212" t="str">
        <f t="shared" si="14"/>
        <v>1200</v>
      </c>
      <c r="BC212">
        <v>1</v>
      </c>
      <c r="BD212" t="str">
        <f t="shared" ref="BD212:BD275" si="16">"N1281F  "</f>
        <v xml:space="preserve">N1281F  </v>
      </c>
      <c r="BE212">
        <v>1</v>
      </c>
      <c r="BG212">
        <v>0</v>
      </c>
      <c r="BH212">
        <v>0</v>
      </c>
      <c r="BI212">
        <v>0</v>
      </c>
      <c r="BJ212">
        <v>1075</v>
      </c>
      <c r="BK212">
        <v>-175</v>
      </c>
      <c r="BL212" t="s">
        <v>130</v>
      </c>
      <c r="BM212">
        <v>1</v>
      </c>
      <c r="BN212">
        <v>0</v>
      </c>
      <c r="BO212">
        <v>1</v>
      </c>
      <c r="BP212">
        <v>0</v>
      </c>
      <c r="BT212">
        <v>0</v>
      </c>
      <c r="BU212">
        <v>0</v>
      </c>
      <c r="CE212" t="str">
        <f>"21:11:06.771"</f>
        <v>21:11:06.771</v>
      </c>
      <c r="CF212">
        <v>770890238</v>
      </c>
      <c r="CI212">
        <v>0</v>
      </c>
      <c r="CJ212">
        <v>1504</v>
      </c>
      <c r="CK212">
        <v>1011.2</v>
      </c>
      <c r="CL212">
        <v>4.2187999999999999</v>
      </c>
      <c r="CM212">
        <v>1</v>
      </c>
      <c r="CN212">
        <v>1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5</v>
      </c>
      <c r="CY212">
        <v>7</v>
      </c>
      <c r="CZ212" t="s">
        <v>131</v>
      </c>
      <c r="DA212">
        <v>145</v>
      </c>
      <c r="DB212">
        <v>1</v>
      </c>
      <c r="DC212" t="s">
        <v>132</v>
      </c>
      <c r="DD212" t="s">
        <v>133</v>
      </c>
      <c r="DG212">
        <v>1777647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"09/28/2024 21:11:07.001"</f>
        <v>09/28/2024 21:11:07.001</v>
      </c>
      <c r="C213" t="str">
        <f t="shared" si="15"/>
        <v>FFDFD7C0</v>
      </c>
      <c r="D213" t="s">
        <v>136</v>
      </c>
      <c r="E213">
        <v>3</v>
      </c>
      <c r="F213">
        <v>1003</v>
      </c>
      <c r="G213" t="s">
        <v>142</v>
      </c>
      <c r="J213" t="s">
        <v>137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"21:11:06.766"</f>
        <v>21:11:06.766</v>
      </c>
      <c r="T213" t="str">
        <f>"21:11:06.266"</f>
        <v>21:11:06.266</v>
      </c>
      <c r="U213" t="str">
        <f t="shared" si="13"/>
        <v>A073EB</v>
      </c>
      <c r="V213">
        <v>0</v>
      </c>
      <c r="W213">
        <v>0</v>
      </c>
      <c r="X213">
        <v>4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126</v>
      </c>
      <c r="AG213">
        <v>0</v>
      </c>
      <c r="AH213">
        <v>0</v>
      </c>
      <c r="AI213">
        <v>2</v>
      </c>
      <c r="AJ213">
        <v>1</v>
      </c>
      <c r="AK213" t="s">
        <v>242</v>
      </c>
      <c r="AL213">
        <v>35.914155999999998</v>
      </c>
      <c r="AM213" t="s">
        <v>243</v>
      </c>
      <c r="AN213">
        <v>-75.730154999999996</v>
      </c>
      <c r="AO213">
        <v>25</v>
      </c>
      <c r="AP213">
        <v>1250</v>
      </c>
      <c r="AQ213" t="s">
        <v>129</v>
      </c>
      <c r="AR213">
        <v>-58</v>
      </c>
      <c r="AS213">
        <v>109</v>
      </c>
      <c r="AT213">
        <v>960</v>
      </c>
      <c r="BB213" t="str">
        <f t="shared" si="14"/>
        <v>1200</v>
      </c>
      <c r="BC213">
        <v>1</v>
      </c>
      <c r="BD213" t="str">
        <f t="shared" si="16"/>
        <v xml:space="preserve">N1281F  </v>
      </c>
      <c r="BE213">
        <v>1</v>
      </c>
      <c r="BG213">
        <v>0</v>
      </c>
      <c r="BH213">
        <v>0</v>
      </c>
      <c r="BI213">
        <v>0</v>
      </c>
      <c r="BJ213">
        <v>1075</v>
      </c>
      <c r="BK213">
        <v>-175</v>
      </c>
      <c r="BL213" t="s">
        <v>130</v>
      </c>
      <c r="BM213">
        <v>1</v>
      </c>
      <c r="BN213">
        <v>0</v>
      </c>
      <c r="BO213">
        <v>1</v>
      </c>
      <c r="BP213">
        <v>0</v>
      </c>
      <c r="BT213">
        <v>0</v>
      </c>
      <c r="BU213">
        <v>0</v>
      </c>
      <c r="CE213" t="str">
        <f>"21:11:06.771"</f>
        <v>21:11:06.771</v>
      </c>
      <c r="CF213">
        <v>770890238</v>
      </c>
      <c r="CI213">
        <v>0</v>
      </c>
      <c r="CJ213">
        <v>1504</v>
      </c>
      <c r="CK213">
        <v>1011.2</v>
      </c>
      <c r="CL213">
        <v>4.2187999999999999</v>
      </c>
      <c r="CM213">
        <v>1</v>
      </c>
      <c r="CN213">
        <v>1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5</v>
      </c>
      <c r="CY213">
        <v>7</v>
      </c>
      <c r="CZ213" t="s">
        <v>131</v>
      </c>
      <c r="DA213">
        <v>145</v>
      </c>
      <c r="DB213">
        <v>1</v>
      </c>
      <c r="DC213" t="s">
        <v>132</v>
      </c>
      <c r="DD213" t="s">
        <v>133</v>
      </c>
      <c r="DG213">
        <v>1777647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"09/28/2024 21:11:07.001"</f>
        <v>09/28/2024 21:11:07.001</v>
      </c>
      <c r="C214" t="str">
        <f t="shared" si="15"/>
        <v>FFDFD7C0</v>
      </c>
      <c r="D214" t="s">
        <v>136</v>
      </c>
      <c r="E214">
        <v>4</v>
      </c>
      <c r="F214">
        <v>1004</v>
      </c>
      <c r="G214" t="s">
        <v>124</v>
      </c>
      <c r="J214" t="s">
        <v>137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"21:11:06.766"</f>
        <v>21:11:06.766</v>
      </c>
      <c r="T214" t="str">
        <f>"21:11:06.266"</f>
        <v>21:11:06.266</v>
      </c>
      <c r="U214" t="str">
        <f t="shared" si="13"/>
        <v>A073EB</v>
      </c>
      <c r="V214">
        <v>0</v>
      </c>
      <c r="W214">
        <v>0</v>
      </c>
      <c r="X214">
        <v>4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126</v>
      </c>
      <c r="AG214">
        <v>0</v>
      </c>
      <c r="AH214">
        <v>0</v>
      </c>
      <c r="AI214">
        <v>2</v>
      </c>
      <c r="AJ214">
        <v>1</v>
      </c>
      <c r="AK214" t="s">
        <v>242</v>
      </c>
      <c r="AL214">
        <v>35.914155999999998</v>
      </c>
      <c r="AM214" t="s">
        <v>243</v>
      </c>
      <c r="AN214">
        <v>-75.730154999999996</v>
      </c>
      <c r="AO214">
        <v>25</v>
      </c>
      <c r="AP214">
        <v>1250</v>
      </c>
      <c r="AQ214" t="s">
        <v>129</v>
      </c>
      <c r="AR214">
        <v>-58</v>
      </c>
      <c r="AS214">
        <v>109</v>
      </c>
      <c r="AT214">
        <v>960</v>
      </c>
      <c r="BB214" t="str">
        <f t="shared" si="14"/>
        <v>1200</v>
      </c>
      <c r="BC214">
        <v>1</v>
      </c>
      <c r="BD214" t="str">
        <f t="shared" si="16"/>
        <v xml:space="preserve">N1281F  </v>
      </c>
      <c r="BE214">
        <v>1</v>
      </c>
      <c r="BG214">
        <v>0</v>
      </c>
      <c r="BH214">
        <v>0</v>
      </c>
      <c r="BI214">
        <v>0</v>
      </c>
      <c r="BJ214">
        <v>1075</v>
      </c>
      <c r="BK214">
        <v>-175</v>
      </c>
      <c r="BL214" t="s">
        <v>130</v>
      </c>
      <c r="BM214">
        <v>1</v>
      </c>
      <c r="BN214">
        <v>0</v>
      </c>
      <c r="BO214">
        <v>1</v>
      </c>
      <c r="BP214">
        <v>0</v>
      </c>
      <c r="BT214">
        <v>0</v>
      </c>
      <c r="BU214">
        <v>0</v>
      </c>
      <c r="CE214" t="str">
        <f>"21:11:06.771"</f>
        <v>21:11:06.771</v>
      </c>
      <c r="CF214">
        <v>770890238</v>
      </c>
      <c r="CI214">
        <v>0</v>
      </c>
      <c r="CJ214">
        <v>1504</v>
      </c>
      <c r="CK214">
        <v>1011.2</v>
      </c>
      <c r="CL214">
        <v>4.2187999999999999</v>
      </c>
      <c r="CM214">
        <v>1</v>
      </c>
      <c r="CN214">
        <v>1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5</v>
      </c>
      <c r="CY214">
        <v>7</v>
      </c>
      <c r="CZ214" t="s">
        <v>131</v>
      </c>
      <c r="DA214">
        <v>145</v>
      </c>
      <c r="DB214">
        <v>1</v>
      </c>
      <c r="DC214" t="s">
        <v>132</v>
      </c>
      <c r="DD214" t="s">
        <v>133</v>
      </c>
      <c r="DG214">
        <v>1777647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"09/28/2024 21:11:07.095"</f>
        <v>09/28/2024 21:11:07.095</v>
      </c>
      <c r="C215" t="str">
        <f t="shared" si="15"/>
        <v>FFDFD7C0</v>
      </c>
      <c r="D215" t="s">
        <v>143</v>
      </c>
      <c r="E215">
        <v>13</v>
      </c>
      <c r="J215" t="s">
        <v>144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"21:11:06.766"</f>
        <v>21:11:06.766</v>
      </c>
      <c r="T215" t="str">
        <f>"21:11:06.266"</f>
        <v>21:11:06.266</v>
      </c>
      <c r="U215" t="str">
        <f t="shared" si="13"/>
        <v>A073EB</v>
      </c>
      <c r="V215">
        <v>0</v>
      </c>
      <c r="W215">
        <v>0</v>
      </c>
      <c r="X215">
        <v>4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126</v>
      </c>
      <c r="AG215">
        <v>0</v>
      </c>
      <c r="AH215">
        <v>0</v>
      </c>
      <c r="AI215">
        <v>2</v>
      </c>
      <c r="AJ215">
        <v>1</v>
      </c>
      <c r="AK215" t="s">
        <v>242</v>
      </c>
      <c r="AL215">
        <v>35.914155999999998</v>
      </c>
      <c r="AM215" t="s">
        <v>243</v>
      </c>
      <c r="AN215">
        <v>-75.730154999999996</v>
      </c>
      <c r="AO215">
        <v>25</v>
      </c>
      <c r="AP215">
        <v>1250</v>
      </c>
      <c r="AQ215" t="s">
        <v>129</v>
      </c>
      <c r="AR215">
        <v>-58</v>
      </c>
      <c r="AS215">
        <v>109</v>
      </c>
      <c r="AT215">
        <v>960</v>
      </c>
      <c r="BB215" t="str">
        <f t="shared" si="14"/>
        <v>1200</v>
      </c>
      <c r="BC215">
        <v>1</v>
      </c>
      <c r="BD215" t="str">
        <f t="shared" si="16"/>
        <v xml:space="preserve">N1281F  </v>
      </c>
      <c r="BE215">
        <v>1</v>
      </c>
      <c r="BG215">
        <v>0</v>
      </c>
      <c r="BH215">
        <v>0</v>
      </c>
      <c r="BI215">
        <v>0</v>
      </c>
      <c r="BJ215">
        <v>1075</v>
      </c>
      <c r="BK215">
        <v>-175</v>
      </c>
      <c r="BL215" t="s">
        <v>130</v>
      </c>
      <c r="BM215">
        <v>1</v>
      </c>
      <c r="BN215">
        <v>0</v>
      </c>
      <c r="BO215">
        <v>1</v>
      </c>
      <c r="BP215">
        <v>0</v>
      </c>
      <c r="BT215">
        <v>0</v>
      </c>
      <c r="BU215">
        <v>0</v>
      </c>
      <c r="CE215" t="str">
        <f>"21:11:06.771"</f>
        <v>21:11:06.771</v>
      </c>
      <c r="CF215">
        <v>770890238</v>
      </c>
      <c r="CI215">
        <v>0</v>
      </c>
      <c r="CJ215">
        <v>1504</v>
      </c>
      <c r="CK215">
        <v>1011.2</v>
      </c>
      <c r="CL215">
        <v>4.2187999999999999</v>
      </c>
      <c r="CM215">
        <v>1</v>
      </c>
      <c r="CN215">
        <v>1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5</v>
      </c>
      <c r="CY215">
        <v>7</v>
      </c>
      <c r="CZ215" t="s">
        <v>131</v>
      </c>
      <c r="DA215">
        <v>145</v>
      </c>
      <c r="DB215">
        <v>1</v>
      </c>
      <c r="DC215" t="s">
        <v>132</v>
      </c>
      <c r="DD215" t="s">
        <v>133</v>
      </c>
      <c r="DG215">
        <v>1777647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"09/28/2024 21:11:08.079"</f>
        <v>09/28/2024 21:11:08.079</v>
      </c>
      <c r="C216" t="str">
        <f t="shared" si="15"/>
        <v>FFDFD7C0</v>
      </c>
      <c r="D216" t="s">
        <v>143</v>
      </c>
      <c r="E216">
        <v>13</v>
      </c>
      <c r="J216" t="s">
        <v>144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"21:11:07.656"</f>
        <v>21:11:07.656</v>
      </c>
      <c r="T216" t="str">
        <f>"21:11:07.256"</f>
        <v>21:11:07.256</v>
      </c>
      <c r="U216" t="str">
        <f t="shared" si="13"/>
        <v>A073EB</v>
      </c>
      <c r="V216">
        <v>0</v>
      </c>
      <c r="W216">
        <v>0</v>
      </c>
      <c r="X216">
        <v>4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126</v>
      </c>
      <c r="AG216">
        <v>0</v>
      </c>
      <c r="AH216">
        <v>0</v>
      </c>
      <c r="AI216">
        <v>2</v>
      </c>
      <c r="AJ216">
        <v>1</v>
      </c>
      <c r="AK216" t="s">
        <v>244</v>
      </c>
      <c r="AL216">
        <v>35.914670999999998</v>
      </c>
      <c r="AM216" t="s">
        <v>245</v>
      </c>
      <c r="AN216">
        <v>-75.730412000000001</v>
      </c>
      <c r="AO216">
        <v>25</v>
      </c>
      <c r="AP216">
        <v>1250</v>
      </c>
      <c r="AQ216" t="s">
        <v>129</v>
      </c>
      <c r="AR216">
        <v>-53</v>
      </c>
      <c r="AS216">
        <v>112</v>
      </c>
      <c r="AT216">
        <v>896</v>
      </c>
      <c r="BB216" t="str">
        <f t="shared" si="14"/>
        <v>1200</v>
      </c>
      <c r="BC216">
        <v>1</v>
      </c>
      <c r="BD216" t="str">
        <f t="shared" si="16"/>
        <v xml:space="preserve">N1281F  </v>
      </c>
      <c r="BE216">
        <v>1</v>
      </c>
      <c r="BG216">
        <v>0</v>
      </c>
      <c r="BH216">
        <v>0</v>
      </c>
      <c r="BI216">
        <v>0</v>
      </c>
      <c r="BJ216">
        <v>1100</v>
      </c>
      <c r="BK216">
        <v>-150</v>
      </c>
      <c r="BL216" t="s">
        <v>130</v>
      </c>
      <c r="BM216">
        <v>1</v>
      </c>
      <c r="BN216">
        <v>0</v>
      </c>
      <c r="BO216">
        <v>1</v>
      </c>
      <c r="BP216">
        <v>0</v>
      </c>
      <c r="BT216">
        <v>0</v>
      </c>
      <c r="BU216">
        <v>0</v>
      </c>
      <c r="CE216" t="str">
        <f>"21:11:07.662"</f>
        <v>21:11:07.662</v>
      </c>
      <c r="CF216">
        <v>662187091</v>
      </c>
      <c r="CI216">
        <v>0</v>
      </c>
      <c r="CJ216">
        <v>1504</v>
      </c>
      <c r="CK216">
        <v>1011.2</v>
      </c>
      <c r="CL216">
        <v>4.2187999999999999</v>
      </c>
      <c r="CM216">
        <v>1</v>
      </c>
      <c r="CN216">
        <v>1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145</v>
      </c>
      <c r="DB216">
        <v>1</v>
      </c>
      <c r="DC216" t="s">
        <v>132</v>
      </c>
      <c r="DD216" t="s">
        <v>133</v>
      </c>
      <c r="DG216">
        <v>1777993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"09/28/2024 21:11:08.079"</f>
        <v>09/28/2024 21:11:08.079</v>
      </c>
      <c r="C217" t="str">
        <f t="shared" si="15"/>
        <v>FFDFD7C0</v>
      </c>
      <c r="D217" t="s">
        <v>123</v>
      </c>
      <c r="E217">
        <v>2</v>
      </c>
      <c r="H217">
        <v>158</v>
      </c>
      <c r="I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"21:11:07.656"</f>
        <v>21:11:07.656</v>
      </c>
      <c r="T217" t="str">
        <f>"21:11:07.256"</f>
        <v>21:11:07.256</v>
      </c>
      <c r="U217" t="str">
        <f t="shared" si="13"/>
        <v>A073EB</v>
      </c>
      <c r="V217">
        <v>0</v>
      </c>
      <c r="W217">
        <v>0</v>
      </c>
      <c r="X217">
        <v>4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126</v>
      </c>
      <c r="AG217">
        <v>0</v>
      </c>
      <c r="AH217">
        <v>0</v>
      </c>
      <c r="AI217">
        <v>2</v>
      </c>
      <c r="AJ217">
        <v>1</v>
      </c>
      <c r="AK217" t="s">
        <v>244</v>
      </c>
      <c r="AL217">
        <v>35.914670999999998</v>
      </c>
      <c r="AM217" t="s">
        <v>245</v>
      </c>
      <c r="AN217">
        <v>-75.730412000000001</v>
      </c>
      <c r="AO217">
        <v>25</v>
      </c>
      <c r="AP217">
        <v>1250</v>
      </c>
      <c r="AQ217" t="s">
        <v>129</v>
      </c>
      <c r="AR217">
        <v>-53</v>
      </c>
      <c r="AS217">
        <v>112</v>
      </c>
      <c r="AT217">
        <v>896</v>
      </c>
      <c r="BB217" t="str">
        <f t="shared" si="14"/>
        <v>1200</v>
      </c>
      <c r="BC217">
        <v>1</v>
      </c>
      <c r="BD217" t="str">
        <f t="shared" si="16"/>
        <v xml:space="preserve">N1281F  </v>
      </c>
      <c r="BE217">
        <v>1</v>
      </c>
      <c r="BG217">
        <v>0</v>
      </c>
      <c r="BH217">
        <v>0</v>
      </c>
      <c r="BI217">
        <v>0</v>
      </c>
      <c r="BJ217">
        <v>1100</v>
      </c>
      <c r="BK217">
        <v>-150</v>
      </c>
      <c r="BL217" t="s">
        <v>130</v>
      </c>
      <c r="BM217">
        <v>1</v>
      </c>
      <c r="BN217">
        <v>0</v>
      </c>
      <c r="BO217">
        <v>1</v>
      </c>
      <c r="BP217">
        <v>0</v>
      </c>
      <c r="BT217">
        <v>0</v>
      </c>
      <c r="BU217">
        <v>0</v>
      </c>
      <c r="CE217" t="str">
        <f>"21:11:07.662"</f>
        <v>21:11:07.662</v>
      </c>
      <c r="CF217">
        <v>662187091</v>
      </c>
      <c r="CI217">
        <v>0</v>
      </c>
      <c r="CJ217">
        <v>1504</v>
      </c>
      <c r="CK217">
        <v>1011.2</v>
      </c>
      <c r="CL217">
        <v>4.2187999999999999</v>
      </c>
      <c r="CM217">
        <v>1</v>
      </c>
      <c r="CN217">
        <v>1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131</v>
      </c>
      <c r="DA217">
        <v>145</v>
      </c>
      <c r="DB217">
        <v>1</v>
      </c>
      <c r="DC217" t="s">
        <v>132</v>
      </c>
      <c r="DD217" t="s">
        <v>133</v>
      </c>
      <c r="DG217">
        <v>1777993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"09/28/2024 21:11:08.110"</f>
        <v>09/28/2024 21:11:08.110</v>
      </c>
      <c r="C218" t="str">
        <f t="shared" si="15"/>
        <v>FFDFD7C0</v>
      </c>
      <c r="D218" t="s">
        <v>136</v>
      </c>
      <c r="E218">
        <v>3</v>
      </c>
      <c r="F218">
        <v>1003</v>
      </c>
      <c r="G218" t="s">
        <v>142</v>
      </c>
      <c r="J218" t="s">
        <v>137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"21:11:07.656"</f>
        <v>21:11:07.656</v>
      </c>
      <c r="T218" t="str">
        <f>"21:11:07.256"</f>
        <v>21:11:07.256</v>
      </c>
      <c r="U218" t="str">
        <f t="shared" si="13"/>
        <v>A073EB</v>
      </c>
      <c r="V218">
        <v>0</v>
      </c>
      <c r="W218">
        <v>0</v>
      </c>
      <c r="X218">
        <v>4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126</v>
      </c>
      <c r="AG218">
        <v>0</v>
      </c>
      <c r="AH218">
        <v>0</v>
      </c>
      <c r="AI218">
        <v>2</v>
      </c>
      <c r="AJ218">
        <v>1</v>
      </c>
      <c r="AK218" t="s">
        <v>244</v>
      </c>
      <c r="AL218">
        <v>35.914670999999998</v>
      </c>
      <c r="AM218" t="s">
        <v>245</v>
      </c>
      <c r="AN218">
        <v>-75.730412000000001</v>
      </c>
      <c r="AO218">
        <v>25</v>
      </c>
      <c r="AP218">
        <v>1250</v>
      </c>
      <c r="AQ218" t="s">
        <v>129</v>
      </c>
      <c r="AR218">
        <v>-53</v>
      </c>
      <c r="AS218">
        <v>112</v>
      </c>
      <c r="AT218">
        <v>896</v>
      </c>
      <c r="BB218" t="str">
        <f t="shared" si="14"/>
        <v>1200</v>
      </c>
      <c r="BC218">
        <v>1</v>
      </c>
      <c r="BD218" t="str">
        <f t="shared" si="16"/>
        <v xml:space="preserve">N1281F  </v>
      </c>
      <c r="BE218">
        <v>1</v>
      </c>
      <c r="BG218">
        <v>0</v>
      </c>
      <c r="BH218">
        <v>0</v>
      </c>
      <c r="BI218">
        <v>0</v>
      </c>
      <c r="BJ218">
        <v>1100</v>
      </c>
      <c r="BK218">
        <v>-150</v>
      </c>
      <c r="BL218" t="s">
        <v>130</v>
      </c>
      <c r="BM218">
        <v>1</v>
      </c>
      <c r="BN218">
        <v>0</v>
      </c>
      <c r="BO218">
        <v>1</v>
      </c>
      <c r="BP218">
        <v>0</v>
      </c>
      <c r="BT218">
        <v>0</v>
      </c>
      <c r="BU218">
        <v>0</v>
      </c>
      <c r="CE218" t="str">
        <f>"21:11:07.662"</f>
        <v>21:11:07.662</v>
      </c>
      <c r="CF218">
        <v>662187091</v>
      </c>
      <c r="CI218">
        <v>0</v>
      </c>
      <c r="CJ218">
        <v>1504</v>
      </c>
      <c r="CK218">
        <v>1011.2</v>
      </c>
      <c r="CL218">
        <v>4.2187999999999999</v>
      </c>
      <c r="CM218">
        <v>1</v>
      </c>
      <c r="CN218">
        <v>1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131</v>
      </c>
      <c r="DA218">
        <v>145</v>
      </c>
      <c r="DB218">
        <v>1</v>
      </c>
      <c r="DC218" t="s">
        <v>132</v>
      </c>
      <c r="DD218" t="s">
        <v>133</v>
      </c>
      <c r="DG218">
        <v>1777993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"09/28/2024 21:11:08.110"</f>
        <v>09/28/2024 21:11:08.110</v>
      </c>
      <c r="C219" t="str">
        <f t="shared" si="15"/>
        <v>FFDFD7C0</v>
      </c>
      <c r="D219" t="s">
        <v>136</v>
      </c>
      <c r="E219">
        <v>4</v>
      </c>
      <c r="F219">
        <v>1004</v>
      </c>
      <c r="G219" t="s">
        <v>124</v>
      </c>
      <c r="J219" t="s">
        <v>137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"21:11:07.656"</f>
        <v>21:11:07.656</v>
      </c>
      <c r="T219" t="str">
        <f>"21:11:07.256"</f>
        <v>21:11:07.256</v>
      </c>
      <c r="U219" t="str">
        <f t="shared" si="13"/>
        <v>A073EB</v>
      </c>
      <c r="V219">
        <v>0</v>
      </c>
      <c r="W219">
        <v>0</v>
      </c>
      <c r="X219">
        <v>4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126</v>
      </c>
      <c r="AG219">
        <v>0</v>
      </c>
      <c r="AH219">
        <v>0</v>
      </c>
      <c r="AI219">
        <v>2</v>
      </c>
      <c r="AJ219">
        <v>1</v>
      </c>
      <c r="AK219" t="s">
        <v>244</v>
      </c>
      <c r="AL219">
        <v>35.914670999999998</v>
      </c>
      <c r="AM219" t="s">
        <v>245</v>
      </c>
      <c r="AN219">
        <v>-75.730412000000001</v>
      </c>
      <c r="AO219">
        <v>25</v>
      </c>
      <c r="AP219">
        <v>1250</v>
      </c>
      <c r="AQ219" t="s">
        <v>129</v>
      </c>
      <c r="AR219">
        <v>-53</v>
      </c>
      <c r="AS219">
        <v>112</v>
      </c>
      <c r="AT219">
        <v>896</v>
      </c>
      <c r="BB219" t="str">
        <f t="shared" si="14"/>
        <v>1200</v>
      </c>
      <c r="BC219">
        <v>1</v>
      </c>
      <c r="BD219" t="str">
        <f t="shared" si="16"/>
        <v xml:space="preserve">N1281F  </v>
      </c>
      <c r="BE219">
        <v>1</v>
      </c>
      <c r="BG219">
        <v>0</v>
      </c>
      <c r="BH219">
        <v>0</v>
      </c>
      <c r="BI219">
        <v>0</v>
      </c>
      <c r="BJ219">
        <v>1100</v>
      </c>
      <c r="BK219">
        <v>-150</v>
      </c>
      <c r="BL219" t="s">
        <v>130</v>
      </c>
      <c r="BM219">
        <v>1</v>
      </c>
      <c r="BN219">
        <v>0</v>
      </c>
      <c r="BO219">
        <v>1</v>
      </c>
      <c r="BP219">
        <v>0</v>
      </c>
      <c r="BT219">
        <v>0</v>
      </c>
      <c r="BU219">
        <v>0</v>
      </c>
      <c r="CE219" t="str">
        <f>"21:11:07.662"</f>
        <v>21:11:07.662</v>
      </c>
      <c r="CF219">
        <v>662187091</v>
      </c>
      <c r="CI219">
        <v>0</v>
      </c>
      <c r="CJ219">
        <v>1504</v>
      </c>
      <c r="CK219">
        <v>1011.2</v>
      </c>
      <c r="CL219">
        <v>4.2187999999999999</v>
      </c>
      <c r="CM219">
        <v>1</v>
      </c>
      <c r="CN219">
        <v>1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6</v>
      </c>
      <c r="CY219">
        <v>7</v>
      </c>
      <c r="CZ219" t="s">
        <v>131</v>
      </c>
      <c r="DA219">
        <v>145</v>
      </c>
      <c r="DB219">
        <v>1</v>
      </c>
      <c r="DC219" t="s">
        <v>132</v>
      </c>
      <c r="DD219" t="s">
        <v>133</v>
      </c>
      <c r="DG219">
        <v>1777993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"09/28/2024 21:11:09.110"</f>
        <v>09/28/2024 21:11:09.110</v>
      </c>
      <c r="C220" t="str">
        <f t="shared" si="15"/>
        <v>FFDFD7C0</v>
      </c>
      <c r="D220" t="s">
        <v>143</v>
      </c>
      <c r="E220">
        <v>13</v>
      </c>
      <c r="J220" t="s">
        <v>144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"21:11:08.828"</f>
        <v>21:11:08.828</v>
      </c>
      <c r="T220" t="str">
        <f>"21:11:08.328"</f>
        <v>21:11:08.328</v>
      </c>
      <c r="U220" t="str">
        <f t="shared" si="13"/>
        <v>A073EB</v>
      </c>
      <c r="V220">
        <v>0</v>
      </c>
      <c r="W220">
        <v>0</v>
      </c>
      <c r="X220">
        <v>4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126</v>
      </c>
      <c r="AG220">
        <v>0</v>
      </c>
      <c r="AH220">
        <v>0</v>
      </c>
      <c r="AI220">
        <v>2</v>
      </c>
      <c r="AJ220">
        <v>1</v>
      </c>
      <c r="AK220" t="s">
        <v>246</v>
      </c>
      <c r="AL220">
        <v>35.915315</v>
      </c>
      <c r="AM220" t="s">
        <v>247</v>
      </c>
      <c r="AN220">
        <v>-75.730755000000002</v>
      </c>
      <c r="AO220">
        <v>25</v>
      </c>
      <c r="AP220">
        <v>1275</v>
      </c>
      <c r="AQ220" t="s">
        <v>129</v>
      </c>
      <c r="AR220">
        <v>-48</v>
      </c>
      <c r="AS220">
        <v>115</v>
      </c>
      <c r="AT220">
        <v>896</v>
      </c>
      <c r="BB220" t="str">
        <f t="shared" si="14"/>
        <v>1200</v>
      </c>
      <c r="BC220">
        <v>1</v>
      </c>
      <c r="BD220" t="str">
        <f t="shared" si="16"/>
        <v xml:space="preserve">N1281F  </v>
      </c>
      <c r="BE220">
        <v>1</v>
      </c>
      <c r="BG220">
        <v>0</v>
      </c>
      <c r="BH220">
        <v>0</v>
      </c>
      <c r="BI220">
        <v>0</v>
      </c>
      <c r="BJ220">
        <v>1125</v>
      </c>
      <c r="BK220">
        <v>-150</v>
      </c>
      <c r="BL220" t="s">
        <v>130</v>
      </c>
      <c r="BM220">
        <v>1</v>
      </c>
      <c r="BN220">
        <v>0</v>
      </c>
      <c r="BO220">
        <v>1</v>
      </c>
      <c r="BP220">
        <v>0</v>
      </c>
      <c r="BT220">
        <v>0</v>
      </c>
      <c r="BU220">
        <v>0</v>
      </c>
      <c r="CE220" t="str">
        <f>"21:11:08.834"</f>
        <v>21:11:08.834</v>
      </c>
      <c r="CF220">
        <v>833652620</v>
      </c>
      <c r="CI220">
        <v>0</v>
      </c>
      <c r="CJ220">
        <v>1504</v>
      </c>
      <c r="CK220">
        <v>1011.2</v>
      </c>
      <c r="CL220">
        <v>4.2187999999999999</v>
      </c>
      <c r="CM220">
        <v>1</v>
      </c>
      <c r="CN220">
        <v>1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6</v>
      </c>
      <c r="CY220">
        <v>7</v>
      </c>
      <c r="CZ220" t="s">
        <v>131</v>
      </c>
      <c r="DA220">
        <v>145</v>
      </c>
      <c r="DB220">
        <v>1</v>
      </c>
      <c r="DC220" t="s">
        <v>132</v>
      </c>
      <c r="DD220" t="s">
        <v>133</v>
      </c>
      <c r="DG220">
        <v>1778442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"09/28/2024 21:11:09.110"</f>
        <v>09/28/2024 21:11:09.110</v>
      </c>
      <c r="C221" t="str">
        <f t="shared" si="15"/>
        <v>FFDFD7C0</v>
      </c>
      <c r="D221" t="s">
        <v>123</v>
      </c>
      <c r="E221">
        <v>2</v>
      </c>
      <c r="H221">
        <v>158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"21:11:08.828"</f>
        <v>21:11:08.828</v>
      </c>
      <c r="T221" t="str">
        <f>"21:11:08.328"</f>
        <v>21:11:08.328</v>
      </c>
      <c r="U221" t="str">
        <f t="shared" si="13"/>
        <v>A073EB</v>
      </c>
      <c r="V221">
        <v>0</v>
      </c>
      <c r="W221">
        <v>0</v>
      </c>
      <c r="X221">
        <v>4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126</v>
      </c>
      <c r="AG221">
        <v>0</v>
      </c>
      <c r="AH221">
        <v>0</v>
      </c>
      <c r="AI221">
        <v>2</v>
      </c>
      <c r="AJ221">
        <v>1</v>
      </c>
      <c r="AK221" t="s">
        <v>246</v>
      </c>
      <c r="AL221">
        <v>35.915315</v>
      </c>
      <c r="AM221" t="s">
        <v>247</v>
      </c>
      <c r="AN221">
        <v>-75.730755000000002</v>
      </c>
      <c r="AO221">
        <v>25</v>
      </c>
      <c r="AP221">
        <v>1275</v>
      </c>
      <c r="AQ221" t="s">
        <v>129</v>
      </c>
      <c r="AR221">
        <v>-48</v>
      </c>
      <c r="AS221">
        <v>115</v>
      </c>
      <c r="AT221">
        <v>896</v>
      </c>
      <c r="BB221" t="str">
        <f t="shared" si="14"/>
        <v>1200</v>
      </c>
      <c r="BC221">
        <v>1</v>
      </c>
      <c r="BD221" t="str">
        <f t="shared" si="16"/>
        <v xml:space="preserve">N1281F  </v>
      </c>
      <c r="BE221">
        <v>1</v>
      </c>
      <c r="BG221">
        <v>0</v>
      </c>
      <c r="BH221">
        <v>0</v>
      </c>
      <c r="BI221">
        <v>0</v>
      </c>
      <c r="BJ221">
        <v>1125</v>
      </c>
      <c r="BK221">
        <v>-150</v>
      </c>
      <c r="BL221" t="s">
        <v>130</v>
      </c>
      <c r="BM221">
        <v>1</v>
      </c>
      <c r="BN221">
        <v>0</v>
      </c>
      <c r="BO221">
        <v>1</v>
      </c>
      <c r="BP221">
        <v>0</v>
      </c>
      <c r="BT221">
        <v>0</v>
      </c>
      <c r="BU221">
        <v>0</v>
      </c>
      <c r="CE221" t="str">
        <f>"21:11:08.834"</f>
        <v>21:11:08.834</v>
      </c>
      <c r="CF221">
        <v>833652620</v>
      </c>
      <c r="CI221">
        <v>0</v>
      </c>
      <c r="CJ221">
        <v>1504</v>
      </c>
      <c r="CK221">
        <v>1011.2</v>
      </c>
      <c r="CL221">
        <v>4.2187999999999999</v>
      </c>
      <c r="CM221">
        <v>1</v>
      </c>
      <c r="CN221">
        <v>1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6</v>
      </c>
      <c r="CY221">
        <v>7</v>
      </c>
      <c r="CZ221" t="s">
        <v>131</v>
      </c>
      <c r="DA221">
        <v>145</v>
      </c>
      <c r="DB221">
        <v>1</v>
      </c>
      <c r="DC221" t="s">
        <v>132</v>
      </c>
      <c r="DD221" t="s">
        <v>133</v>
      </c>
      <c r="DG221">
        <v>1778442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"09/28/2024 21:11:09.219"</f>
        <v>09/28/2024 21:11:09.219</v>
      </c>
      <c r="C222" t="str">
        <f t="shared" si="15"/>
        <v>FFDFD7C0</v>
      </c>
      <c r="D222" t="s">
        <v>136</v>
      </c>
      <c r="E222">
        <v>3</v>
      </c>
      <c r="F222">
        <v>1003</v>
      </c>
      <c r="G222" t="s">
        <v>142</v>
      </c>
      <c r="J222" t="s">
        <v>137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"21:11:08.828"</f>
        <v>21:11:08.828</v>
      </c>
      <c r="T222" t="str">
        <f>"21:11:08.328"</f>
        <v>21:11:08.328</v>
      </c>
      <c r="U222" t="str">
        <f t="shared" si="13"/>
        <v>A073EB</v>
      </c>
      <c r="V222">
        <v>0</v>
      </c>
      <c r="W222">
        <v>0</v>
      </c>
      <c r="X222">
        <v>4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126</v>
      </c>
      <c r="AG222">
        <v>0</v>
      </c>
      <c r="AH222">
        <v>0</v>
      </c>
      <c r="AI222">
        <v>2</v>
      </c>
      <c r="AJ222">
        <v>1</v>
      </c>
      <c r="AK222" t="s">
        <v>246</v>
      </c>
      <c r="AL222">
        <v>35.915315</v>
      </c>
      <c r="AM222" t="s">
        <v>247</v>
      </c>
      <c r="AN222">
        <v>-75.730755000000002</v>
      </c>
      <c r="AO222">
        <v>25</v>
      </c>
      <c r="AP222">
        <v>1275</v>
      </c>
      <c r="AQ222" t="s">
        <v>129</v>
      </c>
      <c r="AR222">
        <v>-48</v>
      </c>
      <c r="AS222">
        <v>115</v>
      </c>
      <c r="AT222">
        <v>896</v>
      </c>
      <c r="BB222" t="str">
        <f t="shared" si="14"/>
        <v>1200</v>
      </c>
      <c r="BC222">
        <v>1</v>
      </c>
      <c r="BD222" t="str">
        <f t="shared" si="16"/>
        <v xml:space="preserve">N1281F  </v>
      </c>
      <c r="BE222">
        <v>1</v>
      </c>
      <c r="BG222">
        <v>0</v>
      </c>
      <c r="BH222">
        <v>0</v>
      </c>
      <c r="BI222">
        <v>0</v>
      </c>
      <c r="BJ222">
        <v>1125</v>
      </c>
      <c r="BK222">
        <v>-150</v>
      </c>
      <c r="BL222" t="s">
        <v>130</v>
      </c>
      <c r="BM222">
        <v>1</v>
      </c>
      <c r="BN222">
        <v>0</v>
      </c>
      <c r="BO222">
        <v>1</v>
      </c>
      <c r="BP222">
        <v>0</v>
      </c>
      <c r="BT222">
        <v>0</v>
      </c>
      <c r="BU222">
        <v>0</v>
      </c>
      <c r="CE222" t="str">
        <f>"21:11:08.834"</f>
        <v>21:11:08.834</v>
      </c>
      <c r="CF222">
        <v>833652620</v>
      </c>
      <c r="CI222">
        <v>0</v>
      </c>
      <c r="CJ222">
        <v>1504</v>
      </c>
      <c r="CK222">
        <v>1011.2</v>
      </c>
      <c r="CL222">
        <v>4.2187999999999999</v>
      </c>
      <c r="CM222">
        <v>1</v>
      </c>
      <c r="CN222">
        <v>1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6</v>
      </c>
      <c r="CY222">
        <v>7</v>
      </c>
      <c r="CZ222" t="s">
        <v>131</v>
      </c>
      <c r="DA222">
        <v>145</v>
      </c>
      <c r="DB222">
        <v>1</v>
      </c>
      <c r="DC222" t="s">
        <v>132</v>
      </c>
      <c r="DD222" t="s">
        <v>133</v>
      </c>
      <c r="DG222">
        <v>1778442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"09/28/2024 21:11:09.219"</f>
        <v>09/28/2024 21:11:09.219</v>
      </c>
      <c r="C223" t="str">
        <f t="shared" si="15"/>
        <v>FFDFD7C0</v>
      </c>
      <c r="D223" t="s">
        <v>136</v>
      </c>
      <c r="E223">
        <v>4</v>
      </c>
      <c r="F223">
        <v>1004</v>
      </c>
      <c r="G223" t="s">
        <v>124</v>
      </c>
      <c r="J223" t="s">
        <v>137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"21:11:08.828"</f>
        <v>21:11:08.828</v>
      </c>
      <c r="T223" t="str">
        <f>"21:11:08.328"</f>
        <v>21:11:08.328</v>
      </c>
      <c r="U223" t="str">
        <f t="shared" si="13"/>
        <v>A073EB</v>
      </c>
      <c r="V223">
        <v>0</v>
      </c>
      <c r="W223">
        <v>0</v>
      </c>
      <c r="X223">
        <v>4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126</v>
      </c>
      <c r="AG223">
        <v>0</v>
      </c>
      <c r="AH223">
        <v>0</v>
      </c>
      <c r="AI223">
        <v>2</v>
      </c>
      <c r="AJ223">
        <v>1</v>
      </c>
      <c r="AK223" t="s">
        <v>246</v>
      </c>
      <c r="AL223">
        <v>35.915315</v>
      </c>
      <c r="AM223" t="s">
        <v>247</v>
      </c>
      <c r="AN223">
        <v>-75.730755000000002</v>
      </c>
      <c r="AO223">
        <v>25</v>
      </c>
      <c r="AP223">
        <v>1275</v>
      </c>
      <c r="AQ223" t="s">
        <v>129</v>
      </c>
      <c r="AR223">
        <v>-48</v>
      </c>
      <c r="AS223">
        <v>115</v>
      </c>
      <c r="AT223">
        <v>896</v>
      </c>
      <c r="BB223" t="str">
        <f t="shared" si="14"/>
        <v>1200</v>
      </c>
      <c r="BC223">
        <v>1</v>
      </c>
      <c r="BD223" t="str">
        <f t="shared" si="16"/>
        <v xml:space="preserve">N1281F  </v>
      </c>
      <c r="BE223">
        <v>1</v>
      </c>
      <c r="BG223">
        <v>0</v>
      </c>
      <c r="BH223">
        <v>0</v>
      </c>
      <c r="BI223">
        <v>0</v>
      </c>
      <c r="BJ223">
        <v>1125</v>
      </c>
      <c r="BK223">
        <v>-150</v>
      </c>
      <c r="BL223" t="s">
        <v>130</v>
      </c>
      <c r="BM223">
        <v>1</v>
      </c>
      <c r="BN223">
        <v>0</v>
      </c>
      <c r="BO223">
        <v>1</v>
      </c>
      <c r="BP223">
        <v>0</v>
      </c>
      <c r="BT223">
        <v>0</v>
      </c>
      <c r="BU223">
        <v>0</v>
      </c>
      <c r="CE223" t="str">
        <f>"21:11:08.834"</f>
        <v>21:11:08.834</v>
      </c>
      <c r="CF223">
        <v>833652620</v>
      </c>
      <c r="CI223">
        <v>0</v>
      </c>
      <c r="CJ223">
        <v>1504</v>
      </c>
      <c r="CK223">
        <v>1011.2</v>
      </c>
      <c r="CL223">
        <v>4.2187999999999999</v>
      </c>
      <c r="CM223">
        <v>1</v>
      </c>
      <c r="CN223">
        <v>1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6</v>
      </c>
      <c r="CY223">
        <v>7</v>
      </c>
      <c r="CZ223" t="s">
        <v>131</v>
      </c>
      <c r="DA223">
        <v>145</v>
      </c>
      <c r="DB223">
        <v>1</v>
      </c>
      <c r="DC223" t="s">
        <v>132</v>
      </c>
      <c r="DD223" t="s">
        <v>133</v>
      </c>
      <c r="DG223">
        <v>1778442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"09/28/2024 21:11:10.031"</f>
        <v>09/28/2024 21:11:10.031</v>
      </c>
      <c r="C224" t="str">
        <f t="shared" si="15"/>
        <v>FFDFD7C0</v>
      </c>
      <c r="D224" t="s">
        <v>136</v>
      </c>
      <c r="E224">
        <v>3</v>
      </c>
      <c r="F224">
        <v>1003</v>
      </c>
      <c r="G224" t="s">
        <v>142</v>
      </c>
      <c r="J224" t="s">
        <v>137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"21:11:09.758"</f>
        <v>21:11:09.758</v>
      </c>
      <c r="T224" t="str">
        <f>"21:11:09.358"</f>
        <v>21:11:09.358</v>
      </c>
      <c r="U224" t="str">
        <f t="shared" si="13"/>
        <v>A073EB</v>
      </c>
      <c r="V224">
        <v>0</v>
      </c>
      <c r="W224">
        <v>0</v>
      </c>
      <c r="X224">
        <v>4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126</v>
      </c>
      <c r="AG224">
        <v>0</v>
      </c>
      <c r="AH224">
        <v>0</v>
      </c>
      <c r="AI224">
        <v>2</v>
      </c>
      <c r="AJ224">
        <v>1</v>
      </c>
      <c r="AK224" t="s">
        <v>248</v>
      </c>
      <c r="AL224">
        <v>35.915787000000002</v>
      </c>
      <c r="AM224" t="s">
        <v>249</v>
      </c>
      <c r="AN224">
        <v>-75.730926999999994</v>
      </c>
      <c r="AO224">
        <v>25</v>
      </c>
      <c r="AP224">
        <v>1275</v>
      </c>
      <c r="AQ224" t="s">
        <v>129</v>
      </c>
      <c r="AR224">
        <v>-42</v>
      </c>
      <c r="AS224">
        <v>118</v>
      </c>
      <c r="AT224">
        <v>896</v>
      </c>
      <c r="BB224" t="str">
        <f t="shared" si="14"/>
        <v>1200</v>
      </c>
      <c r="BC224">
        <v>1</v>
      </c>
      <c r="BD224" t="str">
        <f t="shared" si="16"/>
        <v xml:space="preserve">N1281F  </v>
      </c>
      <c r="BE224">
        <v>1</v>
      </c>
      <c r="BG224">
        <v>0</v>
      </c>
      <c r="BH224">
        <v>0</v>
      </c>
      <c r="BI224">
        <v>0</v>
      </c>
      <c r="BJ224">
        <v>1125</v>
      </c>
      <c r="BK224">
        <v>-150</v>
      </c>
      <c r="BL224" t="s">
        <v>130</v>
      </c>
      <c r="BM224">
        <v>1</v>
      </c>
      <c r="BN224">
        <v>0</v>
      </c>
      <c r="BO224">
        <v>1</v>
      </c>
      <c r="BP224">
        <v>0</v>
      </c>
      <c r="BT224">
        <v>0</v>
      </c>
      <c r="BU224">
        <v>0</v>
      </c>
      <c r="CE224" t="str">
        <f>"21:11:09.759"</f>
        <v>21:11:09.759</v>
      </c>
      <c r="CF224">
        <v>759356256</v>
      </c>
      <c r="CI224">
        <v>0</v>
      </c>
      <c r="CJ224">
        <v>1504</v>
      </c>
      <c r="CK224">
        <v>1011.2</v>
      </c>
      <c r="CL224">
        <v>4.2187999999999999</v>
      </c>
      <c r="CM224">
        <v>1</v>
      </c>
      <c r="CN224">
        <v>1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5</v>
      </c>
      <c r="CY224">
        <v>7</v>
      </c>
      <c r="CZ224" t="s">
        <v>131</v>
      </c>
      <c r="DA224">
        <v>145</v>
      </c>
      <c r="DB224">
        <v>1</v>
      </c>
      <c r="DC224" t="s">
        <v>132</v>
      </c>
      <c r="DD224" t="s">
        <v>133</v>
      </c>
      <c r="DG224">
        <v>1778789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"09/28/2024 21:11:10.031"</f>
        <v>09/28/2024 21:11:10.031</v>
      </c>
      <c r="C225" t="str">
        <f t="shared" si="15"/>
        <v>FFDFD7C0</v>
      </c>
      <c r="D225" t="s">
        <v>136</v>
      </c>
      <c r="E225">
        <v>4</v>
      </c>
      <c r="F225">
        <v>1004</v>
      </c>
      <c r="G225" t="s">
        <v>124</v>
      </c>
      <c r="J225" t="s">
        <v>137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"21:11:09.758"</f>
        <v>21:11:09.758</v>
      </c>
      <c r="T225" t="str">
        <f>"21:11:09.358"</f>
        <v>21:11:09.358</v>
      </c>
      <c r="U225" t="str">
        <f t="shared" si="13"/>
        <v>A073EB</v>
      </c>
      <c r="V225">
        <v>0</v>
      </c>
      <c r="W225">
        <v>0</v>
      </c>
      <c r="X225">
        <v>4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126</v>
      </c>
      <c r="AG225">
        <v>0</v>
      </c>
      <c r="AH225">
        <v>0</v>
      </c>
      <c r="AI225">
        <v>2</v>
      </c>
      <c r="AJ225">
        <v>1</v>
      </c>
      <c r="AK225" t="s">
        <v>248</v>
      </c>
      <c r="AL225">
        <v>35.915787000000002</v>
      </c>
      <c r="AM225" t="s">
        <v>249</v>
      </c>
      <c r="AN225">
        <v>-75.730926999999994</v>
      </c>
      <c r="AO225">
        <v>25</v>
      </c>
      <c r="AP225">
        <v>1275</v>
      </c>
      <c r="AQ225" t="s">
        <v>129</v>
      </c>
      <c r="AR225">
        <v>-42</v>
      </c>
      <c r="AS225">
        <v>118</v>
      </c>
      <c r="AT225">
        <v>896</v>
      </c>
      <c r="BB225" t="str">
        <f t="shared" si="14"/>
        <v>1200</v>
      </c>
      <c r="BC225">
        <v>1</v>
      </c>
      <c r="BD225" t="str">
        <f t="shared" si="16"/>
        <v xml:space="preserve">N1281F  </v>
      </c>
      <c r="BE225">
        <v>1</v>
      </c>
      <c r="BG225">
        <v>0</v>
      </c>
      <c r="BH225">
        <v>0</v>
      </c>
      <c r="BI225">
        <v>0</v>
      </c>
      <c r="BJ225">
        <v>1125</v>
      </c>
      <c r="BK225">
        <v>-150</v>
      </c>
      <c r="BL225" t="s">
        <v>130</v>
      </c>
      <c r="BM225">
        <v>1</v>
      </c>
      <c r="BN225">
        <v>0</v>
      </c>
      <c r="BO225">
        <v>1</v>
      </c>
      <c r="BP225">
        <v>0</v>
      </c>
      <c r="BT225">
        <v>0</v>
      </c>
      <c r="BU225">
        <v>0</v>
      </c>
      <c r="CE225" t="str">
        <f>"21:11:09.759"</f>
        <v>21:11:09.759</v>
      </c>
      <c r="CF225">
        <v>759356256</v>
      </c>
      <c r="CI225">
        <v>0</v>
      </c>
      <c r="CJ225">
        <v>1504</v>
      </c>
      <c r="CK225">
        <v>1011.2</v>
      </c>
      <c r="CL225">
        <v>4.2187999999999999</v>
      </c>
      <c r="CM225">
        <v>1</v>
      </c>
      <c r="CN225">
        <v>1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5</v>
      </c>
      <c r="CY225">
        <v>7</v>
      </c>
      <c r="CZ225" t="s">
        <v>131</v>
      </c>
      <c r="DA225">
        <v>145</v>
      </c>
      <c r="DB225">
        <v>1</v>
      </c>
      <c r="DC225" t="s">
        <v>132</v>
      </c>
      <c r="DD225" t="s">
        <v>133</v>
      </c>
      <c r="DG225">
        <v>1778789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"09/28/2024 21:11:10.125"</f>
        <v>09/28/2024 21:11:10.125</v>
      </c>
      <c r="C226" t="str">
        <f t="shared" si="15"/>
        <v>FFDFD7C0</v>
      </c>
      <c r="D226" t="s">
        <v>143</v>
      </c>
      <c r="E226">
        <v>13</v>
      </c>
      <c r="J226" t="s">
        <v>144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"21:11:09.758"</f>
        <v>21:11:09.758</v>
      </c>
      <c r="T226" t="str">
        <f>"21:11:09.358"</f>
        <v>21:11:09.358</v>
      </c>
      <c r="U226" t="str">
        <f t="shared" si="13"/>
        <v>A073EB</v>
      </c>
      <c r="V226">
        <v>0</v>
      </c>
      <c r="W226">
        <v>0</v>
      </c>
      <c r="X226">
        <v>4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126</v>
      </c>
      <c r="AG226">
        <v>0</v>
      </c>
      <c r="AH226">
        <v>0</v>
      </c>
      <c r="AI226">
        <v>2</v>
      </c>
      <c r="AJ226">
        <v>1</v>
      </c>
      <c r="AK226" t="s">
        <v>248</v>
      </c>
      <c r="AL226">
        <v>35.915787000000002</v>
      </c>
      <c r="AM226" t="s">
        <v>249</v>
      </c>
      <c r="AN226">
        <v>-75.730926999999994</v>
      </c>
      <c r="AO226">
        <v>25</v>
      </c>
      <c r="AP226">
        <v>1275</v>
      </c>
      <c r="AQ226" t="s">
        <v>129</v>
      </c>
      <c r="AR226">
        <v>-42</v>
      </c>
      <c r="AS226">
        <v>118</v>
      </c>
      <c r="AT226">
        <v>896</v>
      </c>
      <c r="BB226" t="str">
        <f t="shared" si="14"/>
        <v>1200</v>
      </c>
      <c r="BC226">
        <v>1</v>
      </c>
      <c r="BD226" t="str">
        <f t="shared" si="16"/>
        <v xml:space="preserve">N1281F  </v>
      </c>
      <c r="BE226">
        <v>1</v>
      </c>
      <c r="BG226">
        <v>0</v>
      </c>
      <c r="BH226">
        <v>0</v>
      </c>
      <c r="BI226">
        <v>0</v>
      </c>
      <c r="BJ226">
        <v>1125</v>
      </c>
      <c r="BK226">
        <v>-150</v>
      </c>
      <c r="BL226" t="s">
        <v>130</v>
      </c>
      <c r="BM226">
        <v>1</v>
      </c>
      <c r="BN226">
        <v>0</v>
      </c>
      <c r="BO226">
        <v>1</v>
      </c>
      <c r="BP226">
        <v>0</v>
      </c>
      <c r="BT226">
        <v>0</v>
      </c>
      <c r="BU226">
        <v>0</v>
      </c>
      <c r="CE226" t="str">
        <f>"21:11:09.759"</f>
        <v>21:11:09.759</v>
      </c>
      <c r="CF226">
        <v>759356256</v>
      </c>
      <c r="CI226">
        <v>0</v>
      </c>
      <c r="CJ226">
        <v>1504</v>
      </c>
      <c r="CK226">
        <v>1011.2</v>
      </c>
      <c r="CL226">
        <v>4.2187999999999999</v>
      </c>
      <c r="CM226">
        <v>1</v>
      </c>
      <c r="CN226">
        <v>1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5</v>
      </c>
      <c r="CY226">
        <v>7</v>
      </c>
      <c r="CZ226" t="s">
        <v>131</v>
      </c>
      <c r="DA226">
        <v>145</v>
      </c>
      <c r="DB226">
        <v>1</v>
      </c>
      <c r="DC226" t="s">
        <v>132</v>
      </c>
      <c r="DD226" t="s">
        <v>133</v>
      </c>
      <c r="DG226">
        <v>1778789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"09/28/2024 21:11:10.125"</f>
        <v>09/28/2024 21:11:10.125</v>
      </c>
      <c r="C227" t="str">
        <f t="shared" si="15"/>
        <v>FFDFD7C0</v>
      </c>
      <c r="D227" t="s">
        <v>123</v>
      </c>
      <c r="E227">
        <v>2</v>
      </c>
      <c r="H227">
        <v>158</v>
      </c>
      <c r="I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"21:11:09.758"</f>
        <v>21:11:09.758</v>
      </c>
      <c r="T227" t="str">
        <f>"21:11:09.358"</f>
        <v>21:11:09.358</v>
      </c>
      <c r="U227" t="str">
        <f t="shared" si="13"/>
        <v>A073EB</v>
      </c>
      <c r="V227">
        <v>0</v>
      </c>
      <c r="W227">
        <v>0</v>
      </c>
      <c r="X227">
        <v>4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126</v>
      </c>
      <c r="AG227">
        <v>0</v>
      </c>
      <c r="AH227">
        <v>0</v>
      </c>
      <c r="AI227">
        <v>2</v>
      </c>
      <c r="AJ227">
        <v>1</v>
      </c>
      <c r="AK227" t="s">
        <v>248</v>
      </c>
      <c r="AL227">
        <v>35.915787000000002</v>
      </c>
      <c r="AM227" t="s">
        <v>249</v>
      </c>
      <c r="AN227">
        <v>-75.730926999999994</v>
      </c>
      <c r="AO227">
        <v>25</v>
      </c>
      <c r="AP227">
        <v>1275</v>
      </c>
      <c r="AQ227" t="s">
        <v>129</v>
      </c>
      <c r="AR227">
        <v>-42</v>
      </c>
      <c r="AS227">
        <v>118</v>
      </c>
      <c r="AT227">
        <v>896</v>
      </c>
      <c r="BB227" t="str">
        <f t="shared" si="14"/>
        <v>1200</v>
      </c>
      <c r="BC227">
        <v>1</v>
      </c>
      <c r="BD227" t="str">
        <f t="shared" si="16"/>
        <v xml:space="preserve">N1281F  </v>
      </c>
      <c r="BE227">
        <v>1</v>
      </c>
      <c r="BG227">
        <v>0</v>
      </c>
      <c r="BH227">
        <v>0</v>
      </c>
      <c r="BI227">
        <v>0</v>
      </c>
      <c r="BJ227">
        <v>1125</v>
      </c>
      <c r="BK227">
        <v>-150</v>
      </c>
      <c r="BL227" t="s">
        <v>130</v>
      </c>
      <c r="BM227">
        <v>1</v>
      </c>
      <c r="BN227">
        <v>0</v>
      </c>
      <c r="BO227">
        <v>1</v>
      </c>
      <c r="BP227">
        <v>0</v>
      </c>
      <c r="BT227">
        <v>0</v>
      </c>
      <c r="BU227">
        <v>0</v>
      </c>
      <c r="CE227" t="str">
        <f>"21:11:09.759"</f>
        <v>21:11:09.759</v>
      </c>
      <c r="CF227">
        <v>759356256</v>
      </c>
      <c r="CI227">
        <v>0</v>
      </c>
      <c r="CJ227">
        <v>1504</v>
      </c>
      <c r="CK227">
        <v>1011.2</v>
      </c>
      <c r="CL227">
        <v>4.2187999999999999</v>
      </c>
      <c r="CM227">
        <v>1</v>
      </c>
      <c r="CN227">
        <v>1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5</v>
      </c>
      <c r="CY227">
        <v>7</v>
      </c>
      <c r="CZ227" t="s">
        <v>131</v>
      </c>
      <c r="DA227">
        <v>145</v>
      </c>
      <c r="DB227">
        <v>1</v>
      </c>
      <c r="DC227" t="s">
        <v>132</v>
      </c>
      <c r="DD227" t="s">
        <v>133</v>
      </c>
      <c r="DG227">
        <v>1778789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"09/28/2024 21:11:10.906"</f>
        <v>09/28/2024 21:11:10.906</v>
      </c>
      <c r="C228" t="str">
        <f t="shared" si="15"/>
        <v>FFDFD7C0</v>
      </c>
      <c r="D228" t="s">
        <v>136</v>
      </c>
      <c r="E228">
        <v>3</v>
      </c>
      <c r="F228">
        <v>1003</v>
      </c>
      <c r="G228" t="s">
        <v>142</v>
      </c>
      <c r="J228" t="s">
        <v>137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"21:11:10.602"</f>
        <v>21:11:10.602</v>
      </c>
      <c r="T228" t="str">
        <f>"21:11:10.202"</f>
        <v>21:11:10.202</v>
      </c>
      <c r="U228" t="str">
        <f t="shared" si="13"/>
        <v>A073EB</v>
      </c>
      <c r="V228">
        <v>0</v>
      </c>
      <c r="W228">
        <v>0</v>
      </c>
      <c r="X228">
        <v>4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126</v>
      </c>
      <c r="AG228">
        <v>0</v>
      </c>
      <c r="AH228">
        <v>0</v>
      </c>
      <c r="AI228">
        <v>2</v>
      </c>
      <c r="AJ228">
        <v>1</v>
      </c>
      <c r="AK228" t="s">
        <v>250</v>
      </c>
      <c r="AL228">
        <v>35.916215999999999</v>
      </c>
      <c r="AM228" t="s">
        <v>251</v>
      </c>
      <c r="AN228">
        <v>-75.731099</v>
      </c>
      <c r="AO228">
        <v>25</v>
      </c>
      <c r="AP228">
        <v>1300</v>
      </c>
      <c r="AQ228" t="s">
        <v>129</v>
      </c>
      <c r="AR228">
        <v>-38</v>
      </c>
      <c r="AS228">
        <v>120</v>
      </c>
      <c r="AT228">
        <v>896</v>
      </c>
      <c r="BB228" t="str">
        <f t="shared" si="14"/>
        <v>1200</v>
      </c>
      <c r="BC228">
        <v>1</v>
      </c>
      <c r="BD228" t="str">
        <f t="shared" si="16"/>
        <v xml:space="preserve">N1281F  </v>
      </c>
      <c r="BE228">
        <v>1</v>
      </c>
      <c r="BG228">
        <v>0</v>
      </c>
      <c r="BH228">
        <v>0</v>
      </c>
      <c r="BI228">
        <v>0</v>
      </c>
      <c r="BJ228">
        <v>1150</v>
      </c>
      <c r="BK228">
        <v>-150</v>
      </c>
      <c r="BL228" t="s">
        <v>130</v>
      </c>
      <c r="BM228">
        <v>1</v>
      </c>
      <c r="BN228">
        <v>0</v>
      </c>
      <c r="BO228">
        <v>1</v>
      </c>
      <c r="BP228">
        <v>0</v>
      </c>
      <c r="BT228">
        <v>0</v>
      </c>
      <c r="BU228">
        <v>0</v>
      </c>
      <c r="CE228" t="str">
        <f>"21:11:10.608"</f>
        <v>21:11:10.608</v>
      </c>
      <c r="CF228">
        <v>608054258</v>
      </c>
      <c r="CI228">
        <v>0</v>
      </c>
      <c r="CJ228">
        <v>1504</v>
      </c>
      <c r="CK228">
        <v>1011.2</v>
      </c>
      <c r="CL228">
        <v>4.2187999999999999</v>
      </c>
      <c r="CM228">
        <v>1</v>
      </c>
      <c r="CN228">
        <v>1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131</v>
      </c>
      <c r="DA228">
        <v>145</v>
      </c>
      <c r="DB228">
        <v>1</v>
      </c>
      <c r="DC228" t="s">
        <v>132</v>
      </c>
      <c r="DD228" t="s">
        <v>133</v>
      </c>
      <c r="DG228">
        <v>1779147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"09/28/2024 21:11:10.906"</f>
        <v>09/28/2024 21:11:10.906</v>
      </c>
      <c r="C229" t="str">
        <f t="shared" si="15"/>
        <v>FFDFD7C0</v>
      </c>
      <c r="D229" t="s">
        <v>136</v>
      </c>
      <c r="E229">
        <v>4</v>
      </c>
      <c r="F229">
        <v>1004</v>
      </c>
      <c r="G229" t="s">
        <v>124</v>
      </c>
      <c r="J229" t="s">
        <v>137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"21:11:10.602"</f>
        <v>21:11:10.602</v>
      </c>
      <c r="T229" t="str">
        <f>"21:11:10.202"</f>
        <v>21:11:10.202</v>
      </c>
      <c r="U229" t="str">
        <f t="shared" si="13"/>
        <v>A073EB</v>
      </c>
      <c r="V229">
        <v>0</v>
      </c>
      <c r="W229">
        <v>0</v>
      </c>
      <c r="X229">
        <v>4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126</v>
      </c>
      <c r="AG229">
        <v>0</v>
      </c>
      <c r="AH229">
        <v>0</v>
      </c>
      <c r="AI229">
        <v>2</v>
      </c>
      <c r="AJ229">
        <v>1</v>
      </c>
      <c r="AK229" t="s">
        <v>250</v>
      </c>
      <c r="AL229">
        <v>35.916215999999999</v>
      </c>
      <c r="AM229" t="s">
        <v>251</v>
      </c>
      <c r="AN229">
        <v>-75.731099</v>
      </c>
      <c r="AO229">
        <v>25</v>
      </c>
      <c r="AP229">
        <v>1300</v>
      </c>
      <c r="AQ229" t="s">
        <v>129</v>
      </c>
      <c r="AR229">
        <v>-38</v>
      </c>
      <c r="AS229">
        <v>120</v>
      </c>
      <c r="AT229">
        <v>896</v>
      </c>
      <c r="BB229" t="str">
        <f t="shared" si="14"/>
        <v>1200</v>
      </c>
      <c r="BC229">
        <v>1</v>
      </c>
      <c r="BD229" t="str">
        <f t="shared" si="16"/>
        <v xml:space="preserve">N1281F  </v>
      </c>
      <c r="BE229">
        <v>1</v>
      </c>
      <c r="BG229">
        <v>0</v>
      </c>
      <c r="BH229">
        <v>0</v>
      </c>
      <c r="BI229">
        <v>0</v>
      </c>
      <c r="BJ229">
        <v>1150</v>
      </c>
      <c r="BK229">
        <v>-150</v>
      </c>
      <c r="BL229" t="s">
        <v>130</v>
      </c>
      <c r="BM229">
        <v>1</v>
      </c>
      <c r="BN229">
        <v>0</v>
      </c>
      <c r="BO229">
        <v>1</v>
      </c>
      <c r="BP229">
        <v>0</v>
      </c>
      <c r="BT229">
        <v>0</v>
      </c>
      <c r="BU229">
        <v>0</v>
      </c>
      <c r="CE229" t="str">
        <f>"21:11:10.608"</f>
        <v>21:11:10.608</v>
      </c>
      <c r="CF229">
        <v>608054258</v>
      </c>
      <c r="CI229">
        <v>0</v>
      </c>
      <c r="CJ229">
        <v>1504</v>
      </c>
      <c r="CK229">
        <v>1011.2</v>
      </c>
      <c r="CL229">
        <v>4.2187999999999999</v>
      </c>
      <c r="CM229">
        <v>1</v>
      </c>
      <c r="CN229">
        <v>1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6</v>
      </c>
      <c r="CY229">
        <v>7</v>
      </c>
      <c r="CZ229" t="s">
        <v>131</v>
      </c>
      <c r="DA229">
        <v>145</v>
      </c>
      <c r="DB229">
        <v>1</v>
      </c>
      <c r="DC229" t="s">
        <v>132</v>
      </c>
      <c r="DD229" t="s">
        <v>133</v>
      </c>
      <c r="DG229">
        <v>1779147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"09/28/2024 21:11:10.922"</f>
        <v>09/28/2024 21:11:10.922</v>
      </c>
      <c r="C230" t="str">
        <f t="shared" si="15"/>
        <v>FFDFD7C0</v>
      </c>
      <c r="D230" t="s">
        <v>143</v>
      </c>
      <c r="E230">
        <v>13</v>
      </c>
      <c r="J230" t="s">
        <v>144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"21:11:10.602"</f>
        <v>21:11:10.602</v>
      </c>
      <c r="T230" t="str">
        <f>"21:11:10.202"</f>
        <v>21:11:10.202</v>
      </c>
      <c r="U230" t="str">
        <f t="shared" si="13"/>
        <v>A073EB</v>
      </c>
      <c r="V230">
        <v>0</v>
      </c>
      <c r="W230">
        <v>0</v>
      </c>
      <c r="X230">
        <v>4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126</v>
      </c>
      <c r="AG230">
        <v>0</v>
      </c>
      <c r="AH230">
        <v>0</v>
      </c>
      <c r="AI230">
        <v>2</v>
      </c>
      <c r="AJ230">
        <v>1</v>
      </c>
      <c r="AK230" t="s">
        <v>250</v>
      </c>
      <c r="AL230">
        <v>35.916215999999999</v>
      </c>
      <c r="AM230" t="s">
        <v>251</v>
      </c>
      <c r="AN230">
        <v>-75.731099</v>
      </c>
      <c r="AO230">
        <v>25</v>
      </c>
      <c r="AP230">
        <v>1300</v>
      </c>
      <c r="AQ230" t="s">
        <v>129</v>
      </c>
      <c r="AR230">
        <v>-38</v>
      </c>
      <c r="AS230">
        <v>120</v>
      </c>
      <c r="AT230">
        <v>896</v>
      </c>
      <c r="BB230" t="str">
        <f t="shared" si="14"/>
        <v>1200</v>
      </c>
      <c r="BC230">
        <v>1</v>
      </c>
      <c r="BD230" t="str">
        <f t="shared" si="16"/>
        <v xml:space="preserve">N1281F  </v>
      </c>
      <c r="BE230">
        <v>1</v>
      </c>
      <c r="BG230">
        <v>0</v>
      </c>
      <c r="BH230">
        <v>0</v>
      </c>
      <c r="BI230">
        <v>0</v>
      </c>
      <c r="BJ230">
        <v>1150</v>
      </c>
      <c r="BK230">
        <v>-150</v>
      </c>
      <c r="BL230" t="s">
        <v>130</v>
      </c>
      <c r="BM230">
        <v>1</v>
      </c>
      <c r="BN230">
        <v>0</v>
      </c>
      <c r="BO230">
        <v>1</v>
      </c>
      <c r="BP230">
        <v>0</v>
      </c>
      <c r="BT230">
        <v>0</v>
      </c>
      <c r="BU230">
        <v>0</v>
      </c>
      <c r="CE230" t="str">
        <f>"21:11:10.608"</f>
        <v>21:11:10.608</v>
      </c>
      <c r="CF230">
        <v>608054258</v>
      </c>
      <c r="CI230">
        <v>0</v>
      </c>
      <c r="CJ230">
        <v>1504</v>
      </c>
      <c r="CK230">
        <v>1011.2</v>
      </c>
      <c r="CL230">
        <v>4.2187999999999999</v>
      </c>
      <c r="CM230">
        <v>1</v>
      </c>
      <c r="CN230">
        <v>1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6</v>
      </c>
      <c r="CY230">
        <v>7</v>
      </c>
      <c r="CZ230" t="s">
        <v>131</v>
      </c>
      <c r="DA230">
        <v>145</v>
      </c>
      <c r="DB230">
        <v>1</v>
      </c>
      <c r="DC230" t="s">
        <v>132</v>
      </c>
      <c r="DD230" t="s">
        <v>133</v>
      </c>
      <c r="DG230">
        <v>1779147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"09/28/2024 21:11:10.922"</f>
        <v>09/28/2024 21:11:10.922</v>
      </c>
      <c r="C231" t="str">
        <f t="shared" si="15"/>
        <v>FFDFD7C0</v>
      </c>
      <c r="D231" t="s">
        <v>123</v>
      </c>
      <c r="E231">
        <v>2</v>
      </c>
      <c r="H231">
        <v>158</v>
      </c>
      <c r="I231" t="s">
        <v>124</v>
      </c>
      <c r="J231" t="s">
        <v>125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"21:11:10.602"</f>
        <v>21:11:10.602</v>
      </c>
      <c r="T231" t="str">
        <f>"21:11:10.202"</f>
        <v>21:11:10.202</v>
      </c>
      <c r="U231" t="str">
        <f t="shared" si="13"/>
        <v>A073EB</v>
      </c>
      <c r="V231">
        <v>0</v>
      </c>
      <c r="W231">
        <v>0</v>
      </c>
      <c r="X231">
        <v>4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126</v>
      </c>
      <c r="AG231">
        <v>0</v>
      </c>
      <c r="AH231">
        <v>0</v>
      </c>
      <c r="AI231">
        <v>2</v>
      </c>
      <c r="AJ231">
        <v>1</v>
      </c>
      <c r="AK231" t="s">
        <v>250</v>
      </c>
      <c r="AL231">
        <v>35.916215999999999</v>
      </c>
      <c r="AM231" t="s">
        <v>251</v>
      </c>
      <c r="AN231">
        <v>-75.731099</v>
      </c>
      <c r="AO231">
        <v>25</v>
      </c>
      <c r="AP231">
        <v>1300</v>
      </c>
      <c r="AQ231" t="s">
        <v>129</v>
      </c>
      <c r="AR231">
        <v>-38</v>
      </c>
      <c r="AS231">
        <v>120</v>
      </c>
      <c r="AT231">
        <v>896</v>
      </c>
      <c r="BB231" t="str">
        <f t="shared" si="14"/>
        <v>1200</v>
      </c>
      <c r="BC231">
        <v>1</v>
      </c>
      <c r="BD231" t="str">
        <f t="shared" si="16"/>
        <v xml:space="preserve">N1281F  </v>
      </c>
      <c r="BE231">
        <v>1</v>
      </c>
      <c r="BG231">
        <v>0</v>
      </c>
      <c r="BH231">
        <v>0</v>
      </c>
      <c r="BI231">
        <v>0</v>
      </c>
      <c r="BJ231">
        <v>1150</v>
      </c>
      <c r="BK231">
        <v>-150</v>
      </c>
      <c r="BL231" t="s">
        <v>130</v>
      </c>
      <c r="BM231">
        <v>1</v>
      </c>
      <c r="BN231">
        <v>0</v>
      </c>
      <c r="BO231">
        <v>1</v>
      </c>
      <c r="BP231">
        <v>0</v>
      </c>
      <c r="BT231">
        <v>0</v>
      </c>
      <c r="BU231">
        <v>0</v>
      </c>
      <c r="CE231" t="str">
        <f>"21:11:10.608"</f>
        <v>21:11:10.608</v>
      </c>
      <c r="CF231">
        <v>608054258</v>
      </c>
      <c r="CI231">
        <v>0</v>
      </c>
      <c r="CJ231">
        <v>1504</v>
      </c>
      <c r="CK231">
        <v>1011.2</v>
      </c>
      <c r="CL231">
        <v>4.2187999999999999</v>
      </c>
      <c r="CM231">
        <v>1</v>
      </c>
      <c r="CN231">
        <v>1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6</v>
      </c>
      <c r="CY231">
        <v>7</v>
      </c>
      <c r="CZ231" t="s">
        <v>131</v>
      </c>
      <c r="DA231">
        <v>145</v>
      </c>
      <c r="DB231">
        <v>1</v>
      </c>
      <c r="DC231" t="s">
        <v>132</v>
      </c>
      <c r="DD231" t="s">
        <v>133</v>
      </c>
      <c r="DG231">
        <v>1779147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"09/28/2024 21:11:11.891"</f>
        <v>09/28/2024 21:11:11.891</v>
      </c>
      <c r="C232" t="str">
        <f t="shared" si="15"/>
        <v>FFDFD7C0</v>
      </c>
      <c r="D232" t="s">
        <v>143</v>
      </c>
      <c r="E232">
        <v>13</v>
      </c>
      <c r="J232" t="s">
        <v>144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"21:11:11.578"</f>
        <v>21:11:11.578</v>
      </c>
      <c r="T232" t="str">
        <f>"21:11:11.078"</f>
        <v>21:11:11.078</v>
      </c>
      <c r="U232" t="str">
        <f t="shared" si="13"/>
        <v>A073EB</v>
      </c>
      <c r="V232">
        <v>0</v>
      </c>
      <c r="W232">
        <v>0</v>
      </c>
      <c r="X232">
        <v>4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126</v>
      </c>
      <c r="AG232">
        <v>0</v>
      </c>
      <c r="AH232">
        <v>0</v>
      </c>
      <c r="AI232">
        <v>2</v>
      </c>
      <c r="AJ232">
        <v>1</v>
      </c>
      <c r="AK232" t="s">
        <v>252</v>
      </c>
      <c r="AL232">
        <v>35.916817000000002</v>
      </c>
      <c r="AM232" t="s">
        <v>253</v>
      </c>
      <c r="AN232">
        <v>-75.731269999999995</v>
      </c>
      <c r="AO232">
        <v>25</v>
      </c>
      <c r="AP232">
        <v>1325</v>
      </c>
      <c r="AQ232" t="s">
        <v>129</v>
      </c>
      <c r="AR232">
        <v>-33</v>
      </c>
      <c r="AS232">
        <v>122</v>
      </c>
      <c r="AT232">
        <v>896</v>
      </c>
      <c r="BB232" t="str">
        <f t="shared" si="14"/>
        <v>1200</v>
      </c>
      <c r="BC232">
        <v>1</v>
      </c>
      <c r="BD232" t="str">
        <f t="shared" si="16"/>
        <v xml:space="preserve">N1281F  </v>
      </c>
      <c r="BE232">
        <v>1</v>
      </c>
      <c r="BG232">
        <v>0</v>
      </c>
      <c r="BH232">
        <v>0</v>
      </c>
      <c r="BI232">
        <v>0</v>
      </c>
      <c r="BJ232">
        <v>1150</v>
      </c>
      <c r="BK232">
        <v>-175</v>
      </c>
      <c r="BL232" t="s">
        <v>130</v>
      </c>
      <c r="BM232">
        <v>1</v>
      </c>
      <c r="BN232">
        <v>0</v>
      </c>
      <c r="BO232">
        <v>1</v>
      </c>
      <c r="BP232">
        <v>0</v>
      </c>
      <c r="BT232">
        <v>0</v>
      </c>
      <c r="BU232">
        <v>0</v>
      </c>
      <c r="CE232" t="str">
        <f>"21:11:11.585"</f>
        <v>21:11:11.585</v>
      </c>
      <c r="CF232">
        <v>584548614</v>
      </c>
      <c r="CI232">
        <v>0</v>
      </c>
      <c r="CJ232">
        <v>1504</v>
      </c>
      <c r="CK232">
        <v>1011.2</v>
      </c>
      <c r="CL232">
        <v>4.2187999999999999</v>
      </c>
      <c r="CM232">
        <v>1</v>
      </c>
      <c r="CN232">
        <v>1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131</v>
      </c>
      <c r="DA232">
        <v>145</v>
      </c>
      <c r="DB232">
        <v>1</v>
      </c>
      <c r="DC232" t="s">
        <v>132</v>
      </c>
      <c r="DD232" t="s">
        <v>133</v>
      </c>
      <c r="DG232">
        <v>1779532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"09/28/2024 21:11:11.922"</f>
        <v>09/28/2024 21:11:11.922</v>
      </c>
      <c r="C233" t="str">
        <f t="shared" si="15"/>
        <v>FFDFD7C0</v>
      </c>
      <c r="D233" t="s">
        <v>123</v>
      </c>
      <c r="E233">
        <v>2</v>
      </c>
      <c r="H233">
        <v>158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"21:11:11.578"</f>
        <v>21:11:11.578</v>
      </c>
      <c r="T233" t="str">
        <f>"21:11:11.078"</f>
        <v>21:11:11.078</v>
      </c>
      <c r="U233" t="str">
        <f t="shared" si="13"/>
        <v>A073EB</v>
      </c>
      <c r="V233">
        <v>0</v>
      </c>
      <c r="W233">
        <v>0</v>
      </c>
      <c r="X233">
        <v>4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126</v>
      </c>
      <c r="AG233">
        <v>0</v>
      </c>
      <c r="AH233">
        <v>0</v>
      </c>
      <c r="AI233">
        <v>2</v>
      </c>
      <c r="AJ233">
        <v>1</v>
      </c>
      <c r="AK233" t="s">
        <v>252</v>
      </c>
      <c r="AL233">
        <v>35.916817000000002</v>
      </c>
      <c r="AM233" t="s">
        <v>253</v>
      </c>
      <c r="AN233">
        <v>-75.731269999999995</v>
      </c>
      <c r="AO233">
        <v>25</v>
      </c>
      <c r="AP233">
        <v>1325</v>
      </c>
      <c r="AQ233" t="s">
        <v>129</v>
      </c>
      <c r="AR233">
        <v>-33</v>
      </c>
      <c r="AS233">
        <v>122</v>
      </c>
      <c r="AT233">
        <v>896</v>
      </c>
      <c r="BB233" t="str">
        <f t="shared" si="14"/>
        <v>1200</v>
      </c>
      <c r="BC233">
        <v>1</v>
      </c>
      <c r="BD233" t="str">
        <f t="shared" si="16"/>
        <v xml:space="preserve">N1281F  </v>
      </c>
      <c r="BE233">
        <v>1</v>
      </c>
      <c r="BG233">
        <v>0</v>
      </c>
      <c r="BH233">
        <v>0</v>
      </c>
      <c r="BI233">
        <v>0</v>
      </c>
      <c r="BJ233">
        <v>1150</v>
      </c>
      <c r="BK233">
        <v>-175</v>
      </c>
      <c r="BL233" t="s">
        <v>130</v>
      </c>
      <c r="BM233">
        <v>1</v>
      </c>
      <c r="BN233">
        <v>0</v>
      </c>
      <c r="BO233">
        <v>1</v>
      </c>
      <c r="BP233">
        <v>0</v>
      </c>
      <c r="BT233">
        <v>0</v>
      </c>
      <c r="BU233">
        <v>0</v>
      </c>
      <c r="CE233" t="str">
        <f>"21:11:11.585"</f>
        <v>21:11:11.585</v>
      </c>
      <c r="CF233">
        <v>584548614</v>
      </c>
      <c r="CI233">
        <v>0</v>
      </c>
      <c r="CJ233">
        <v>1504</v>
      </c>
      <c r="CK233">
        <v>1011.2</v>
      </c>
      <c r="CL233">
        <v>4.2187999999999999</v>
      </c>
      <c r="CM233">
        <v>1</v>
      </c>
      <c r="CN233">
        <v>1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131</v>
      </c>
      <c r="DA233">
        <v>145</v>
      </c>
      <c r="DB233">
        <v>1</v>
      </c>
      <c r="DC233" t="s">
        <v>132</v>
      </c>
      <c r="DD233" t="s">
        <v>133</v>
      </c>
      <c r="DG233">
        <v>1779532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"09/28/2024 21:11:11.922"</f>
        <v>09/28/2024 21:11:11.922</v>
      </c>
      <c r="C234" t="str">
        <f t="shared" si="15"/>
        <v>FFDFD7C0</v>
      </c>
      <c r="D234" t="s">
        <v>136</v>
      </c>
      <c r="E234">
        <v>3</v>
      </c>
      <c r="F234">
        <v>1003</v>
      </c>
      <c r="G234" t="s">
        <v>142</v>
      </c>
      <c r="J234" t="s">
        <v>137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"21:11:11.578"</f>
        <v>21:11:11.578</v>
      </c>
      <c r="T234" t="str">
        <f>"21:11:11.078"</f>
        <v>21:11:11.078</v>
      </c>
      <c r="U234" t="str">
        <f t="shared" si="13"/>
        <v>A073EB</v>
      </c>
      <c r="V234">
        <v>0</v>
      </c>
      <c r="W234">
        <v>0</v>
      </c>
      <c r="X234">
        <v>4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126</v>
      </c>
      <c r="AG234">
        <v>0</v>
      </c>
      <c r="AH234">
        <v>0</v>
      </c>
      <c r="AI234">
        <v>2</v>
      </c>
      <c r="AJ234">
        <v>1</v>
      </c>
      <c r="AK234" t="s">
        <v>252</v>
      </c>
      <c r="AL234">
        <v>35.916817000000002</v>
      </c>
      <c r="AM234" t="s">
        <v>253</v>
      </c>
      <c r="AN234">
        <v>-75.731269999999995</v>
      </c>
      <c r="AO234">
        <v>25</v>
      </c>
      <c r="AP234">
        <v>1325</v>
      </c>
      <c r="AQ234" t="s">
        <v>129</v>
      </c>
      <c r="AR234">
        <v>-33</v>
      </c>
      <c r="AS234">
        <v>122</v>
      </c>
      <c r="AT234">
        <v>896</v>
      </c>
      <c r="BB234" t="str">
        <f t="shared" si="14"/>
        <v>1200</v>
      </c>
      <c r="BC234">
        <v>1</v>
      </c>
      <c r="BD234" t="str">
        <f t="shared" si="16"/>
        <v xml:space="preserve">N1281F  </v>
      </c>
      <c r="BE234">
        <v>1</v>
      </c>
      <c r="BG234">
        <v>0</v>
      </c>
      <c r="BH234">
        <v>0</v>
      </c>
      <c r="BI234">
        <v>0</v>
      </c>
      <c r="BJ234">
        <v>1150</v>
      </c>
      <c r="BK234">
        <v>-175</v>
      </c>
      <c r="BL234" t="s">
        <v>130</v>
      </c>
      <c r="BM234">
        <v>1</v>
      </c>
      <c r="BN234">
        <v>0</v>
      </c>
      <c r="BO234">
        <v>1</v>
      </c>
      <c r="BP234">
        <v>0</v>
      </c>
      <c r="BT234">
        <v>0</v>
      </c>
      <c r="BU234">
        <v>0</v>
      </c>
      <c r="CE234" t="str">
        <f>"21:11:11.585"</f>
        <v>21:11:11.585</v>
      </c>
      <c r="CF234">
        <v>584548614</v>
      </c>
      <c r="CI234">
        <v>0</v>
      </c>
      <c r="CJ234">
        <v>1504</v>
      </c>
      <c r="CK234">
        <v>1011.2</v>
      </c>
      <c r="CL234">
        <v>4.2187999999999999</v>
      </c>
      <c r="CM234">
        <v>1</v>
      </c>
      <c r="CN234">
        <v>1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131</v>
      </c>
      <c r="DA234">
        <v>145</v>
      </c>
      <c r="DB234">
        <v>1</v>
      </c>
      <c r="DC234" t="s">
        <v>132</v>
      </c>
      <c r="DD234" t="s">
        <v>133</v>
      </c>
      <c r="DG234">
        <v>1779532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"09/28/2024 21:11:11.922"</f>
        <v>09/28/2024 21:11:11.922</v>
      </c>
      <c r="C235" t="str">
        <f t="shared" si="15"/>
        <v>FFDFD7C0</v>
      </c>
      <c r="D235" t="s">
        <v>136</v>
      </c>
      <c r="E235">
        <v>4</v>
      </c>
      <c r="F235">
        <v>1004</v>
      </c>
      <c r="G235" t="s">
        <v>124</v>
      </c>
      <c r="J235" t="s">
        <v>137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"21:11:11.578"</f>
        <v>21:11:11.578</v>
      </c>
      <c r="T235" t="str">
        <f>"21:11:11.078"</f>
        <v>21:11:11.078</v>
      </c>
      <c r="U235" t="str">
        <f t="shared" si="13"/>
        <v>A073EB</v>
      </c>
      <c r="V235">
        <v>0</v>
      </c>
      <c r="W235">
        <v>0</v>
      </c>
      <c r="X235">
        <v>4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126</v>
      </c>
      <c r="AG235">
        <v>0</v>
      </c>
      <c r="AH235">
        <v>0</v>
      </c>
      <c r="AI235">
        <v>2</v>
      </c>
      <c r="AJ235">
        <v>1</v>
      </c>
      <c r="AK235" t="s">
        <v>252</v>
      </c>
      <c r="AL235">
        <v>35.916817000000002</v>
      </c>
      <c r="AM235" t="s">
        <v>253</v>
      </c>
      <c r="AN235">
        <v>-75.731269999999995</v>
      </c>
      <c r="AO235">
        <v>25</v>
      </c>
      <c r="AP235">
        <v>1325</v>
      </c>
      <c r="AQ235" t="s">
        <v>129</v>
      </c>
      <c r="AR235">
        <v>-33</v>
      </c>
      <c r="AS235">
        <v>122</v>
      </c>
      <c r="AT235">
        <v>896</v>
      </c>
      <c r="BB235" t="str">
        <f t="shared" si="14"/>
        <v>1200</v>
      </c>
      <c r="BC235">
        <v>1</v>
      </c>
      <c r="BD235" t="str">
        <f t="shared" si="16"/>
        <v xml:space="preserve">N1281F  </v>
      </c>
      <c r="BE235">
        <v>1</v>
      </c>
      <c r="BG235">
        <v>0</v>
      </c>
      <c r="BH235">
        <v>0</v>
      </c>
      <c r="BI235">
        <v>0</v>
      </c>
      <c r="BJ235">
        <v>1150</v>
      </c>
      <c r="BK235">
        <v>-175</v>
      </c>
      <c r="BL235" t="s">
        <v>130</v>
      </c>
      <c r="BM235">
        <v>1</v>
      </c>
      <c r="BN235">
        <v>0</v>
      </c>
      <c r="BO235">
        <v>1</v>
      </c>
      <c r="BP235">
        <v>0</v>
      </c>
      <c r="BT235">
        <v>0</v>
      </c>
      <c r="BU235">
        <v>0</v>
      </c>
      <c r="CE235" t="str">
        <f>"21:11:11.585"</f>
        <v>21:11:11.585</v>
      </c>
      <c r="CF235">
        <v>584548614</v>
      </c>
      <c r="CI235">
        <v>0</v>
      </c>
      <c r="CJ235">
        <v>1504</v>
      </c>
      <c r="CK235">
        <v>1011.2</v>
      </c>
      <c r="CL235">
        <v>4.2187999999999999</v>
      </c>
      <c r="CM235">
        <v>1</v>
      </c>
      <c r="CN235">
        <v>1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6</v>
      </c>
      <c r="CY235">
        <v>7</v>
      </c>
      <c r="CZ235" t="s">
        <v>131</v>
      </c>
      <c r="DA235">
        <v>145</v>
      </c>
      <c r="DB235">
        <v>1</v>
      </c>
      <c r="DC235" t="s">
        <v>132</v>
      </c>
      <c r="DD235" t="s">
        <v>133</v>
      </c>
      <c r="DG235">
        <v>1779532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"09/28/2024 21:11:12.984"</f>
        <v>09/28/2024 21:11:12.984</v>
      </c>
      <c r="C236" t="str">
        <f t="shared" si="15"/>
        <v>FFDFD7C0</v>
      </c>
      <c r="D236" t="s">
        <v>143</v>
      </c>
      <c r="E236">
        <v>13</v>
      </c>
      <c r="J236" t="s">
        <v>144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"21:11:12.641"</f>
        <v>21:11:12.641</v>
      </c>
      <c r="T236" t="str">
        <f>"21:11:12.141"</f>
        <v>21:11:12.141</v>
      </c>
      <c r="U236" t="str">
        <f t="shared" si="13"/>
        <v>A073EB</v>
      </c>
      <c r="V236">
        <v>0</v>
      </c>
      <c r="W236">
        <v>0</v>
      </c>
      <c r="X236">
        <v>4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126</v>
      </c>
      <c r="AG236">
        <v>0</v>
      </c>
      <c r="AH236">
        <v>0</v>
      </c>
      <c r="AI236">
        <v>2</v>
      </c>
      <c r="AJ236">
        <v>1</v>
      </c>
      <c r="AK236" t="s">
        <v>254</v>
      </c>
      <c r="AL236">
        <v>35.917417999999998</v>
      </c>
      <c r="AM236" t="s">
        <v>255</v>
      </c>
      <c r="AN236">
        <v>-75.731442000000001</v>
      </c>
      <c r="AO236">
        <v>25</v>
      </c>
      <c r="AP236">
        <v>1325</v>
      </c>
      <c r="AQ236" t="s">
        <v>129</v>
      </c>
      <c r="AR236">
        <v>-28</v>
      </c>
      <c r="AS236">
        <v>123</v>
      </c>
      <c r="AT236">
        <v>832</v>
      </c>
      <c r="BB236" t="str">
        <f t="shared" si="14"/>
        <v>1200</v>
      </c>
      <c r="BC236">
        <v>1</v>
      </c>
      <c r="BD236" t="str">
        <f t="shared" si="16"/>
        <v xml:space="preserve">N1281F  </v>
      </c>
      <c r="BE236">
        <v>1</v>
      </c>
      <c r="BG236">
        <v>0</v>
      </c>
      <c r="BH236">
        <v>0</v>
      </c>
      <c r="BI236">
        <v>0</v>
      </c>
      <c r="BJ236">
        <v>1175</v>
      </c>
      <c r="BK236">
        <v>-150</v>
      </c>
      <c r="BL236" t="s">
        <v>130</v>
      </c>
      <c r="BM236">
        <v>1</v>
      </c>
      <c r="BN236">
        <v>0</v>
      </c>
      <c r="BO236">
        <v>1</v>
      </c>
      <c r="BP236">
        <v>0</v>
      </c>
      <c r="BT236">
        <v>0</v>
      </c>
      <c r="BU236">
        <v>0</v>
      </c>
      <c r="CE236" t="str">
        <f>"21:11:12.646"</f>
        <v>21:11:12.646</v>
      </c>
      <c r="CF236">
        <v>646240448</v>
      </c>
      <c r="CI236">
        <v>0</v>
      </c>
      <c r="CJ236">
        <v>1504</v>
      </c>
      <c r="CK236">
        <v>1011.2</v>
      </c>
      <c r="CL236">
        <v>4.2187999999999999</v>
      </c>
      <c r="CM236">
        <v>1</v>
      </c>
      <c r="CN236">
        <v>1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6</v>
      </c>
      <c r="CY236">
        <v>7</v>
      </c>
      <c r="CZ236" t="s">
        <v>131</v>
      </c>
      <c r="DA236">
        <v>145</v>
      </c>
      <c r="DB236">
        <v>1</v>
      </c>
      <c r="DC236" t="s">
        <v>132</v>
      </c>
      <c r="DD236" t="s">
        <v>133</v>
      </c>
      <c r="DG236">
        <v>1779974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"09/28/2024 21:11:12.984"</f>
        <v>09/28/2024 21:11:12.984</v>
      </c>
      <c r="C237" t="str">
        <f t="shared" si="15"/>
        <v>FFDFD7C0</v>
      </c>
      <c r="D237" t="s">
        <v>123</v>
      </c>
      <c r="E237">
        <v>2</v>
      </c>
      <c r="H237">
        <v>158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"21:11:12.641"</f>
        <v>21:11:12.641</v>
      </c>
      <c r="T237" t="str">
        <f>"21:11:12.141"</f>
        <v>21:11:12.141</v>
      </c>
      <c r="U237" t="str">
        <f t="shared" si="13"/>
        <v>A073EB</v>
      </c>
      <c r="V237">
        <v>0</v>
      </c>
      <c r="W237">
        <v>0</v>
      </c>
      <c r="X237">
        <v>4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126</v>
      </c>
      <c r="AG237">
        <v>0</v>
      </c>
      <c r="AH237">
        <v>0</v>
      </c>
      <c r="AI237">
        <v>2</v>
      </c>
      <c r="AJ237">
        <v>1</v>
      </c>
      <c r="AK237" t="s">
        <v>254</v>
      </c>
      <c r="AL237">
        <v>35.917417999999998</v>
      </c>
      <c r="AM237" t="s">
        <v>255</v>
      </c>
      <c r="AN237">
        <v>-75.731442000000001</v>
      </c>
      <c r="AO237">
        <v>25</v>
      </c>
      <c r="AP237">
        <v>1325</v>
      </c>
      <c r="AQ237" t="s">
        <v>129</v>
      </c>
      <c r="AR237">
        <v>-28</v>
      </c>
      <c r="AS237">
        <v>123</v>
      </c>
      <c r="AT237">
        <v>832</v>
      </c>
      <c r="BB237" t="str">
        <f t="shared" si="14"/>
        <v>1200</v>
      </c>
      <c r="BC237">
        <v>1</v>
      </c>
      <c r="BD237" t="str">
        <f t="shared" si="16"/>
        <v xml:space="preserve">N1281F  </v>
      </c>
      <c r="BE237">
        <v>1</v>
      </c>
      <c r="BG237">
        <v>0</v>
      </c>
      <c r="BH237">
        <v>0</v>
      </c>
      <c r="BI237">
        <v>0</v>
      </c>
      <c r="BJ237">
        <v>1175</v>
      </c>
      <c r="BK237">
        <v>-150</v>
      </c>
      <c r="BL237" t="s">
        <v>130</v>
      </c>
      <c r="BM237">
        <v>1</v>
      </c>
      <c r="BN237">
        <v>0</v>
      </c>
      <c r="BO237">
        <v>1</v>
      </c>
      <c r="BP237">
        <v>0</v>
      </c>
      <c r="BT237">
        <v>0</v>
      </c>
      <c r="BU237">
        <v>0</v>
      </c>
      <c r="CE237" t="str">
        <f>"21:11:12.646"</f>
        <v>21:11:12.646</v>
      </c>
      <c r="CF237">
        <v>646240448</v>
      </c>
      <c r="CI237">
        <v>0</v>
      </c>
      <c r="CJ237">
        <v>1504</v>
      </c>
      <c r="CK237">
        <v>1011.2</v>
      </c>
      <c r="CL237">
        <v>4.2187999999999999</v>
      </c>
      <c r="CM237">
        <v>1</v>
      </c>
      <c r="CN237">
        <v>1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131</v>
      </c>
      <c r="DA237">
        <v>145</v>
      </c>
      <c r="DB237">
        <v>1</v>
      </c>
      <c r="DC237" t="s">
        <v>132</v>
      </c>
      <c r="DD237" t="s">
        <v>133</v>
      </c>
      <c r="DG237">
        <v>1779974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"09/28/2024 21:11:12.984"</f>
        <v>09/28/2024 21:11:12.984</v>
      </c>
      <c r="C238" t="str">
        <f t="shared" si="15"/>
        <v>FFDFD7C0</v>
      </c>
      <c r="D238" t="s">
        <v>136</v>
      </c>
      <c r="E238">
        <v>3</v>
      </c>
      <c r="F238">
        <v>1003</v>
      </c>
      <c r="G238" t="s">
        <v>142</v>
      </c>
      <c r="J238" t="s">
        <v>137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"21:11:12.641"</f>
        <v>21:11:12.641</v>
      </c>
      <c r="T238" t="str">
        <f>"21:11:12.141"</f>
        <v>21:11:12.141</v>
      </c>
      <c r="U238" t="str">
        <f t="shared" si="13"/>
        <v>A073EB</v>
      </c>
      <c r="V238">
        <v>0</v>
      </c>
      <c r="W238">
        <v>0</v>
      </c>
      <c r="X238">
        <v>4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126</v>
      </c>
      <c r="AG238">
        <v>0</v>
      </c>
      <c r="AH238">
        <v>0</v>
      </c>
      <c r="AI238">
        <v>2</v>
      </c>
      <c r="AJ238">
        <v>1</v>
      </c>
      <c r="AK238" t="s">
        <v>254</v>
      </c>
      <c r="AL238">
        <v>35.917417999999998</v>
      </c>
      <c r="AM238" t="s">
        <v>255</v>
      </c>
      <c r="AN238">
        <v>-75.731442000000001</v>
      </c>
      <c r="AO238">
        <v>25</v>
      </c>
      <c r="AP238">
        <v>1325</v>
      </c>
      <c r="AQ238" t="s">
        <v>129</v>
      </c>
      <c r="AR238">
        <v>-28</v>
      </c>
      <c r="AS238">
        <v>123</v>
      </c>
      <c r="AT238">
        <v>832</v>
      </c>
      <c r="BB238" t="str">
        <f t="shared" si="14"/>
        <v>1200</v>
      </c>
      <c r="BC238">
        <v>1</v>
      </c>
      <c r="BD238" t="str">
        <f t="shared" si="16"/>
        <v xml:space="preserve">N1281F  </v>
      </c>
      <c r="BE238">
        <v>1</v>
      </c>
      <c r="BG238">
        <v>0</v>
      </c>
      <c r="BH238">
        <v>0</v>
      </c>
      <c r="BI238">
        <v>0</v>
      </c>
      <c r="BJ238">
        <v>1175</v>
      </c>
      <c r="BK238">
        <v>-150</v>
      </c>
      <c r="BL238" t="s">
        <v>130</v>
      </c>
      <c r="BM238">
        <v>1</v>
      </c>
      <c r="BN238">
        <v>0</v>
      </c>
      <c r="BO238">
        <v>1</v>
      </c>
      <c r="BP238">
        <v>0</v>
      </c>
      <c r="BT238">
        <v>0</v>
      </c>
      <c r="BU238">
        <v>0</v>
      </c>
      <c r="CE238" t="str">
        <f>"21:11:12.646"</f>
        <v>21:11:12.646</v>
      </c>
      <c r="CF238">
        <v>646240448</v>
      </c>
      <c r="CI238">
        <v>0</v>
      </c>
      <c r="CJ238">
        <v>1504</v>
      </c>
      <c r="CK238">
        <v>1011.2</v>
      </c>
      <c r="CL238">
        <v>4.2187999999999999</v>
      </c>
      <c r="CM238">
        <v>1</v>
      </c>
      <c r="CN238">
        <v>1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131</v>
      </c>
      <c r="DA238">
        <v>145</v>
      </c>
      <c r="DB238">
        <v>1</v>
      </c>
      <c r="DC238" t="s">
        <v>132</v>
      </c>
      <c r="DD238" t="s">
        <v>133</v>
      </c>
      <c r="DG238">
        <v>1779974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"09/28/2024 21:11:12.984"</f>
        <v>09/28/2024 21:11:12.984</v>
      </c>
      <c r="C239" t="str">
        <f t="shared" si="15"/>
        <v>FFDFD7C0</v>
      </c>
      <c r="D239" t="s">
        <v>136</v>
      </c>
      <c r="E239">
        <v>4</v>
      </c>
      <c r="F239">
        <v>1004</v>
      </c>
      <c r="G239" t="s">
        <v>124</v>
      </c>
      <c r="J239" t="s">
        <v>137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"21:11:12.641"</f>
        <v>21:11:12.641</v>
      </c>
      <c r="T239" t="str">
        <f>"21:11:12.141"</f>
        <v>21:11:12.141</v>
      </c>
      <c r="U239" t="str">
        <f t="shared" si="13"/>
        <v>A073EB</v>
      </c>
      <c r="V239">
        <v>0</v>
      </c>
      <c r="W239">
        <v>0</v>
      </c>
      <c r="X239">
        <v>4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126</v>
      </c>
      <c r="AG239">
        <v>0</v>
      </c>
      <c r="AH239">
        <v>0</v>
      </c>
      <c r="AI239">
        <v>2</v>
      </c>
      <c r="AJ239">
        <v>1</v>
      </c>
      <c r="AK239" t="s">
        <v>254</v>
      </c>
      <c r="AL239">
        <v>35.917417999999998</v>
      </c>
      <c r="AM239" t="s">
        <v>255</v>
      </c>
      <c r="AN239">
        <v>-75.731442000000001</v>
      </c>
      <c r="AO239">
        <v>25</v>
      </c>
      <c r="AP239">
        <v>1325</v>
      </c>
      <c r="AQ239" t="s">
        <v>129</v>
      </c>
      <c r="AR239">
        <v>-28</v>
      </c>
      <c r="AS239">
        <v>123</v>
      </c>
      <c r="AT239">
        <v>832</v>
      </c>
      <c r="BB239" t="str">
        <f t="shared" si="14"/>
        <v>1200</v>
      </c>
      <c r="BC239">
        <v>1</v>
      </c>
      <c r="BD239" t="str">
        <f t="shared" si="16"/>
        <v xml:space="preserve">N1281F  </v>
      </c>
      <c r="BE239">
        <v>1</v>
      </c>
      <c r="BG239">
        <v>0</v>
      </c>
      <c r="BH239">
        <v>0</v>
      </c>
      <c r="BI239">
        <v>0</v>
      </c>
      <c r="BJ239">
        <v>1175</v>
      </c>
      <c r="BK239">
        <v>-150</v>
      </c>
      <c r="BL239" t="s">
        <v>130</v>
      </c>
      <c r="BM239">
        <v>1</v>
      </c>
      <c r="BN239">
        <v>0</v>
      </c>
      <c r="BO239">
        <v>1</v>
      </c>
      <c r="BP239">
        <v>0</v>
      </c>
      <c r="BT239">
        <v>0</v>
      </c>
      <c r="BU239">
        <v>0</v>
      </c>
      <c r="CE239" t="str">
        <f>"21:11:12.646"</f>
        <v>21:11:12.646</v>
      </c>
      <c r="CF239">
        <v>646240448</v>
      </c>
      <c r="CI239">
        <v>0</v>
      </c>
      <c r="CJ239">
        <v>1504</v>
      </c>
      <c r="CK239">
        <v>1011.2</v>
      </c>
      <c r="CL239">
        <v>4.2187999999999999</v>
      </c>
      <c r="CM239">
        <v>1</v>
      </c>
      <c r="CN239">
        <v>1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6</v>
      </c>
      <c r="CY239">
        <v>7</v>
      </c>
      <c r="CZ239" t="s">
        <v>131</v>
      </c>
      <c r="DA239">
        <v>145</v>
      </c>
      <c r="DB239">
        <v>1</v>
      </c>
      <c r="DC239" t="s">
        <v>132</v>
      </c>
      <c r="DD239" t="s">
        <v>133</v>
      </c>
      <c r="DG239">
        <v>1779974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"09/28/2024 21:11:13.812"</f>
        <v>09/28/2024 21:11:13.812</v>
      </c>
      <c r="C240" t="str">
        <f t="shared" si="15"/>
        <v>FFDFD7C0</v>
      </c>
      <c r="D240" t="s">
        <v>136</v>
      </c>
      <c r="E240">
        <v>3</v>
      </c>
      <c r="F240">
        <v>1003</v>
      </c>
      <c r="G240" t="s">
        <v>142</v>
      </c>
      <c r="J240" t="s">
        <v>137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"21:11:13.508"</f>
        <v>21:11:13.508</v>
      </c>
      <c r="T240" t="str">
        <f>"21:11:13.108"</f>
        <v>21:11:13.108</v>
      </c>
      <c r="U240" t="str">
        <f t="shared" si="13"/>
        <v>A073EB</v>
      </c>
      <c r="V240">
        <v>0</v>
      </c>
      <c r="W240">
        <v>0</v>
      </c>
      <c r="X240">
        <v>4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126</v>
      </c>
      <c r="AG240">
        <v>0</v>
      </c>
      <c r="AH240">
        <v>0</v>
      </c>
      <c r="AI240">
        <v>2</v>
      </c>
      <c r="AJ240">
        <v>1</v>
      </c>
      <c r="AK240" t="s">
        <v>256</v>
      </c>
      <c r="AL240">
        <v>35.917869000000003</v>
      </c>
      <c r="AM240" t="s">
        <v>257</v>
      </c>
      <c r="AN240">
        <v>-75.731571000000002</v>
      </c>
      <c r="AO240">
        <v>25</v>
      </c>
      <c r="AP240">
        <v>1350</v>
      </c>
      <c r="AQ240" t="s">
        <v>129</v>
      </c>
      <c r="AR240">
        <v>-25</v>
      </c>
      <c r="AS240">
        <v>124</v>
      </c>
      <c r="AT240">
        <v>960</v>
      </c>
      <c r="BB240" t="str">
        <f t="shared" si="14"/>
        <v>1200</v>
      </c>
      <c r="BC240">
        <v>1</v>
      </c>
      <c r="BD240" t="str">
        <f t="shared" si="16"/>
        <v xml:space="preserve">N1281F  </v>
      </c>
      <c r="BE240">
        <v>1</v>
      </c>
      <c r="BG240">
        <v>0</v>
      </c>
      <c r="BH240">
        <v>0</v>
      </c>
      <c r="BI240">
        <v>0</v>
      </c>
      <c r="BJ240">
        <v>1200</v>
      </c>
      <c r="BK240">
        <v>-150</v>
      </c>
      <c r="BL240" t="s">
        <v>130</v>
      </c>
      <c r="BM240">
        <v>1</v>
      </c>
      <c r="BN240">
        <v>0</v>
      </c>
      <c r="BO240">
        <v>1</v>
      </c>
      <c r="BP240">
        <v>0</v>
      </c>
      <c r="BT240">
        <v>0</v>
      </c>
      <c r="BU240">
        <v>0</v>
      </c>
      <c r="CE240" t="str">
        <f>"21:11:13.510"</f>
        <v>21:11:13.510</v>
      </c>
      <c r="CF240">
        <v>509684379</v>
      </c>
      <c r="CI240">
        <v>0</v>
      </c>
      <c r="CJ240">
        <v>1504</v>
      </c>
      <c r="CK240">
        <v>1011.2</v>
      </c>
      <c r="CL240">
        <v>4.2187999999999999</v>
      </c>
      <c r="CM240">
        <v>1</v>
      </c>
      <c r="CN240">
        <v>1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6</v>
      </c>
      <c r="CY240">
        <v>7</v>
      </c>
      <c r="CZ240" t="s">
        <v>131</v>
      </c>
      <c r="DA240">
        <v>145</v>
      </c>
      <c r="DB240">
        <v>1</v>
      </c>
      <c r="DC240" t="s">
        <v>132</v>
      </c>
      <c r="DD240" t="s">
        <v>133</v>
      </c>
      <c r="DG240">
        <v>1780308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"09/28/2024 21:11:13.812"</f>
        <v>09/28/2024 21:11:13.812</v>
      </c>
      <c r="C241" t="str">
        <f t="shared" si="15"/>
        <v>FFDFD7C0</v>
      </c>
      <c r="D241" t="s">
        <v>143</v>
      </c>
      <c r="E241">
        <v>13</v>
      </c>
      <c r="J241" t="s">
        <v>144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"21:11:13.508"</f>
        <v>21:11:13.508</v>
      </c>
      <c r="T241" t="str">
        <f>"21:11:13.108"</f>
        <v>21:11:13.108</v>
      </c>
      <c r="U241" t="str">
        <f t="shared" si="13"/>
        <v>A073EB</v>
      </c>
      <c r="V241">
        <v>0</v>
      </c>
      <c r="W241">
        <v>0</v>
      </c>
      <c r="X241">
        <v>4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126</v>
      </c>
      <c r="AG241">
        <v>0</v>
      </c>
      <c r="AH241">
        <v>0</v>
      </c>
      <c r="AI241">
        <v>2</v>
      </c>
      <c r="AJ241">
        <v>1</v>
      </c>
      <c r="AK241" t="s">
        <v>256</v>
      </c>
      <c r="AL241">
        <v>35.917869000000003</v>
      </c>
      <c r="AM241" t="s">
        <v>257</v>
      </c>
      <c r="AN241">
        <v>-75.731571000000002</v>
      </c>
      <c r="AO241">
        <v>25</v>
      </c>
      <c r="AP241">
        <v>1350</v>
      </c>
      <c r="AQ241" t="s">
        <v>129</v>
      </c>
      <c r="AR241">
        <v>-25</v>
      </c>
      <c r="AS241">
        <v>124</v>
      </c>
      <c r="AT241">
        <v>960</v>
      </c>
      <c r="BB241" t="str">
        <f t="shared" si="14"/>
        <v>1200</v>
      </c>
      <c r="BC241">
        <v>1</v>
      </c>
      <c r="BD241" t="str">
        <f t="shared" si="16"/>
        <v xml:space="preserve">N1281F  </v>
      </c>
      <c r="BE241">
        <v>1</v>
      </c>
      <c r="BG241">
        <v>0</v>
      </c>
      <c r="BH241">
        <v>0</v>
      </c>
      <c r="BI241">
        <v>0</v>
      </c>
      <c r="BJ241">
        <v>1200</v>
      </c>
      <c r="BK241">
        <v>-150</v>
      </c>
      <c r="BL241" t="s">
        <v>130</v>
      </c>
      <c r="BM241">
        <v>1</v>
      </c>
      <c r="BN241">
        <v>0</v>
      </c>
      <c r="BO241">
        <v>1</v>
      </c>
      <c r="BP241">
        <v>0</v>
      </c>
      <c r="BT241">
        <v>0</v>
      </c>
      <c r="BU241">
        <v>0</v>
      </c>
      <c r="CE241" t="str">
        <f>"21:11:13.510"</f>
        <v>21:11:13.510</v>
      </c>
      <c r="CF241">
        <v>509684379</v>
      </c>
      <c r="CI241">
        <v>0</v>
      </c>
      <c r="CJ241">
        <v>1504</v>
      </c>
      <c r="CK241">
        <v>1011.2</v>
      </c>
      <c r="CL241">
        <v>4.2187999999999999</v>
      </c>
      <c r="CM241">
        <v>1</v>
      </c>
      <c r="CN241">
        <v>1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6</v>
      </c>
      <c r="CY241">
        <v>7</v>
      </c>
      <c r="CZ241" t="s">
        <v>131</v>
      </c>
      <c r="DA241">
        <v>145</v>
      </c>
      <c r="DB241">
        <v>1</v>
      </c>
      <c r="DC241" t="s">
        <v>132</v>
      </c>
      <c r="DD241" t="s">
        <v>133</v>
      </c>
      <c r="DG241">
        <v>1780308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"09/28/2024 21:11:13.812"</f>
        <v>09/28/2024 21:11:13.812</v>
      </c>
      <c r="C242" t="str">
        <f t="shared" si="15"/>
        <v>FFDFD7C0</v>
      </c>
      <c r="D242" t="s">
        <v>136</v>
      </c>
      <c r="E242">
        <v>4</v>
      </c>
      <c r="F242">
        <v>1004</v>
      </c>
      <c r="G242" t="s">
        <v>124</v>
      </c>
      <c r="J242" t="s">
        <v>137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"21:11:13.508"</f>
        <v>21:11:13.508</v>
      </c>
      <c r="T242" t="str">
        <f>"21:11:13.108"</f>
        <v>21:11:13.108</v>
      </c>
      <c r="U242" t="str">
        <f t="shared" si="13"/>
        <v>A073EB</v>
      </c>
      <c r="V242">
        <v>0</v>
      </c>
      <c r="W242">
        <v>0</v>
      </c>
      <c r="X242">
        <v>4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126</v>
      </c>
      <c r="AG242">
        <v>0</v>
      </c>
      <c r="AH242">
        <v>0</v>
      </c>
      <c r="AI242">
        <v>2</v>
      </c>
      <c r="AJ242">
        <v>1</v>
      </c>
      <c r="AK242" t="s">
        <v>256</v>
      </c>
      <c r="AL242">
        <v>35.917869000000003</v>
      </c>
      <c r="AM242" t="s">
        <v>257</v>
      </c>
      <c r="AN242">
        <v>-75.731571000000002</v>
      </c>
      <c r="AO242">
        <v>25</v>
      </c>
      <c r="AP242">
        <v>1350</v>
      </c>
      <c r="AQ242" t="s">
        <v>129</v>
      </c>
      <c r="AR242">
        <v>-25</v>
      </c>
      <c r="AS242">
        <v>124</v>
      </c>
      <c r="AT242">
        <v>960</v>
      </c>
      <c r="BB242" t="str">
        <f t="shared" si="14"/>
        <v>1200</v>
      </c>
      <c r="BC242">
        <v>1</v>
      </c>
      <c r="BD242" t="str">
        <f t="shared" si="16"/>
        <v xml:space="preserve">N1281F  </v>
      </c>
      <c r="BE242">
        <v>1</v>
      </c>
      <c r="BG242">
        <v>0</v>
      </c>
      <c r="BH242">
        <v>0</v>
      </c>
      <c r="BI242">
        <v>0</v>
      </c>
      <c r="BJ242">
        <v>1200</v>
      </c>
      <c r="BK242">
        <v>-150</v>
      </c>
      <c r="BL242" t="s">
        <v>130</v>
      </c>
      <c r="BM242">
        <v>1</v>
      </c>
      <c r="BN242">
        <v>0</v>
      </c>
      <c r="BO242">
        <v>1</v>
      </c>
      <c r="BP242">
        <v>0</v>
      </c>
      <c r="BT242">
        <v>0</v>
      </c>
      <c r="BU242">
        <v>0</v>
      </c>
      <c r="CE242" t="str">
        <f>"21:11:13.510"</f>
        <v>21:11:13.510</v>
      </c>
      <c r="CF242">
        <v>509684379</v>
      </c>
      <c r="CI242">
        <v>0</v>
      </c>
      <c r="CJ242">
        <v>1504</v>
      </c>
      <c r="CK242">
        <v>1011.2</v>
      </c>
      <c r="CL242">
        <v>4.2187999999999999</v>
      </c>
      <c r="CM242">
        <v>1</v>
      </c>
      <c r="CN242">
        <v>1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6</v>
      </c>
      <c r="CY242">
        <v>7</v>
      </c>
      <c r="CZ242" t="s">
        <v>131</v>
      </c>
      <c r="DA242">
        <v>145</v>
      </c>
      <c r="DB242">
        <v>1</v>
      </c>
      <c r="DC242" t="s">
        <v>132</v>
      </c>
      <c r="DD242" t="s">
        <v>133</v>
      </c>
      <c r="DG242">
        <v>1780308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"09/28/2024 21:11:13.812"</f>
        <v>09/28/2024 21:11:13.812</v>
      </c>
      <c r="C243" t="str">
        <f t="shared" si="15"/>
        <v>FFDFD7C0</v>
      </c>
      <c r="D243" t="s">
        <v>123</v>
      </c>
      <c r="E243">
        <v>2</v>
      </c>
      <c r="H243">
        <v>158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"21:11:13.508"</f>
        <v>21:11:13.508</v>
      </c>
      <c r="T243" t="str">
        <f>"21:11:13.108"</f>
        <v>21:11:13.108</v>
      </c>
      <c r="U243" t="str">
        <f t="shared" si="13"/>
        <v>A073EB</v>
      </c>
      <c r="V243">
        <v>0</v>
      </c>
      <c r="W243">
        <v>0</v>
      </c>
      <c r="X243">
        <v>4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126</v>
      </c>
      <c r="AG243">
        <v>0</v>
      </c>
      <c r="AH243">
        <v>0</v>
      </c>
      <c r="AI243">
        <v>2</v>
      </c>
      <c r="AJ243">
        <v>1</v>
      </c>
      <c r="AK243" t="s">
        <v>256</v>
      </c>
      <c r="AL243">
        <v>35.917869000000003</v>
      </c>
      <c r="AM243" t="s">
        <v>257</v>
      </c>
      <c r="AN243">
        <v>-75.731571000000002</v>
      </c>
      <c r="AO243">
        <v>25</v>
      </c>
      <c r="AP243">
        <v>1350</v>
      </c>
      <c r="AQ243" t="s">
        <v>129</v>
      </c>
      <c r="AR243">
        <v>-25</v>
      </c>
      <c r="AS243">
        <v>124</v>
      </c>
      <c r="AT243">
        <v>960</v>
      </c>
      <c r="BB243" t="str">
        <f t="shared" si="14"/>
        <v>1200</v>
      </c>
      <c r="BC243">
        <v>1</v>
      </c>
      <c r="BD243" t="str">
        <f t="shared" si="16"/>
        <v xml:space="preserve">N1281F  </v>
      </c>
      <c r="BE243">
        <v>1</v>
      </c>
      <c r="BG243">
        <v>0</v>
      </c>
      <c r="BH243">
        <v>0</v>
      </c>
      <c r="BI243">
        <v>0</v>
      </c>
      <c r="BJ243">
        <v>1200</v>
      </c>
      <c r="BK243">
        <v>-150</v>
      </c>
      <c r="BL243" t="s">
        <v>130</v>
      </c>
      <c r="BM243">
        <v>1</v>
      </c>
      <c r="BN243">
        <v>0</v>
      </c>
      <c r="BO243">
        <v>1</v>
      </c>
      <c r="BP243">
        <v>0</v>
      </c>
      <c r="BT243">
        <v>0</v>
      </c>
      <c r="BU243">
        <v>0</v>
      </c>
      <c r="CE243" t="str">
        <f>"21:11:13.510"</f>
        <v>21:11:13.510</v>
      </c>
      <c r="CF243">
        <v>509684379</v>
      </c>
      <c r="CI243">
        <v>0</v>
      </c>
      <c r="CJ243">
        <v>1504</v>
      </c>
      <c r="CK243">
        <v>1011.2</v>
      </c>
      <c r="CL243">
        <v>4.2187999999999999</v>
      </c>
      <c r="CM243">
        <v>1</v>
      </c>
      <c r="CN243">
        <v>1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6</v>
      </c>
      <c r="CY243">
        <v>7</v>
      </c>
      <c r="CZ243" t="s">
        <v>131</v>
      </c>
      <c r="DA243">
        <v>145</v>
      </c>
      <c r="DB243">
        <v>1</v>
      </c>
      <c r="DC243" t="s">
        <v>132</v>
      </c>
      <c r="DD243" t="s">
        <v>133</v>
      </c>
      <c r="DG243">
        <v>1780308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"09/28/2024 21:11:14.827"</f>
        <v>09/28/2024 21:11:14.827</v>
      </c>
      <c r="C244" t="str">
        <f t="shared" si="15"/>
        <v>FFDFD7C0</v>
      </c>
      <c r="D244" t="s">
        <v>143</v>
      </c>
      <c r="E244">
        <v>13</v>
      </c>
      <c r="J244" t="s">
        <v>144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"21:11:14.539"</f>
        <v>21:11:14.539</v>
      </c>
      <c r="T244" t="str">
        <f>"21:11:14.139"</f>
        <v>21:11:14.139</v>
      </c>
      <c r="U244" t="str">
        <f t="shared" si="13"/>
        <v>A073EB</v>
      </c>
      <c r="V244">
        <v>0</v>
      </c>
      <c r="W244">
        <v>0</v>
      </c>
      <c r="X244">
        <v>4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126</v>
      </c>
      <c r="AG244">
        <v>0</v>
      </c>
      <c r="AH244">
        <v>0</v>
      </c>
      <c r="AI244">
        <v>2</v>
      </c>
      <c r="AJ244">
        <v>1</v>
      </c>
      <c r="AK244" t="s">
        <v>258</v>
      </c>
      <c r="AL244">
        <v>35.918534000000001</v>
      </c>
      <c r="AM244" t="s">
        <v>259</v>
      </c>
      <c r="AN244">
        <v>-75.731741999999997</v>
      </c>
      <c r="AO244">
        <v>25</v>
      </c>
      <c r="AP244">
        <v>1375</v>
      </c>
      <c r="AQ244" t="s">
        <v>129</v>
      </c>
      <c r="AR244">
        <v>-21</v>
      </c>
      <c r="AS244">
        <v>125</v>
      </c>
      <c r="AT244">
        <v>1024</v>
      </c>
      <c r="BB244" t="str">
        <f t="shared" si="14"/>
        <v>1200</v>
      </c>
      <c r="BC244">
        <v>1</v>
      </c>
      <c r="BD244" t="str">
        <f t="shared" si="16"/>
        <v xml:space="preserve">N1281F  </v>
      </c>
      <c r="BE244">
        <v>1</v>
      </c>
      <c r="BG244">
        <v>0</v>
      </c>
      <c r="BH244">
        <v>0</v>
      </c>
      <c r="BI244">
        <v>0</v>
      </c>
      <c r="BJ244">
        <v>1200</v>
      </c>
      <c r="BK244">
        <v>-175</v>
      </c>
      <c r="BL244" t="s">
        <v>130</v>
      </c>
      <c r="BM244">
        <v>1</v>
      </c>
      <c r="BN244">
        <v>0</v>
      </c>
      <c r="BO244">
        <v>1</v>
      </c>
      <c r="BP244">
        <v>0</v>
      </c>
      <c r="BT244">
        <v>0</v>
      </c>
      <c r="BU244">
        <v>0</v>
      </c>
      <c r="CE244" t="str">
        <f>"21:11:14.542"</f>
        <v>21:11:14.542</v>
      </c>
      <c r="CF244">
        <v>541884684</v>
      </c>
      <c r="CI244">
        <v>0</v>
      </c>
      <c r="CJ244">
        <v>1504</v>
      </c>
      <c r="CK244">
        <v>1011.2</v>
      </c>
      <c r="CL244">
        <v>4.2187999999999999</v>
      </c>
      <c r="CM244">
        <v>1</v>
      </c>
      <c r="CN244">
        <v>1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6</v>
      </c>
      <c r="CY244">
        <v>7</v>
      </c>
      <c r="CZ244" t="s">
        <v>131</v>
      </c>
      <c r="DA244">
        <v>145</v>
      </c>
      <c r="DB244">
        <v>2</v>
      </c>
      <c r="DC244" t="s">
        <v>132</v>
      </c>
      <c r="DD244" t="s">
        <v>133</v>
      </c>
      <c r="DG244">
        <v>10398984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"09/28/2024 21:11:14.827"</f>
        <v>09/28/2024 21:11:14.827</v>
      </c>
      <c r="C245" t="str">
        <f t="shared" si="15"/>
        <v>FFDFD7C0</v>
      </c>
      <c r="D245" t="s">
        <v>123</v>
      </c>
      <c r="E245">
        <v>2</v>
      </c>
      <c r="H245">
        <v>158</v>
      </c>
      <c r="I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"21:11:14.539"</f>
        <v>21:11:14.539</v>
      </c>
      <c r="T245" t="str">
        <f>"21:11:14.139"</f>
        <v>21:11:14.139</v>
      </c>
      <c r="U245" t="str">
        <f t="shared" si="13"/>
        <v>A073EB</v>
      </c>
      <c r="V245">
        <v>0</v>
      </c>
      <c r="W245">
        <v>0</v>
      </c>
      <c r="X245">
        <v>4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126</v>
      </c>
      <c r="AG245">
        <v>0</v>
      </c>
      <c r="AH245">
        <v>0</v>
      </c>
      <c r="AI245">
        <v>2</v>
      </c>
      <c r="AJ245">
        <v>1</v>
      </c>
      <c r="AK245" t="s">
        <v>258</v>
      </c>
      <c r="AL245">
        <v>35.918534000000001</v>
      </c>
      <c r="AM245" t="s">
        <v>259</v>
      </c>
      <c r="AN245">
        <v>-75.731741999999997</v>
      </c>
      <c r="AO245">
        <v>25</v>
      </c>
      <c r="AP245">
        <v>1375</v>
      </c>
      <c r="AQ245" t="s">
        <v>129</v>
      </c>
      <c r="AR245">
        <v>-21</v>
      </c>
      <c r="AS245">
        <v>125</v>
      </c>
      <c r="AT245">
        <v>1024</v>
      </c>
      <c r="BB245" t="str">
        <f t="shared" si="14"/>
        <v>1200</v>
      </c>
      <c r="BC245">
        <v>1</v>
      </c>
      <c r="BD245" t="str">
        <f t="shared" si="16"/>
        <v xml:space="preserve">N1281F  </v>
      </c>
      <c r="BE245">
        <v>1</v>
      </c>
      <c r="BG245">
        <v>0</v>
      </c>
      <c r="BH245">
        <v>0</v>
      </c>
      <c r="BI245">
        <v>0</v>
      </c>
      <c r="BJ245">
        <v>1200</v>
      </c>
      <c r="BK245">
        <v>-175</v>
      </c>
      <c r="BL245" t="s">
        <v>130</v>
      </c>
      <c r="BM245">
        <v>1</v>
      </c>
      <c r="BN245">
        <v>0</v>
      </c>
      <c r="BO245">
        <v>1</v>
      </c>
      <c r="BP245">
        <v>0</v>
      </c>
      <c r="BT245">
        <v>0</v>
      </c>
      <c r="BU245">
        <v>0</v>
      </c>
      <c r="CE245" t="str">
        <f>"21:11:14.542"</f>
        <v>21:11:14.542</v>
      </c>
      <c r="CF245">
        <v>541884684</v>
      </c>
      <c r="CI245">
        <v>0</v>
      </c>
      <c r="CJ245">
        <v>1504</v>
      </c>
      <c r="CK245">
        <v>1011.2</v>
      </c>
      <c r="CL245">
        <v>4.2187999999999999</v>
      </c>
      <c r="CM245">
        <v>1</v>
      </c>
      <c r="CN245">
        <v>1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6</v>
      </c>
      <c r="CY245">
        <v>7</v>
      </c>
      <c r="CZ245" t="s">
        <v>131</v>
      </c>
      <c r="DA245">
        <v>145</v>
      </c>
      <c r="DB245">
        <v>2</v>
      </c>
      <c r="DC245" t="s">
        <v>132</v>
      </c>
      <c r="DD245" t="s">
        <v>133</v>
      </c>
      <c r="DG245">
        <v>10398984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"09/28/2024 21:11:14.874"</f>
        <v>09/28/2024 21:11:14.874</v>
      </c>
      <c r="C246" t="str">
        <f t="shared" si="15"/>
        <v>FFDFD7C0</v>
      </c>
      <c r="D246" t="s">
        <v>136</v>
      </c>
      <c r="E246">
        <v>3</v>
      </c>
      <c r="F246">
        <v>1003</v>
      </c>
      <c r="G246" t="s">
        <v>142</v>
      </c>
      <c r="J246" t="s">
        <v>137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"21:11:14.539"</f>
        <v>21:11:14.539</v>
      </c>
      <c r="T246" t="str">
        <f>"21:11:14.139"</f>
        <v>21:11:14.139</v>
      </c>
      <c r="U246" t="str">
        <f t="shared" si="13"/>
        <v>A073EB</v>
      </c>
      <c r="V246">
        <v>0</v>
      </c>
      <c r="W246">
        <v>0</v>
      </c>
      <c r="X246">
        <v>4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126</v>
      </c>
      <c r="AG246">
        <v>0</v>
      </c>
      <c r="AH246">
        <v>0</v>
      </c>
      <c r="AI246">
        <v>2</v>
      </c>
      <c r="AJ246">
        <v>1</v>
      </c>
      <c r="AK246" t="s">
        <v>258</v>
      </c>
      <c r="AL246">
        <v>35.918534000000001</v>
      </c>
      <c r="AM246" t="s">
        <v>259</v>
      </c>
      <c r="AN246">
        <v>-75.731741999999997</v>
      </c>
      <c r="AO246">
        <v>25</v>
      </c>
      <c r="AP246">
        <v>1375</v>
      </c>
      <c r="AQ246" t="s">
        <v>129</v>
      </c>
      <c r="AR246">
        <v>-21</v>
      </c>
      <c r="AS246">
        <v>125</v>
      </c>
      <c r="AT246">
        <v>1024</v>
      </c>
      <c r="BB246" t="str">
        <f t="shared" si="14"/>
        <v>1200</v>
      </c>
      <c r="BC246">
        <v>1</v>
      </c>
      <c r="BD246" t="str">
        <f t="shared" si="16"/>
        <v xml:space="preserve">N1281F  </v>
      </c>
      <c r="BE246">
        <v>1</v>
      </c>
      <c r="BG246">
        <v>0</v>
      </c>
      <c r="BH246">
        <v>0</v>
      </c>
      <c r="BI246">
        <v>0</v>
      </c>
      <c r="BJ246">
        <v>1200</v>
      </c>
      <c r="BK246">
        <v>-175</v>
      </c>
      <c r="BL246" t="s">
        <v>130</v>
      </c>
      <c r="BM246">
        <v>1</v>
      </c>
      <c r="BN246">
        <v>0</v>
      </c>
      <c r="BO246">
        <v>1</v>
      </c>
      <c r="BP246">
        <v>0</v>
      </c>
      <c r="BT246">
        <v>0</v>
      </c>
      <c r="BU246">
        <v>0</v>
      </c>
      <c r="CE246" t="str">
        <f>"21:11:14.542"</f>
        <v>21:11:14.542</v>
      </c>
      <c r="CF246">
        <v>541884684</v>
      </c>
      <c r="CI246">
        <v>0</v>
      </c>
      <c r="CJ246">
        <v>1504</v>
      </c>
      <c r="CK246">
        <v>1011.2</v>
      </c>
      <c r="CL246">
        <v>4.2187999999999999</v>
      </c>
      <c r="CM246">
        <v>1</v>
      </c>
      <c r="CN246">
        <v>1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6</v>
      </c>
      <c r="CY246">
        <v>7</v>
      </c>
      <c r="CZ246" t="s">
        <v>131</v>
      </c>
      <c r="DA246">
        <v>145</v>
      </c>
      <c r="DB246">
        <v>2</v>
      </c>
      <c r="DC246" t="s">
        <v>132</v>
      </c>
      <c r="DD246" t="s">
        <v>133</v>
      </c>
      <c r="DG246">
        <v>10398984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"09/28/2024 21:11:14.874"</f>
        <v>09/28/2024 21:11:14.874</v>
      </c>
      <c r="C247" t="str">
        <f t="shared" si="15"/>
        <v>FFDFD7C0</v>
      </c>
      <c r="D247" t="s">
        <v>136</v>
      </c>
      <c r="E247">
        <v>4</v>
      </c>
      <c r="F247">
        <v>1004</v>
      </c>
      <c r="G247" t="s">
        <v>124</v>
      </c>
      <c r="J247" t="s">
        <v>137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"21:11:14.539"</f>
        <v>21:11:14.539</v>
      </c>
      <c r="T247" t="str">
        <f>"21:11:14.139"</f>
        <v>21:11:14.139</v>
      </c>
      <c r="U247" t="str">
        <f t="shared" si="13"/>
        <v>A073EB</v>
      </c>
      <c r="V247">
        <v>0</v>
      </c>
      <c r="W247">
        <v>0</v>
      </c>
      <c r="X247">
        <v>4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126</v>
      </c>
      <c r="AG247">
        <v>0</v>
      </c>
      <c r="AH247">
        <v>0</v>
      </c>
      <c r="AI247">
        <v>2</v>
      </c>
      <c r="AJ247">
        <v>1</v>
      </c>
      <c r="AK247" t="s">
        <v>258</v>
      </c>
      <c r="AL247">
        <v>35.918534000000001</v>
      </c>
      <c r="AM247" t="s">
        <v>259</v>
      </c>
      <c r="AN247">
        <v>-75.731741999999997</v>
      </c>
      <c r="AO247">
        <v>25</v>
      </c>
      <c r="AP247">
        <v>1375</v>
      </c>
      <c r="AQ247" t="s">
        <v>129</v>
      </c>
      <c r="AR247">
        <v>-21</v>
      </c>
      <c r="AS247">
        <v>125</v>
      </c>
      <c r="AT247">
        <v>1024</v>
      </c>
      <c r="BB247" t="str">
        <f t="shared" si="14"/>
        <v>1200</v>
      </c>
      <c r="BC247">
        <v>1</v>
      </c>
      <c r="BD247" t="str">
        <f t="shared" si="16"/>
        <v xml:space="preserve">N1281F  </v>
      </c>
      <c r="BE247">
        <v>1</v>
      </c>
      <c r="BG247">
        <v>0</v>
      </c>
      <c r="BH247">
        <v>0</v>
      </c>
      <c r="BI247">
        <v>0</v>
      </c>
      <c r="BJ247">
        <v>1200</v>
      </c>
      <c r="BK247">
        <v>-175</v>
      </c>
      <c r="BL247" t="s">
        <v>130</v>
      </c>
      <c r="BM247">
        <v>1</v>
      </c>
      <c r="BN247">
        <v>0</v>
      </c>
      <c r="BO247">
        <v>1</v>
      </c>
      <c r="BP247">
        <v>0</v>
      </c>
      <c r="BT247">
        <v>0</v>
      </c>
      <c r="BU247">
        <v>0</v>
      </c>
      <c r="CE247" t="str">
        <f>"21:11:14.542"</f>
        <v>21:11:14.542</v>
      </c>
      <c r="CF247">
        <v>541884684</v>
      </c>
      <c r="CI247">
        <v>0</v>
      </c>
      <c r="CJ247">
        <v>1504</v>
      </c>
      <c r="CK247">
        <v>1011.2</v>
      </c>
      <c r="CL247">
        <v>4.2187999999999999</v>
      </c>
      <c r="CM247">
        <v>1</v>
      </c>
      <c r="CN247">
        <v>1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6</v>
      </c>
      <c r="CY247">
        <v>7</v>
      </c>
      <c r="CZ247" t="s">
        <v>131</v>
      </c>
      <c r="DA247">
        <v>145</v>
      </c>
      <c r="DB247">
        <v>2</v>
      </c>
      <c r="DC247" t="s">
        <v>132</v>
      </c>
      <c r="DD247" t="s">
        <v>133</v>
      </c>
      <c r="DG247">
        <v>10398984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"09/28/2024 21:11:15.827"</f>
        <v>09/28/2024 21:11:15.827</v>
      </c>
      <c r="C248" t="str">
        <f t="shared" si="15"/>
        <v>FFDFD7C0</v>
      </c>
      <c r="D248" t="s">
        <v>143</v>
      </c>
      <c r="E248">
        <v>13</v>
      </c>
      <c r="J248" t="s">
        <v>144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"21:11:15.570"</f>
        <v>21:11:15.570</v>
      </c>
      <c r="T248" t="str">
        <f>"21:11:15.170"</f>
        <v>21:11:15.170</v>
      </c>
      <c r="U248" t="str">
        <f t="shared" si="13"/>
        <v>A073EB</v>
      </c>
      <c r="V248">
        <v>0</v>
      </c>
      <c r="W248">
        <v>0</v>
      </c>
      <c r="X248">
        <v>4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126</v>
      </c>
      <c r="AG248">
        <v>0</v>
      </c>
      <c r="AH248">
        <v>0</v>
      </c>
      <c r="AI248">
        <v>2</v>
      </c>
      <c r="AJ248">
        <v>1</v>
      </c>
      <c r="AK248" t="s">
        <v>260</v>
      </c>
      <c r="AL248">
        <v>35.919091999999999</v>
      </c>
      <c r="AM248" t="s">
        <v>261</v>
      </c>
      <c r="AN248">
        <v>-75.731807000000003</v>
      </c>
      <c r="AO248">
        <v>25</v>
      </c>
      <c r="AP248">
        <v>1375</v>
      </c>
      <c r="AQ248" t="s">
        <v>129</v>
      </c>
      <c r="AR248">
        <v>-18</v>
      </c>
      <c r="AS248">
        <v>126</v>
      </c>
      <c r="AT248">
        <v>1024</v>
      </c>
      <c r="BB248" t="str">
        <f t="shared" si="14"/>
        <v>1200</v>
      </c>
      <c r="BC248">
        <v>1</v>
      </c>
      <c r="BD248" t="str">
        <f t="shared" si="16"/>
        <v xml:space="preserve">N1281F  </v>
      </c>
      <c r="BE248">
        <v>1</v>
      </c>
      <c r="BG248">
        <v>0</v>
      </c>
      <c r="BH248">
        <v>0</v>
      </c>
      <c r="BI248">
        <v>0</v>
      </c>
      <c r="BJ248">
        <v>1250</v>
      </c>
      <c r="BK248">
        <v>-125</v>
      </c>
      <c r="BL248" t="s">
        <v>130</v>
      </c>
      <c r="BM248">
        <v>1</v>
      </c>
      <c r="BN248">
        <v>0</v>
      </c>
      <c r="BO248">
        <v>1</v>
      </c>
      <c r="BP248">
        <v>0</v>
      </c>
      <c r="BT248">
        <v>0</v>
      </c>
      <c r="BU248">
        <v>0</v>
      </c>
      <c r="CE248" t="str">
        <f>"21:11:15.577"</f>
        <v>21:11:15.577</v>
      </c>
      <c r="CF248">
        <v>577361964</v>
      </c>
      <c r="CI248">
        <v>0</v>
      </c>
      <c r="CJ248">
        <v>1504</v>
      </c>
      <c r="CK248">
        <v>1011.2</v>
      </c>
      <c r="CL248">
        <v>4.2187999999999999</v>
      </c>
      <c r="CM248">
        <v>1</v>
      </c>
      <c r="CN248">
        <v>1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6</v>
      </c>
      <c r="CY248">
        <v>7</v>
      </c>
      <c r="CZ248" t="s">
        <v>131</v>
      </c>
      <c r="DA248">
        <v>145</v>
      </c>
      <c r="DB248">
        <v>2</v>
      </c>
      <c r="DC248" t="s">
        <v>132</v>
      </c>
      <c r="DD248" t="s">
        <v>133</v>
      </c>
      <c r="DG248">
        <v>10400173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"09/28/2024 21:11:15.827"</f>
        <v>09/28/2024 21:11:15.827</v>
      </c>
      <c r="C249" t="str">
        <f t="shared" si="15"/>
        <v>FFDFD7C0</v>
      </c>
      <c r="D249" t="s">
        <v>123</v>
      </c>
      <c r="E249">
        <v>2</v>
      </c>
      <c r="H249">
        <v>158</v>
      </c>
      <c r="I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"21:11:15.570"</f>
        <v>21:11:15.570</v>
      </c>
      <c r="T249" t="str">
        <f>"21:11:15.170"</f>
        <v>21:11:15.170</v>
      </c>
      <c r="U249" t="str">
        <f t="shared" si="13"/>
        <v>A073EB</v>
      </c>
      <c r="V249">
        <v>0</v>
      </c>
      <c r="W249">
        <v>0</v>
      </c>
      <c r="X249">
        <v>4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126</v>
      </c>
      <c r="AG249">
        <v>0</v>
      </c>
      <c r="AH249">
        <v>0</v>
      </c>
      <c r="AI249">
        <v>2</v>
      </c>
      <c r="AJ249">
        <v>1</v>
      </c>
      <c r="AK249" t="s">
        <v>260</v>
      </c>
      <c r="AL249">
        <v>35.919091999999999</v>
      </c>
      <c r="AM249" t="s">
        <v>261</v>
      </c>
      <c r="AN249">
        <v>-75.731807000000003</v>
      </c>
      <c r="AO249">
        <v>25</v>
      </c>
      <c r="AP249">
        <v>1375</v>
      </c>
      <c r="AQ249" t="s">
        <v>129</v>
      </c>
      <c r="AR249">
        <v>-18</v>
      </c>
      <c r="AS249">
        <v>126</v>
      </c>
      <c r="AT249">
        <v>1024</v>
      </c>
      <c r="BB249" t="str">
        <f t="shared" si="14"/>
        <v>1200</v>
      </c>
      <c r="BC249">
        <v>1</v>
      </c>
      <c r="BD249" t="str">
        <f t="shared" si="16"/>
        <v xml:space="preserve">N1281F  </v>
      </c>
      <c r="BE249">
        <v>1</v>
      </c>
      <c r="BG249">
        <v>0</v>
      </c>
      <c r="BH249">
        <v>0</v>
      </c>
      <c r="BI249">
        <v>0</v>
      </c>
      <c r="BJ249">
        <v>1250</v>
      </c>
      <c r="BK249">
        <v>-125</v>
      </c>
      <c r="BL249" t="s">
        <v>130</v>
      </c>
      <c r="BM249">
        <v>1</v>
      </c>
      <c r="BN249">
        <v>0</v>
      </c>
      <c r="BO249">
        <v>1</v>
      </c>
      <c r="BP249">
        <v>0</v>
      </c>
      <c r="BT249">
        <v>0</v>
      </c>
      <c r="BU249">
        <v>0</v>
      </c>
      <c r="CE249" t="str">
        <f>"21:11:15.577"</f>
        <v>21:11:15.577</v>
      </c>
      <c r="CF249">
        <v>577361964</v>
      </c>
      <c r="CI249">
        <v>0</v>
      </c>
      <c r="CJ249">
        <v>1504</v>
      </c>
      <c r="CK249">
        <v>1011.2</v>
      </c>
      <c r="CL249">
        <v>4.2187999999999999</v>
      </c>
      <c r="CM249">
        <v>1</v>
      </c>
      <c r="CN249">
        <v>1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131</v>
      </c>
      <c r="DA249">
        <v>145</v>
      </c>
      <c r="DB249">
        <v>2</v>
      </c>
      <c r="DC249" t="s">
        <v>132</v>
      </c>
      <c r="DD249" t="s">
        <v>133</v>
      </c>
      <c r="DG249">
        <v>10400173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"09/28/2024 21:11:15.827"</f>
        <v>09/28/2024 21:11:15.827</v>
      </c>
      <c r="C250" t="str">
        <f t="shared" si="15"/>
        <v>FFDFD7C0</v>
      </c>
      <c r="D250" t="s">
        <v>136</v>
      </c>
      <c r="E250">
        <v>3</v>
      </c>
      <c r="F250">
        <v>1003</v>
      </c>
      <c r="G250" t="s">
        <v>142</v>
      </c>
      <c r="J250" t="s">
        <v>137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"21:11:15.570"</f>
        <v>21:11:15.570</v>
      </c>
      <c r="T250" t="str">
        <f>"21:11:15.170"</f>
        <v>21:11:15.170</v>
      </c>
      <c r="U250" t="str">
        <f t="shared" si="13"/>
        <v>A073EB</v>
      </c>
      <c r="V250">
        <v>0</v>
      </c>
      <c r="W250">
        <v>0</v>
      </c>
      <c r="X250">
        <v>4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126</v>
      </c>
      <c r="AG250">
        <v>0</v>
      </c>
      <c r="AH250">
        <v>0</v>
      </c>
      <c r="AI250">
        <v>2</v>
      </c>
      <c r="AJ250">
        <v>1</v>
      </c>
      <c r="AK250" t="s">
        <v>260</v>
      </c>
      <c r="AL250">
        <v>35.919091999999999</v>
      </c>
      <c r="AM250" t="s">
        <v>261</v>
      </c>
      <c r="AN250">
        <v>-75.731807000000003</v>
      </c>
      <c r="AO250">
        <v>25</v>
      </c>
      <c r="AP250">
        <v>1375</v>
      </c>
      <c r="AQ250" t="s">
        <v>129</v>
      </c>
      <c r="AR250">
        <v>-18</v>
      </c>
      <c r="AS250">
        <v>126</v>
      </c>
      <c r="AT250">
        <v>1024</v>
      </c>
      <c r="BB250" t="str">
        <f t="shared" si="14"/>
        <v>1200</v>
      </c>
      <c r="BC250">
        <v>1</v>
      </c>
      <c r="BD250" t="str">
        <f t="shared" si="16"/>
        <v xml:space="preserve">N1281F  </v>
      </c>
      <c r="BE250">
        <v>1</v>
      </c>
      <c r="BG250">
        <v>0</v>
      </c>
      <c r="BH250">
        <v>0</v>
      </c>
      <c r="BI250">
        <v>0</v>
      </c>
      <c r="BJ250">
        <v>1250</v>
      </c>
      <c r="BK250">
        <v>-125</v>
      </c>
      <c r="BL250" t="s">
        <v>130</v>
      </c>
      <c r="BM250">
        <v>1</v>
      </c>
      <c r="BN250">
        <v>0</v>
      </c>
      <c r="BO250">
        <v>1</v>
      </c>
      <c r="BP250">
        <v>0</v>
      </c>
      <c r="BT250">
        <v>0</v>
      </c>
      <c r="BU250">
        <v>0</v>
      </c>
      <c r="CE250" t="str">
        <f>"21:11:15.577"</f>
        <v>21:11:15.577</v>
      </c>
      <c r="CF250">
        <v>577361964</v>
      </c>
      <c r="CI250">
        <v>0</v>
      </c>
      <c r="CJ250">
        <v>1504</v>
      </c>
      <c r="CK250">
        <v>1011.2</v>
      </c>
      <c r="CL250">
        <v>4.2187999999999999</v>
      </c>
      <c r="CM250">
        <v>1</v>
      </c>
      <c r="CN250">
        <v>1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131</v>
      </c>
      <c r="DA250">
        <v>145</v>
      </c>
      <c r="DB250">
        <v>2</v>
      </c>
      <c r="DC250" t="s">
        <v>132</v>
      </c>
      <c r="DD250" t="s">
        <v>133</v>
      </c>
      <c r="DG250">
        <v>10400173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"09/28/2024 21:11:15.827"</f>
        <v>09/28/2024 21:11:15.827</v>
      </c>
      <c r="C251" t="str">
        <f t="shared" si="15"/>
        <v>FFDFD7C0</v>
      </c>
      <c r="D251" t="s">
        <v>136</v>
      </c>
      <c r="E251">
        <v>4</v>
      </c>
      <c r="F251">
        <v>1004</v>
      </c>
      <c r="G251" t="s">
        <v>124</v>
      </c>
      <c r="J251" t="s">
        <v>137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"21:11:15.570"</f>
        <v>21:11:15.570</v>
      </c>
      <c r="T251" t="str">
        <f>"21:11:15.170"</f>
        <v>21:11:15.170</v>
      </c>
      <c r="U251" t="str">
        <f t="shared" si="13"/>
        <v>A073EB</v>
      </c>
      <c r="V251">
        <v>0</v>
      </c>
      <c r="W251">
        <v>0</v>
      </c>
      <c r="X251">
        <v>4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126</v>
      </c>
      <c r="AG251">
        <v>0</v>
      </c>
      <c r="AH251">
        <v>0</v>
      </c>
      <c r="AI251">
        <v>2</v>
      </c>
      <c r="AJ251">
        <v>1</v>
      </c>
      <c r="AK251" t="s">
        <v>260</v>
      </c>
      <c r="AL251">
        <v>35.919091999999999</v>
      </c>
      <c r="AM251" t="s">
        <v>261</v>
      </c>
      <c r="AN251">
        <v>-75.731807000000003</v>
      </c>
      <c r="AO251">
        <v>25</v>
      </c>
      <c r="AP251">
        <v>1375</v>
      </c>
      <c r="AQ251" t="s">
        <v>129</v>
      </c>
      <c r="AR251">
        <v>-18</v>
      </c>
      <c r="AS251">
        <v>126</v>
      </c>
      <c r="AT251">
        <v>1024</v>
      </c>
      <c r="BB251" t="str">
        <f t="shared" si="14"/>
        <v>1200</v>
      </c>
      <c r="BC251">
        <v>1</v>
      </c>
      <c r="BD251" t="str">
        <f t="shared" si="16"/>
        <v xml:space="preserve">N1281F  </v>
      </c>
      <c r="BE251">
        <v>1</v>
      </c>
      <c r="BG251">
        <v>0</v>
      </c>
      <c r="BH251">
        <v>0</v>
      </c>
      <c r="BI251">
        <v>0</v>
      </c>
      <c r="BJ251">
        <v>1250</v>
      </c>
      <c r="BK251">
        <v>-125</v>
      </c>
      <c r="BL251" t="s">
        <v>130</v>
      </c>
      <c r="BM251">
        <v>1</v>
      </c>
      <c r="BN251">
        <v>0</v>
      </c>
      <c r="BO251">
        <v>1</v>
      </c>
      <c r="BP251">
        <v>0</v>
      </c>
      <c r="BT251">
        <v>0</v>
      </c>
      <c r="BU251">
        <v>0</v>
      </c>
      <c r="CE251" t="str">
        <f>"21:11:15.577"</f>
        <v>21:11:15.577</v>
      </c>
      <c r="CF251">
        <v>577361964</v>
      </c>
      <c r="CI251">
        <v>0</v>
      </c>
      <c r="CJ251">
        <v>1504</v>
      </c>
      <c r="CK251">
        <v>1011.2</v>
      </c>
      <c r="CL251">
        <v>4.2187999999999999</v>
      </c>
      <c r="CM251">
        <v>1</v>
      </c>
      <c r="CN251">
        <v>1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145</v>
      </c>
      <c r="DB251">
        <v>2</v>
      </c>
      <c r="DC251" t="s">
        <v>132</v>
      </c>
      <c r="DD251" t="s">
        <v>133</v>
      </c>
      <c r="DG251">
        <v>10400173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"09/28/2024 21:11:16.718"</f>
        <v>09/28/2024 21:11:16.718</v>
      </c>
      <c r="C252" t="str">
        <f t="shared" si="15"/>
        <v>FFDFD7C0</v>
      </c>
      <c r="D252" t="s">
        <v>143</v>
      </c>
      <c r="E252">
        <v>13</v>
      </c>
      <c r="J252" t="s">
        <v>144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"21:11:16.469"</f>
        <v>21:11:16.469</v>
      </c>
      <c r="T252" t="str">
        <f>"21:11:16.069"</f>
        <v>21:11:16.069</v>
      </c>
      <c r="U252" t="str">
        <f t="shared" si="13"/>
        <v>A073EB</v>
      </c>
      <c r="V252">
        <v>0</v>
      </c>
      <c r="W252">
        <v>0</v>
      </c>
      <c r="X252">
        <v>4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126</v>
      </c>
      <c r="AG252">
        <v>0</v>
      </c>
      <c r="AH252">
        <v>0</v>
      </c>
      <c r="AI252">
        <v>2</v>
      </c>
      <c r="AJ252">
        <v>1</v>
      </c>
      <c r="AK252" t="s">
        <v>262</v>
      </c>
      <c r="AL252">
        <v>35.919671000000001</v>
      </c>
      <c r="AM252" t="s">
        <v>263</v>
      </c>
      <c r="AN252">
        <v>-75.731914000000003</v>
      </c>
      <c r="AO252">
        <v>25</v>
      </c>
      <c r="AP252">
        <v>1400</v>
      </c>
      <c r="AQ252" t="s">
        <v>129</v>
      </c>
      <c r="AR252">
        <v>-16</v>
      </c>
      <c r="AS252">
        <v>126</v>
      </c>
      <c r="AT252">
        <v>1088</v>
      </c>
      <c r="BB252" t="str">
        <f t="shared" si="14"/>
        <v>1200</v>
      </c>
      <c r="BC252">
        <v>1</v>
      </c>
      <c r="BD252" t="str">
        <f t="shared" si="16"/>
        <v xml:space="preserve">N1281F  </v>
      </c>
      <c r="BE252">
        <v>1</v>
      </c>
      <c r="BG252">
        <v>0</v>
      </c>
      <c r="BH252">
        <v>0</v>
      </c>
      <c r="BI252">
        <v>0</v>
      </c>
      <c r="BJ252">
        <v>1275</v>
      </c>
      <c r="BK252">
        <v>-125</v>
      </c>
      <c r="BL252" t="s">
        <v>130</v>
      </c>
      <c r="BM252">
        <v>1</v>
      </c>
      <c r="BN252">
        <v>0</v>
      </c>
      <c r="BO252">
        <v>1</v>
      </c>
      <c r="BP252">
        <v>0</v>
      </c>
      <c r="BT252">
        <v>0</v>
      </c>
      <c r="BU252">
        <v>0</v>
      </c>
      <c r="CE252" t="str">
        <f>"21:11:16.472"</f>
        <v>21:11:16.472</v>
      </c>
      <c r="CF252">
        <v>471935607</v>
      </c>
      <c r="CI252">
        <v>0</v>
      </c>
      <c r="CJ252">
        <v>1504</v>
      </c>
      <c r="CK252">
        <v>1011.2</v>
      </c>
      <c r="CL252">
        <v>4.2187999999999999</v>
      </c>
      <c r="CM252">
        <v>1</v>
      </c>
      <c r="CN252">
        <v>1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145</v>
      </c>
      <c r="DB252">
        <v>1</v>
      </c>
      <c r="DC252" t="s">
        <v>132</v>
      </c>
      <c r="DD252" t="s">
        <v>133</v>
      </c>
      <c r="DG252">
        <v>1781512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"09/28/2024 21:11:16.718"</f>
        <v>09/28/2024 21:11:16.718</v>
      </c>
      <c r="C253" t="str">
        <f t="shared" si="15"/>
        <v>FFDFD7C0</v>
      </c>
      <c r="D253" t="s">
        <v>123</v>
      </c>
      <c r="E253">
        <v>2</v>
      </c>
      <c r="H253">
        <v>158</v>
      </c>
      <c r="I253" t="s">
        <v>124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"21:11:16.469"</f>
        <v>21:11:16.469</v>
      </c>
      <c r="T253" t="str">
        <f>"21:11:16.069"</f>
        <v>21:11:16.069</v>
      </c>
      <c r="U253" t="str">
        <f t="shared" si="13"/>
        <v>A073EB</v>
      </c>
      <c r="V253">
        <v>0</v>
      </c>
      <c r="W253">
        <v>0</v>
      </c>
      <c r="X253">
        <v>4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126</v>
      </c>
      <c r="AG253">
        <v>0</v>
      </c>
      <c r="AH253">
        <v>0</v>
      </c>
      <c r="AI253">
        <v>2</v>
      </c>
      <c r="AJ253">
        <v>1</v>
      </c>
      <c r="AK253" t="s">
        <v>262</v>
      </c>
      <c r="AL253">
        <v>35.919671000000001</v>
      </c>
      <c r="AM253" t="s">
        <v>263</v>
      </c>
      <c r="AN253">
        <v>-75.731914000000003</v>
      </c>
      <c r="AO253">
        <v>25</v>
      </c>
      <c r="AP253">
        <v>1400</v>
      </c>
      <c r="AQ253" t="s">
        <v>129</v>
      </c>
      <c r="AR253">
        <v>-16</v>
      </c>
      <c r="AS253">
        <v>126</v>
      </c>
      <c r="AT253">
        <v>1088</v>
      </c>
      <c r="BB253" t="str">
        <f t="shared" si="14"/>
        <v>1200</v>
      </c>
      <c r="BC253">
        <v>1</v>
      </c>
      <c r="BD253" t="str">
        <f t="shared" si="16"/>
        <v xml:space="preserve">N1281F  </v>
      </c>
      <c r="BE253">
        <v>1</v>
      </c>
      <c r="BG253">
        <v>0</v>
      </c>
      <c r="BH253">
        <v>0</v>
      </c>
      <c r="BI253">
        <v>0</v>
      </c>
      <c r="BJ253">
        <v>1275</v>
      </c>
      <c r="BK253">
        <v>-125</v>
      </c>
      <c r="BL253" t="s">
        <v>130</v>
      </c>
      <c r="BM253">
        <v>1</v>
      </c>
      <c r="BN253">
        <v>0</v>
      </c>
      <c r="BO253">
        <v>1</v>
      </c>
      <c r="BP253">
        <v>0</v>
      </c>
      <c r="BT253">
        <v>0</v>
      </c>
      <c r="BU253">
        <v>0</v>
      </c>
      <c r="CE253" t="str">
        <f>"21:11:16.472"</f>
        <v>21:11:16.472</v>
      </c>
      <c r="CF253">
        <v>471935607</v>
      </c>
      <c r="CI253">
        <v>0</v>
      </c>
      <c r="CJ253">
        <v>1504</v>
      </c>
      <c r="CK253">
        <v>1011.2</v>
      </c>
      <c r="CL253">
        <v>4.2187999999999999</v>
      </c>
      <c r="CM253">
        <v>1</v>
      </c>
      <c r="CN253">
        <v>1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145</v>
      </c>
      <c r="DB253">
        <v>1</v>
      </c>
      <c r="DC253" t="s">
        <v>132</v>
      </c>
      <c r="DD253" t="s">
        <v>133</v>
      </c>
      <c r="DG253">
        <v>1781512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"09/28/2024 21:11:16.765"</f>
        <v>09/28/2024 21:11:16.765</v>
      </c>
      <c r="C254" t="str">
        <f t="shared" si="15"/>
        <v>FFDFD7C0</v>
      </c>
      <c r="D254" t="s">
        <v>136</v>
      </c>
      <c r="E254">
        <v>3</v>
      </c>
      <c r="F254">
        <v>1003</v>
      </c>
      <c r="G254" t="s">
        <v>142</v>
      </c>
      <c r="J254" t="s">
        <v>137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"21:11:16.469"</f>
        <v>21:11:16.469</v>
      </c>
      <c r="T254" t="str">
        <f>"21:11:16.069"</f>
        <v>21:11:16.069</v>
      </c>
      <c r="U254" t="str">
        <f t="shared" si="13"/>
        <v>A073EB</v>
      </c>
      <c r="V254">
        <v>0</v>
      </c>
      <c r="W254">
        <v>0</v>
      </c>
      <c r="X254">
        <v>4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126</v>
      </c>
      <c r="AG254">
        <v>0</v>
      </c>
      <c r="AH254">
        <v>0</v>
      </c>
      <c r="AI254">
        <v>2</v>
      </c>
      <c r="AJ254">
        <v>1</v>
      </c>
      <c r="AK254" t="s">
        <v>262</v>
      </c>
      <c r="AL254">
        <v>35.919671000000001</v>
      </c>
      <c r="AM254" t="s">
        <v>263</v>
      </c>
      <c r="AN254">
        <v>-75.731914000000003</v>
      </c>
      <c r="AO254">
        <v>25</v>
      </c>
      <c r="AP254">
        <v>1400</v>
      </c>
      <c r="AQ254" t="s">
        <v>129</v>
      </c>
      <c r="AR254">
        <v>-16</v>
      </c>
      <c r="AS254">
        <v>126</v>
      </c>
      <c r="AT254">
        <v>1088</v>
      </c>
      <c r="BB254" t="str">
        <f t="shared" si="14"/>
        <v>1200</v>
      </c>
      <c r="BC254">
        <v>1</v>
      </c>
      <c r="BD254" t="str">
        <f t="shared" si="16"/>
        <v xml:space="preserve">N1281F  </v>
      </c>
      <c r="BE254">
        <v>1</v>
      </c>
      <c r="BG254">
        <v>0</v>
      </c>
      <c r="BH254">
        <v>0</v>
      </c>
      <c r="BI254">
        <v>0</v>
      </c>
      <c r="BJ254">
        <v>1275</v>
      </c>
      <c r="BK254">
        <v>-125</v>
      </c>
      <c r="BL254" t="s">
        <v>130</v>
      </c>
      <c r="BM254">
        <v>1</v>
      </c>
      <c r="BN254">
        <v>0</v>
      </c>
      <c r="BO254">
        <v>1</v>
      </c>
      <c r="BP254">
        <v>0</v>
      </c>
      <c r="BT254">
        <v>0</v>
      </c>
      <c r="BU254">
        <v>0</v>
      </c>
      <c r="CE254" t="str">
        <f>"21:11:16.472"</f>
        <v>21:11:16.472</v>
      </c>
      <c r="CF254">
        <v>471935607</v>
      </c>
      <c r="CI254">
        <v>0</v>
      </c>
      <c r="CJ254">
        <v>1504</v>
      </c>
      <c r="CK254">
        <v>1011.2</v>
      </c>
      <c r="CL254">
        <v>4.2187999999999999</v>
      </c>
      <c r="CM254">
        <v>1</v>
      </c>
      <c r="CN254">
        <v>1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131</v>
      </c>
      <c r="DA254">
        <v>145</v>
      </c>
      <c r="DB254">
        <v>1</v>
      </c>
      <c r="DC254" t="s">
        <v>132</v>
      </c>
      <c r="DD254" t="s">
        <v>133</v>
      </c>
      <c r="DG254">
        <v>1781512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"09/28/2024 21:11:16.765"</f>
        <v>09/28/2024 21:11:16.765</v>
      </c>
      <c r="C255" t="str">
        <f t="shared" si="15"/>
        <v>FFDFD7C0</v>
      </c>
      <c r="D255" t="s">
        <v>136</v>
      </c>
      <c r="E255">
        <v>4</v>
      </c>
      <c r="F255">
        <v>1004</v>
      </c>
      <c r="G255" t="s">
        <v>124</v>
      </c>
      <c r="J255" t="s">
        <v>137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"21:11:16.469"</f>
        <v>21:11:16.469</v>
      </c>
      <c r="T255" t="str">
        <f>"21:11:16.069"</f>
        <v>21:11:16.069</v>
      </c>
      <c r="U255" t="str">
        <f t="shared" si="13"/>
        <v>A073EB</v>
      </c>
      <c r="V255">
        <v>0</v>
      </c>
      <c r="W255">
        <v>0</v>
      </c>
      <c r="X255">
        <v>4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126</v>
      </c>
      <c r="AG255">
        <v>0</v>
      </c>
      <c r="AH255">
        <v>0</v>
      </c>
      <c r="AI255">
        <v>2</v>
      </c>
      <c r="AJ255">
        <v>1</v>
      </c>
      <c r="AK255" t="s">
        <v>262</v>
      </c>
      <c r="AL255">
        <v>35.919671000000001</v>
      </c>
      <c r="AM255" t="s">
        <v>263</v>
      </c>
      <c r="AN255">
        <v>-75.731914000000003</v>
      </c>
      <c r="AO255">
        <v>25</v>
      </c>
      <c r="AP255">
        <v>1400</v>
      </c>
      <c r="AQ255" t="s">
        <v>129</v>
      </c>
      <c r="AR255">
        <v>-16</v>
      </c>
      <c r="AS255">
        <v>126</v>
      </c>
      <c r="AT255">
        <v>1088</v>
      </c>
      <c r="BB255" t="str">
        <f t="shared" si="14"/>
        <v>1200</v>
      </c>
      <c r="BC255">
        <v>1</v>
      </c>
      <c r="BD255" t="str">
        <f t="shared" si="16"/>
        <v xml:space="preserve">N1281F  </v>
      </c>
      <c r="BE255">
        <v>1</v>
      </c>
      <c r="BG255">
        <v>0</v>
      </c>
      <c r="BH255">
        <v>0</v>
      </c>
      <c r="BI255">
        <v>0</v>
      </c>
      <c r="BJ255">
        <v>1275</v>
      </c>
      <c r="BK255">
        <v>-125</v>
      </c>
      <c r="BL255" t="s">
        <v>130</v>
      </c>
      <c r="BM255">
        <v>1</v>
      </c>
      <c r="BN255">
        <v>0</v>
      </c>
      <c r="BO255">
        <v>1</v>
      </c>
      <c r="BP255">
        <v>0</v>
      </c>
      <c r="BT255">
        <v>0</v>
      </c>
      <c r="BU255">
        <v>0</v>
      </c>
      <c r="CE255" t="str">
        <f>"21:11:16.472"</f>
        <v>21:11:16.472</v>
      </c>
      <c r="CF255">
        <v>471935607</v>
      </c>
      <c r="CI255">
        <v>0</v>
      </c>
      <c r="CJ255">
        <v>1504</v>
      </c>
      <c r="CK255">
        <v>1011.2</v>
      </c>
      <c r="CL255">
        <v>4.2187999999999999</v>
      </c>
      <c r="CM255">
        <v>1</v>
      </c>
      <c r="CN255">
        <v>1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145</v>
      </c>
      <c r="DB255">
        <v>1</v>
      </c>
      <c r="DC255" t="s">
        <v>132</v>
      </c>
      <c r="DD255" t="s">
        <v>133</v>
      </c>
      <c r="DG255">
        <v>1781512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"09/28/2024 21:11:17.811"</f>
        <v>09/28/2024 21:11:17.811</v>
      </c>
      <c r="C256" t="str">
        <f t="shared" si="15"/>
        <v>FFDFD7C0</v>
      </c>
      <c r="D256" t="s">
        <v>143</v>
      </c>
      <c r="E256">
        <v>13</v>
      </c>
      <c r="J256" t="s">
        <v>144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"21:11:17.523"</f>
        <v>21:11:17.523</v>
      </c>
      <c r="T256" t="str">
        <f>"21:11:17.023"</f>
        <v>21:11:17.023</v>
      </c>
      <c r="U256" t="str">
        <f t="shared" si="13"/>
        <v>A073EB</v>
      </c>
      <c r="V256">
        <v>0</v>
      </c>
      <c r="W256">
        <v>0</v>
      </c>
      <c r="X256">
        <v>4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126</v>
      </c>
      <c r="AG256">
        <v>0</v>
      </c>
      <c r="AH256">
        <v>0</v>
      </c>
      <c r="AI256">
        <v>2</v>
      </c>
      <c r="AJ256">
        <v>1</v>
      </c>
      <c r="AK256" t="s">
        <v>264</v>
      </c>
      <c r="AL256">
        <v>35.920315000000002</v>
      </c>
      <c r="AM256" t="s">
        <v>265</v>
      </c>
      <c r="AN256">
        <v>-75.731977999999998</v>
      </c>
      <c r="AO256">
        <v>25</v>
      </c>
      <c r="AP256">
        <v>1425</v>
      </c>
      <c r="AQ256" t="s">
        <v>129</v>
      </c>
      <c r="AR256">
        <v>-14</v>
      </c>
      <c r="AS256">
        <v>126</v>
      </c>
      <c r="AT256">
        <v>1088</v>
      </c>
      <c r="BB256" t="str">
        <f t="shared" si="14"/>
        <v>1200</v>
      </c>
      <c r="BC256">
        <v>1</v>
      </c>
      <c r="BD256" t="str">
        <f t="shared" si="16"/>
        <v xml:space="preserve">N1281F  </v>
      </c>
      <c r="BE256">
        <v>1</v>
      </c>
      <c r="BG256">
        <v>0</v>
      </c>
      <c r="BH256">
        <v>0</v>
      </c>
      <c r="BI256">
        <v>0</v>
      </c>
      <c r="BJ256">
        <v>1275</v>
      </c>
      <c r="BK256">
        <v>-150</v>
      </c>
      <c r="BL256" t="s">
        <v>130</v>
      </c>
      <c r="BM256">
        <v>1</v>
      </c>
      <c r="BN256">
        <v>0</v>
      </c>
      <c r="BO256">
        <v>1</v>
      </c>
      <c r="BP256">
        <v>0</v>
      </c>
      <c r="BT256">
        <v>0</v>
      </c>
      <c r="BU256">
        <v>0</v>
      </c>
      <c r="CE256" t="str">
        <f>"21:11:17.527"</f>
        <v>21:11:17.527</v>
      </c>
      <c r="CF256">
        <v>527073854</v>
      </c>
      <c r="CI256">
        <v>0</v>
      </c>
      <c r="CJ256">
        <v>1504</v>
      </c>
      <c r="CK256">
        <v>1011.2</v>
      </c>
      <c r="CL256">
        <v>4.2187999999999999</v>
      </c>
      <c r="CM256">
        <v>1</v>
      </c>
      <c r="CN256">
        <v>1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131</v>
      </c>
      <c r="DA256">
        <v>145</v>
      </c>
      <c r="DB256">
        <v>1</v>
      </c>
      <c r="DC256" t="s">
        <v>132</v>
      </c>
      <c r="DD256" t="s">
        <v>133</v>
      </c>
      <c r="DG256">
        <v>1781992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"09/28/2024 21:11:17.858"</f>
        <v>09/28/2024 21:11:17.858</v>
      </c>
      <c r="C257" t="str">
        <f t="shared" si="15"/>
        <v>FFDFD7C0</v>
      </c>
      <c r="D257" t="s">
        <v>123</v>
      </c>
      <c r="E257">
        <v>2</v>
      </c>
      <c r="H257">
        <v>158</v>
      </c>
      <c r="I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"21:11:17.523"</f>
        <v>21:11:17.523</v>
      </c>
      <c r="T257" t="str">
        <f>"21:11:17.023"</f>
        <v>21:11:17.023</v>
      </c>
      <c r="U257" t="str">
        <f t="shared" si="13"/>
        <v>A073EB</v>
      </c>
      <c r="V257">
        <v>0</v>
      </c>
      <c r="W257">
        <v>0</v>
      </c>
      <c r="X257">
        <v>4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126</v>
      </c>
      <c r="AG257">
        <v>0</v>
      </c>
      <c r="AH257">
        <v>0</v>
      </c>
      <c r="AI257">
        <v>2</v>
      </c>
      <c r="AJ257">
        <v>1</v>
      </c>
      <c r="AK257" t="s">
        <v>264</v>
      </c>
      <c r="AL257">
        <v>35.920315000000002</v>
      </c>
      <c r="AM257" t="s">
        <v>265</v>
      </c>
      <c r="AN257">
        <v>-75.731977999999998</v>
      </c>
      <c r="AO257">
        <v>25</v>
      </c>
      <c r="AP257">
        <v>1425</v>
      </c>
      <c r="AQ257" t="s">
        <v>129</v>
      </c>
      <c r="AR257">
        <v>-14</v>
      </c>
      <c r="AS257">
        <v>126</v>
      </c>
      <c r="AT257">
        <v>1088</v>
      </c>
      <c r="BB257" t="str">
        <f t="shared" si="14"/>
        <v>1200</v>
      </c>
      <c r="BC257">
        <v>1</v>
      </c>
      <c r="BD257" t="str">
        <f t="shared" si="16"/>
        <v xml:space="preserve">N1281F  </v>
      </c>
      <c r="BE257">
        <v>1</v>
      </c>
      <c r="BG257">
        <v>0</v>
      </c>
      <c r="BH257">
        <v>0</v>
      </c>
      <c r="BI257">
        <v>0</v>
      </c>
      <c r="BJ257">
        <v>1275</v>
      </c>
      <c r="BK257">
        <v>-150</v>
      </c>
      <c r="BL257" t="s">
        <v>130</v>
      </c>
      <c r="BM257">
        <v>1</v>
      </c>
      <c r="BN257">
        <v>0</v>
      </c>
      <c r="BO257">
        <v>1</v>
      </c>
      <c r="BP257">
        <v>0</v>
      </c>
      <c r="BT257">
        <v>0</v>
      </c>
      <c r="BU257">
        <v>0</v>
      </c>
      <c r="CE257" t="str">
        <f>"21:11:17.527"</f>
        <v>21:11:17.527</v>
      </c>
      <c r="CF257">
        <v>527073854</v>
      </c>
      <c r="CI257">
        <v>0</v>
      </c>
      <c r="CJ257">
        <v>1504</v>
      </c>
      <c r="CK257">
        <v>1011.2</v>
      </c>
      <c r="CL257">
        <v>4.2187999999999999</v>
      </c>
      <c r="CM257">
        <v>1</v>
      </c>
      <c r="CN257">
        <v>1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131</v>
      </c>
      <c r="DA257">
        <v>145</v>
      </c>
      <c r="DB257">
        <v>1</v>
      </c>
      <c r="DC257" t="s">
        <v>132</v>
      </c>
      <c r="DD257" t="s">
        <v>133</v>
      </c>
      <c r="DG257">
        <v>1781992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"09/28/2024 21:11:17.858"</f>
        <v>09/28/2024 21:11:17.858</v>
      </c>
      <c r="C258" t="str">
        <f t="shared" si="15"/>
        <v>FFDFD7C0</v>
      </c>
      <c r="D258" t="s">
        <v>136</v>
      </c>
      <c r="E258">
        <v>3</v>
      </c>
      <c r="F258">
        <v>1003</v>
      </c>
      <c r="G258" t="s">
        <v>142</v>
      </c>
      <c r="J258" t="s">
        <v>137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"21:11:17.523"</f>
        <v>21:11:17.523</v>
      </c>
      <c r="T258" t="str">
        <f>"21:11:17.023"</f>
        <v>21:11:17.023</v>
      </c>
      <c r="U258" t="str">
        <f t="shared" ref="U258:U321" si="17">"A073EB"</f>
        <v>A073EB</v>
      </c>
      <c r="V258">
        <v>0</v>
      </c>
      <c r="W258">
        <v>0</v>
      </c>
      <c r="X258">
        <v>4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126</v>
      </c>
      <c r="AG258">
        <v>0</v>
      </c>
      <c r="AH258">
        <v>0</v>
      </c>
      <c r="AI258">
        <v>2</v>
      </c>
      <c r="AJ258">
        <v>1</v>
      </c>
      <c r="AK258" t="s">
        <v>264</v>
      </c>
      <c r="AL258">
        <v>35.920315000000002</v>
      </c>
      <c r="AM258" t="s">
        <v>265</v>
      </c>
      <c r="AN258">
        <v>-75.731977999999998</v>
      </c>
      <c r="AO258">
        <v>25</v>
      </c>
      <c r="AP258">
        <v>1425</v>
      </c>
      <c r="AQ258" t="s">
        <v>129</v>
      </c>
      <c r="AR258">
        <v>-14</v>
      </c>
      <c r="AS258">
        <v>126</v>
      </c>
      <c r="AT258">
        <v>1088</v>
      </c>
      <c r="BB258" t="str">
        <f t="shared" si="14"/>
        <v>1200</v>
      </c>
      <c r="BC258">
        <v>1</v>
      </c>
      <c r="BD258" t="str">
        <f t="shared" si="16"/>
        <v xml:space="preserve">N1281F  </v>
      </c>
      <c r="BE258">
        <v>1</v>
      </c>
      <c r="BG258">
        <v>0</v>
      </c>
      <c r="BH258">
        <v>0</v>
      </c>
      <c r="BI258">
        <v>0</v>
      </c>
      <c r="BJ258">
        <v>1275</v>
      </c>
      <c r="BK258">
        <v>-150</v>
      </c>
      <c r="BL258" t="s">
        <v>130</v>
      </c>
      <c r="BM258">
        <v>1</v>
      </c>
      <c r="BN258">
        <v>0</v>
      </c>
      <c r="BO258">
        <v>1</v>
      </c>
      <c r="BP258">
        <v>0</v>
      </c>
      <c r="BT258">
        <v>0</v>
      </c>
      <c r="BU258">
        <v>0</v>
      </c>
      <c r="CE258" t="str">
        <f>"21:11:17.527"</f>
        <v>21:11:17.527</v>
      </c>
      <c r="CF258">
        <v>527073854</v>
      </c>
      <c r="CI258">
        <v>0</v>
      </c>
      <c r="CJ258">
        <v>1504</v>
      </c>
      <c r="CK258">
        <v>1011.2</v>
      </c>
      <c r="CL258">
        <v>4.2187999999999999</v>
      </c>
      <c r="CM258">
        <v>1</v>
      </c>
      <c r="CN258">
        <v>1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131</v>
      </c>
      <c r="DA258">
        <v>145</v>
      </c>
      <c r="DB258">
        <v>1</v>
      </c>
      <c r="DC258" t="s">
        <v>132</v>
      </c>
      <c r="DD258" t="s">
        <v>133</v>
      </c>
      <c r="DG258">
        <v>1781992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"09/28/2024 21:11:17.858"</f>
        <v>09/28/2024 21:11:17.858</v>
      </c>
      <c r="C259" t="str">
        <f t="shared" si="15"/>
        <v>FFDFD7C0</v>
      </c>
      <c r="D259" t="s">
        <v>136</v>
      </c>
      <c r="E259">
        <v>4</v>
      </c>
      <c r="F259">
        <v>1004</v>
      </c>
      <c r="G259" t="s">
        <v>124</v>
      </c>
      <c r="J259" t="s">
        <v>137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"21:11:17.523"</f>
        <v>21:11:17.523</v>
      </c>
      <c r="T259" t="str">
        <f>"21:11:17.023"</f>
        <v>21:11:17.023</v>
      </c>
      <c r="U259" t="str">
        <f t="shared" si="17"/>
        <v>A073EB</v>
      </c>
      <c r="V259">
        <v>0</v>
      </c>
      <c r="W259">
        <v>0</v>
      </c>
      <c r="X259">
        <v>4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126</v>
      </c>
      <c r="AG259">
        <v>0</v>
      </c>
      <c r="AH259">
        <v>0</v>
      </c>
      <c r="AI259">
        <v>2</v>
      </c>
      <c r="AJ259">
        <v>1</v>
      </c>
      <c r="AK259" t="s">
        <v>264</v>
      </c>
      <c r="AL259">
        <v>35.920315000000002</v>
      </c>
      <c r="AM259" t="s">
        <v>265</v>
      </c>
      <c r="AN259">
        <v>-75.731977999999998</v>
      </c>
      <c r="AO259">
        <v>25</v>
      </c>
      <c r="AP259">
        <v>1425</v>
      </c>
      <c r="AQ259" t="s">
        <v>129</v>
      </c>
      <c r="AR259">
        <v>-14</v>
      </c>
      <c r="AS259">
        <v>126</v>
      </c>
      <c r="AT259">
        <v>1088</v>
      </c>
      <c r="BB259" t="str">
        <f t="shared" ref="BB259:BB322" si="18">"1200"</f>
        <v>1200</v>
      </c>
      <c r="BC259">
        <v>1</v>
      </c>
      <c r="BD259" t="str">
        <f t="shared" si="16"/>
        <v xml:space="preserve">N1281F  </v>
      </c>
      <c r="BE259">
        <v>1</v>
      </c>
      <c r="BG259">
        <v>0</v>
      </c>
      <c r="BH259">
        <v>0</v>
      </c>
      <c r="BI259">
        <v>0</v>
      </c>
      <c r="BJ259">
        <v>1275</v>
      </c>
      <c r="BK259">
        <v>-150</v>
      </c>
      <c r="BL259" t="s">
        <v>130</v>
      </c>
      <c r="BM259">
        <v>1</v>
      </c>
      <c r="BN259">
        <v>0</v>
      </c>
      <c r="BO259">
        <v>1</v>
      </c>
      <c r="BP259">
        <v>0</v>
      </c>
      <c r="BT259">
        <v>0</v>
      </c>
      <c r="BU259">
        <v>0</v>
      </c>
      <c r="CE259" t="str">
        <f>"21:11:17.527"</f>
        <v>21:11:17.527</v>
      </c>
      <c r="CF259">
        <v>527073854</v>
      </c>
      <c r="CI259">
        <v>0</v>
      </c>
      <c r="CJ259">
        <v>1504</v>
      </c>
      <c r="CK259">
        <v>1011.2</v>
      </c>
      <c r="CL259">
        <v>4.2187999999999999</v>
      </c>
      <c r="CM259">
        <v>1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131</v>
      </c>
      <c r="DA259">
        <v>145</v>
      </c>
      <c r="DB259">
        <v>1</v>
      </c>
      <c r="DC259" t="s">
        <v>132</v>
      </c>
      <c r="DD259" t="s">
        <v>133</v>
      </c>
      <c r="DG259">
        <v>1781992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"09/28/2024 21:11:18.764"</f>
        <v>09/28/2024 21:11:18.764</v>
      </c>
      <c r="C260" t="str">
        <f t="shared" si="15"/>
        <v>FFDFD7C0</v>
      </c>
      <c r="D260" t="s">
        <v>143</v>
      </c>
      <c r="E260">
        <v>13</v>
      </c>
      <c r="J260" t="s">
        <v>144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"21:11:18.531"</f>
        <v>21:11:18.531</v>
      </c>
      <c r="T260" t="str">
        <f>"21:11:18.031"</f>
        <v>21:11:18.031</v>
      </c>
      <c r="U260" t="str">
        <f t="shared" si="17"/>
        <v>A073EB</v>
      </c>
      <c r="V260">
        <v>0</v>
      </c>
      <c r="W260">
        <v>0</v>
      </c>
      <c r="X260">
        <v>4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126</v>
      </c>
      <c r="AG260">
        <v>0</v>
      </c>
      <c r="AH260">
        <v>0</v>
      </c>
      <c r="AI260">
        <v>2</v>
      </c>
      <c r="AJ260">
        <v>1</v>
      </c>
      <c r="AK260" t="s">
        <v>266</v>
      </c>
      <c r="AL260">
        <v>35.920873</v>
      </c>
      <c r="AM260" t="s">
        <v>267</v>
      </c>
      <c r="AN260">
        <v>-75.732043000000004</v>
      </c>
      <c r="AO260">
        <v>25</v>
      </c>
      <c r="AP260">
        <v>1425</v>
      </c>
      <c r="AQ260" t="s">
        <v>129</v>
      </c>
      <c r="AR260">
        <v>-13</v>
      </c>
      <c r="AS260">
        <v>127</v>
      </c>
      <c r="AT260">
        <v>1024</v>
      </c>
      <c r="BB260" t="str">
        <f t="shared" si="18"/>
        <v>1200</v>
      </c>
      <c r="BC260">
        <v>1</v>
      </c>
      <c r="BD260" t="str">
        <f t="shared" si="16"/>
        <v xml:space="preserve">N1281F  </v>
      </c>
      <c r="BE260">
        <v>1</v>
      </c>
      <c r="BG260">
        <v>0</v>
      </c>
      <c r="BH260">
        <v>0</v>
      </c>
      <c r="BI260">
        <v>0</v>
      </c>
      <c r="BJ260">
        <v>1300</v>
      </c>
      <c r="BK260">
        <v>-125</v>
      </c>
      <c r="BL260" t="s">
        <v>130</v>
      </c>
      <c r="BM260">
        <v>1</v>
      </c>
      <c r="BN260">
        <v>0</v>
      </c>
      <c r="BO260">
        <v>1</v>
      </c>
      <c r="BP260">
        <v>0</v>
      </c>
      <c r="BT260">
        <v>0</v>
      </c>
      <c r="BU260">
        <v>0</v>
      </c>
      <c r="CE260" t="str">
        <f>"21:11:18.531"</f>
        <v>21:11:18.531</v>
      </c>
      <c r="CF260">
        <v>531421191</v>
      </c>
      <c r="CI260">
        <v>0</v>
      </c>
      <c r="CJ260">
        <v>1504</v>
      </c>
      <c r="CK260">
        <v>1011.2</v>
      </c>
      <c r="CL260">
        <v>4.2187999999999999</v>
      </c>
      <c r="CM260">
        <v>1</v>
      </c>
      <c r="CN260">
        <v>1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145</v>
      </c>
      <c r="DB260">
        <v>1</v>
      </c>
      <c r="DC260" t="s">
        <v>132</v>
      </c>
      <c r="DD260" t="s">
        <v>133</v>
      </c>
      <c r="DG260">
        <v>1782395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"09/28/2024 21:11:18.764"</f>
        <v>09/28/2024 21:11:18.764</v>
      </c>
      <c r="C261" t="str">
        <f t="shared" si="15"/>
        <v>FFDFD7C0</v>
      </c>
      <c r="D261" t="s">
        <v>123</v>
      </c>
      <c r="E261">
        <v>2</v>
      </c>
      <c r="H261">
        <v>158</v>
      </c>
      <c r="I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"21:11:18.531"</f>
        <v>21:11:18.531</v>
      </c>
      <c r="T261" t="str">
        <f>"21:11:18.031"</f>
        <v>21:11:18.031</v>
      </c>
      <c r="U261" t="str">
        <f t="shared" si="17"/>
        <v>A073EB</v>
      </c>
      <c r="V261">
        <v>0</v>
      </c>
      <c r="W261">
        <v>0</v>
      </c>
      <c r="X261">
        <v>4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126</v>
      </c>
      <c r="AG261">
        <v>0</v>
      </c>
      <c r="AH261">
        <v>0</v>
      </c>
      <c r="AI261">
        <v>2</v>
      </c>
      <c r="AJ261">
        <v>1</v>
      </c>
      <c r="AK261" t="s">
        <v>266</v>
      </c>
      <c r="AL261">
        <v>35.920873</v>
      </c>
      <c r="AM261" t="s">
        <v>267</v>
      </c>
      <c r="AN261">
        <v>-75.732043000000004</v>
      </c>
      <c r="AO261">
        <v>25</v>
      </c>
      <c r="AP261">
        <v>1425</v>
      </c>
      <c r="AQ261" t="s">
        <v>129</v>
      </c>
      <c r="AR261">
        <v>-13</v>
      </c>
      <c r="AS261">
        <v>127</v>
      </c>
      <c r="AT261">
        <v>1024</v>
      </c>
      <c r="BB261" t="str">
        <f t="shared" si="18"/>
        <v>1200</v>
      </c>
      <c r="BC261">
        <v>1</v>
      </c>
      <c r="BD261" t="str">
        <f t="shared" si="16"/>
        <v xml:space="preserve">N1281F  </v>
      </c>
      <c r="BE261">
        <v>1</v>
      </c>
      <c r="BG261">
        <v>0</v>
      </c>
      <c r="BH261">
        <v>0</v>
      </c>
      <c r="BI261">
        <v>0</v>
      </c>
      <c r="BJ261">
        <v>1300</v>
      </c>
      <c r="BK261">
        <v>-125</v>
      </c>
      <c r="BL261" t="s">
        <v>130</v>
      </c>
      <c r="BM261">
        <v>1</v>
      </c>
      <c r="BN261">
        <v>0</v>
      </c>
      <c r="BO261">
        <v>1</v>
      </c>
      <c r="BP261">
        <v>0</v>
      </c>
      <c r="BT261">
        <v>0</v>
      </c>
      <c r="BU261">
        <v>0</v>
      </c>
      <c r="CE261" t="str">
        <f>"21:11:18.531"</f>
        <v>21:11:18.531</v>
      </c>
      <c r="CF261">
        <v>531421191</v>
      </c>
      <c r="CI261">
        <v>0</v>
      </c>
      <c r="CJ261">
        <v>1504</v>
      </c>
      <c r="CK261">
        <v>1011.2</v>
      </c>
      <c r="CL261">
        <v>4.2187999999999999</v>
      </c>
      <c r="CM261">
        <v>1</v>
      </c>
      <c r="CN261">
        <v>1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145</v>
      </c>
      <c r="DB261">
        <v>1</v>
      </c>
      <c r="DC261" t="s">
        <v>132</v>
      </c>
      <c r="DD261" t="s">
        <v>133</v>
      </c>
      <c r="DG261">
        <v>1782395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"09/28/2024 21:11:18.764"</f>
        <v>09/28/2024 21:11:18.764</v>
      </c>
      <c r="C262" t="str">
        <f t="shared" si="15"/>
        <v>FFDFD7C0</v>
      </c>
      <c r="D262" t="s">
        <v>136</v>
      </c>
      <c r="E262">
        <v>3</v>
      </c>
      <c r="F262">
        <v>1003</v>
      </c>
      <c r="G262" t="s">
        <v>142</v>
      </c>
      <c r="J262" t="s">
        <v>137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"21:11:18.531"</f>
        <v>21:11:18.531</v>
      </c>
      <c r="T262" t="str">
        <f>"21:11:18.031"</f>
        <v>21:11:18.031</v>
      </c>
      <c r="U262" t="str">
        <f t="shared" si="17"/>
        <v>A073EB</v>
      </c>
      <c r="V262">
        <v>0</v>
      </c>
      <c r="W262">
        <v>0</v>
      </c>
      <c r="X262">
        <v>4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126</v>
      </c>
      <c r="AG262">
        <v>0</v>
      </c>
      <c r="AH262">
        <v>0</v>
      </c>
      <c r="AI262">
        <v>2</v>
      </c>
      <c r="AJ262">
        <v>1</v>
      </c>
      <c r="AK262" t="s">
        <v>266</v>
      </c>
      <c r="AL262">
        <v>35.920873</v>
      </c>
      <c r="AM262" t="s">
        <v>267</v>
      </c>
      <c r="AN262">
        <v>-75.732043000000004</v>
      </c>
      <c r="AO262">
        <v>25</v>
      </c>
      <c r="AP262">
        <v>1425</v>
      </c>
      <c r="AQ262" t="s">
        <v>129</v>
      </c>
      <c r="AR262">
        <v>-13</v>
      </c>
      <c r="AS262">
        <v>127</v>
      </c>
      <c r="AT262">
        <v>1024</v>
      </c>
      <c r="BB262" t="str">
        <f t="shared" si="18"/>
        <v>1200</v>
      </c>
      <c r="BC262">
        <v>1</v>
      </c>
      <c r="BD262" t="str">
        <f t="shared" si="16"/>
        <v xml:space="preserve">N1281F  </v>
      </c>
      <c r="BE262">
        <v>1</v>
      </c>
      <c r="BG262">
        <v>0</v>
      </c>
      <c r="BH262">
        <v>0</v>
      </c>
      <c r="BI262">
        <v>0</v>
      </c>
      <c r="BJ262">
        <v>1300</v>
      </c>
      <c r="BK262">
        <v>-125</v>
      </c>
      <c r="BL262" t="s">
        <v>130</v>
      </c>
      <c r="BM262">
        <v>1</v>
      </c>
      <c r="BN262">
        <v>0</v>
      </c>
      <c r="BO262">
        <v>1</v>
      </c>
      <c r="BP262">
        <v>0</v>
      </c>
      <c r="BT262">
        <v>0</v>
      </c>
      <c r="BU262">
        <v>0</v>
      </c>
      <c r="CE262" t="str">
        <f>"21:11:18.531"</f>
        <v>21:11:18.531</v>
      </c>
      <c r="CF262">
        <v>531421191</v>
      </c>
      <c r="CI262">
        <v>0</v>
      </c>
      <c r="CJ262">
        <v>1504</v>
      </c>
      <c r="CK262">
        <v>1011.2</v>
      </c>
      <c r="CL262">
        <v>4.2187999999999999</v>
      </c>
      <c r="CM262">
        <v>1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145</v>
      </c>
      <c r="DB262">
        <v>1</v>
      </c>
      <c r="DC262" t="s">
        <v>132</v>
      </c>
      <c r="DD262" t="s">
        <v>133</v>
      </c>
      <c r="DG262">
        <v>1782395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"09/28/2024 21:11:18.764"</f>
        <v>09/28/2024 21:11:18.764</v>
      </c>
      <c r="C263" t="str">
        <f t="shared" si="15"/>
        <v>FFDFD7C0</v>
      </c>
      <c r="D263" t="s">
        <v>136</v>
      </c>
      <c r="E263">
        <v>4</v>
      </c>
      <c r="F263">
        <v>1004</v>
      </c>
      <c r="G263" t="s">
        <v>124</v>
      </c>
      <c r="J263" t="s">
        <v>137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"21:11:18.531"</f>
        <v>21:11:18.531</v>
      </c>
      <c r="T263" t="str">
        <f>"21:11:18.031"</f>
        <v>21:11:18.031</v>
      </c>
      <c r="U263" t="str">
        <f t="shared" si="17"/>
        <v>A073EB</v>
      </c>
      <c r="V263">
        <v>0</v>
      </c>
      <c r="W263">
        <v>0</v>
      </c>
      <c r="X263">
        <v>4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126</v>
      </c>
      <c r="AG263">
        <v>0</v>
      </c>
      <c r="AH263">
        <v>0</v>
      </c>
      <c r="AI263">
        <v>2</v>
      </c>
      <c r="AJ263">
        <v>1</v>
      </c>
      <c r="AK263" t="s">
        <v>266</v>
      </c>
      <c r="AL263">
        <v>35.920873</v>
      </c>
      <c r="AM263" t="s">
        <v>267</v>
      </c>
      <c r="AN263">
        <v>-75.732043000000004</v>
      </c>
      <c r="AO263">
        <v>25</v>
      </c>
      <c r="AP263">
        <v>1425</v>
      </c>
      <c r="AQ263" t="s">
        <v>129</v>
      </c>
      <c r="AR263">
        <v>-13</v>
      </c>
      <c r="AS263">
        <v>127</v>
      </c>
      <c r="AT263">
        <v>1024</v>
      </c>
      <c r="BB263" t="str">
        <f t="shared" si="18"/>
        <v>1200</v>
      </c>
      <c r="BC263">
        <v>1</v>
      </c>
      <c r="BD263" t="str">
        <f t="shared" si="16"/>
        <v xml:space="preserve">N1281F  </v>
      </c>
      <c r="BE263">
        <v>1</v>
      </c>
      <c r="BG263">
        <v>0</v>
      </c>
      <c r="BH263">
        <v>0</v>
      </c>
      <c r="BI263">
        <v>0</v>
      </c>
      <c r="BJ263">
        <v>1300</v>
      </c>
      <c r="BK263">
        <v>-125</v>
      </c>
      <c r="BL263" t="s">
        <v>130</v>
      </c>
      <c r="BM263">
        <v>1</v>
      </c>
      <c r="BN263">
        <v>0</v>
      </c>
      <c r="BO263">
        <v>1</v>
      </c>
      <c r="BP263">
        <v>0</v>
      </c>
      <c r="BT263">
        <v>0</v>
      </c>
      <c r="BU263">
        <v>0</v>
      </c>
      <c r="CE263" t="str">
        <f>"21:11:18.531"</f>
        <v>21:11:18.531</v>
      </c>
      <c r="CF263">
        <v>531421191</v>
      </c>
      <c r="CI263">
        <v>0</v>
      </c>
      <c r="CJ263">
        <v>1504</v>
      </c>
      <c r="CK263">
        <v>1011.2</v>
      </c>
      <c r="CL263">
        <v>4.2187999999999999</v>
      </c>
      <c r="CM263">
        <v>1</v>
      </c>
      <c r="CN263">
        <v>1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145</v>
      </c>
      <c r="DB263">
        <v>1</v>
      </c>
      <c r="DC263" t="s">
        <v>132</v>
      </c>
      <c r="DD263" t="s">
        <v>133</v>
      </c>
      <c r="DG263">
        <v>1782395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"09/28/2024 21:11:19.858"</f>
        <v>09/28/2024 21:11:19.858</v>
      </c>
      <c r="C264" t="str">
        <f t="shared" si="15"/>
        <v>FFDFD7C0</v>
      </c>
      <c r="D264" t="s">
        <v>136</v>
      </c>
      <c r="E264">
        <v>4</v>
      </c>
      <c r="F264">
        <v>1004</v>
      </c>
      <c r="G264" t="s">
        <v>124</v>
      </c>
      <c r="J264" t="s">
        <v>137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"21:11:19.609"</f>
        <v>21:11:19.609</v>
      </c>
      <c r="T264" t="str">
        <f>"21:11:19.109"</f>
        <v>21:11:19.109</v>
      </c>
      <c r="U264" t="str">
        <f t="shared" si="17"/>
        <v>A073EB</v>
      </c>
      <c r="V264">
        <v>0</v>
      </c>
      <c r="W264">
        <v>0</v>
      </c>
      <c r="X264">
        <v>4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126</v>
      </c>
      <c r="AG264">
        <v>0</v>
      </c>
      <c r="AH264">
        <v>0</v>
      </c>
      <c r="AI264">
        <v>2</v>
      </c>
      <c r="AJ264">
        <v>1</v>
      </c>
      <c r="AK264" t="s">
        <v>268</v>
      </c>
      <c r="AL264">
        <v>35.921474000000003</v>
      </c>
      <c r="AM264" t="s">
        <v>269</v>
      </c>
      <c r="AN264">
        <v>-75.732150000000004</v>
      </c>
      <c r="AO264">
        <v>25</v>
      </c>
      <c r="AP264">
        <v>1450</v>
      </c>
      <c r="AQ264" t="s">
        <v>129</v>
      </c>
      <c r="AR264">
        <v>-12</v>
      </c>
      <c r="AS264">
        <v>127</v>
      </c>
      <c r="AT264">
        <v>896</v>
      </c>
      <c r="BB264" t="str">
        <f t="shared" si="18"/>
        <v>1200</v>
      </c>
      <c r="BC264">
        <v>1</v>
      </c>
      <c r="BD264" t="str">
        <f t="shared" si="16"/>
        <v xml:space="preserve">N1281F  </v>
      </c>
      <c r="BE264">
        <v>1</v>
      </c>
      <c r="BG264">
        <v>0</v>
      </c>
      <c r="BH264">
        <v>0</v>
      </c>
      <c r="BI264">
        <v>0</v>
      </c>
      <c r="BJ264">
        <v>1325</v>
      </c>
      <c r="BK264">
        <v>-125</v>
      </c>
      <c r="BL264" t="s">
        <v>130</v>
      </c>
      <c r="BM264">
        <v>1</v>
      </c>
      <c r="BN264">
        <v>0</v>
      </c>
      <c r="BO264">
        <v>1</v>
      </c>
      <c r="BP264">
        <v>0</v>
      </c>
      <c r="BT264">
        <v>0</v>
      </c>
      <c r="BU264">
        <v>0</v>
      </c>
      <c r="CE264" t="str">
        <f>"21:11:19.611"</f>
        <v>21:11:19.611</v>
      </c>
      <c r="CF264">
        <v>611135581</v>
      </c>
      <c r="CI264">
        <v>0</v>
      </c>
      <c r="CJ264">
        <v>1504</v>
      </c>
      <c r="CK264">
        <v>1011.2</v>
      </c>
      <c r="CL264">
        <v>4.2187999999999999</v>
      </c>
      <c r="CM264">
        <v>1</v>
      </c>
      <c r="CN264">
        <v>1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6</v>
      </c>
      <c r="CY264">
        <v>7</v>
      </c>
      <c r="CZ264" t="s">
        <v>131</v>
      </c>
      <c r="DA264">
        <v>145</v>
      </c>
      <c r="DB264">
        <v>1</v>
      </c>
      <c r="DC264" t="s">
        <v>132</v>
      </c>
      <c r="DD264" t="s">
        <v>133</v>
      </c>
      <c r="DG264">
        <v>1782891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"09/28/2024 21:11:19.826"</f>
        <v>09/28/2024 21:11:19.826</v>
      </c>
      <c r="C265" t="str">
        <f t="shared" si="15"/>
        <v>FFDFD7C0</v>
      </c>
      <c r="D265" t="s">
        <v>123</v>
      </c>
      <c r="E265">
        <v>2</v>
      </c>
      <c r="H265">
        <v>158</v>
      </c>
      <c r="I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"21:11:19.609"</f>
        <v>21:11:19.609</v>
      </c>
      <c r="T265" t="str">
        <f>"21:11:19.109"</f>
        <v>21:11:19.109</v>
      </c>
      <c r="U265" t="str">
        <f t="shared" si="17"/>
        <v>A073EB</v>
      </c>
      <c r="V265">
        <v>0</v>
      </c>
      <c r="W265">
        <v>0</v>
      </c>
      <c r="X265">
        <v>4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126</v>
      </c>
      <c r="AG265">
        <v>0</v>
      </c>
      <c r="AH265">
        <v>0</v>
      </c>
      <c r="AI265">
        <v>2</v>
      </c>
      <c r="AJ265">
        <v>1</v>
      </c>
      <c r="AK265" t="s">
        <v>268</v>
      </c>
      <c r="AL265">
        <v>35.921474000000003</v>
      </c>
      <c r="AM265" t="s">
        <v>269</v>
      </c>
      <c r="AN265">
        <v>-75.732150000000004</v>
      </c>
      <c r="AO265">
        <v>25</v>
      </c>
      <c r="AP265">
        <v>1450</v>
      </c>
      <c r="AQ265" t="s">
        <v>129</v>
      </c>
      <c r="AR265">
        <v>-12</v>
      </c>
      <c r="AS265">
        <v>127</v>
      </c>
      <c r="AT265">
        <v>896</v>
      </c>
      <c r="BB265" t="str">
        <f t="shared" si="18"/>
        <v>1200</v>
      </c>
      <c r="BC265">
        <v>1</v>
      </c>
      <c r="BD265" t="str">
        <f t="shared" si="16"/>
        <v xml:space="preserve">N1281F  </v>
      </c>
      <c r="BE265">
        <v>1</v>
      </c>
      <c r="BG265">
        <v>0</v>
      </c>
      <c r="BH265">
        <v>0</v>
      </c>
      <c r="BI265">
        <v>0</v>
      </c>
      <c r="BJ265">
        <v>1325</v>
      </c>
      <c r="BK265">
        <v>-125</v>
      </c>
      <c r="BL265" t="s">
        <v>130</v>
      </c>
      <c r="BM265">
        <v>1</v>
      </c>
      <c r="BN265">
        <v>0</v>
      </c>
      <c r="BO265">
        <v>1</v>
      </c>
      <c r="BP265">
        <v>0</v>
      </c>
      <c r="BT265">
        <v>0</v>
      </c>
      <c r="BU265">
        <v>0</v>
      </c>
      <c r="CE265" t="str">
        <f>"21:11:19.611"</f>
        <v>21:11:19.611</v>
      </c>
      <c r="CF265">
        <v>611135581</v>
      </c>
      <c r="CI265">
        <v>0</v>
      </c>
      <c r="CJ265">
        <v>1504</v>
      </c>
      <c r="CK265">
        <v>1011.2</v>
      </c>
      <c r="CL265">
        <v>4.2187999999999999</v>
      </c>
      <c r="CM265">
        <v>1</v>
      </c>
      <c r="CN265">
        <v>1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6</v>
      </c>
      <c r="CY265">
        <v>7</v>
      </c>
      <c r="CZ265" t="s">
        <v>131</v>
      </c>
      <c r="DA265">
        <v>145</v>
      </c>
      <c r="DB265">
        <v>1</v>
      </c>
      <c r="DC265" t="s">
        <v>132</v>
      </c>
      <c r="DD265" t="s">
        <v>133</v>
      </c>
      <c r="DG265">
        <v>1782891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"09/28/2024 21:11:19.858"</f>
        <v>09/28/2024 21:11:19.858</v>
      </c>
      <c r="C266" t="str">
        <f t="shared" si="15"/>
        <v>FFDFD7C0</v>
      </c>
      <c r="D266" t="s">
        <v>136</v>
      </c>
      <c r="E266">
        <v>3</v>
      </c>
      <c r="F266">
        <v>1003</v>
      </c>
      <c r="G266" t="s">
        <v>142</v>
      </c>
      <c r="J266" t="s">
        <v>137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"21:11:19.609"</f>
        <v>21:11:19.609</v>
      </c>
      <c r="T266" t="str">
        <f>"21:11:19.109"</f>
        <v>21:11:19.109</v>
      </c>
      <c r="U266" t="str">
        <f t="shared" si="17"/>
        <v>A073EB</v>
      </c>
      <c r="V266">
        <v>0</v>
      </c>
      <c r="W266">
        <v>0</v>
      </c>
      <c r="X266">
        <v>4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126</v>
      </c>
      <c r="AG266">
        <v>0</v>
      </c>
      <c r="AH266">
        <v>0</v>
      </c>
      <c r="AI266">
        <v>2</v>
      </c>
      <c r="AJ266">
        <v>1</v>
      </c>
      <c r="AK266" t="s">
        <v>268</v>
      </c>
      <c r="AL266">
        <v>35.921474000000003</v>
      </c>
      <c r="AM266" t="s">
        <v>269</v>
      </c>
      <c r="AN266">
        <v>-75.732150000000004</v>
      </c>
      <c r="AO266">
        <v>25</v>
      </c>
      <c r="AP266">
        <v>1450</v>
      </c>
      <c r="AQ266" t="s">
        <v>129</v>
      </c>
      <c r="AR266">
        <v>-12</v>
      </c>
      <c r="AS266">
        <v>127</v>
      </c>
      <c r="AT266">
        <v>896</v>
      </c>
      <c r="BB266" t="str">
        <f t="shared" si="18"/>
        <v>1200</v>
      </c>
      <c r="BC266">
        <v>1</v>
      </c>
      <c r="BD266" t="str">
        <f t="shared" si="16"/>
        <v xml:space="preserve">N1281F  </v>
      </c>
      <c r="BE266">
        <v>1</v>
      </c>
      <c r="BG266">
        <v>0</v>
      </c>
      <c r="BH266">
        <v>0</v>
      </c>
      <c r="BI266">
        <v>0</v>
      </c>
      <c r="BJ266">
        <v>1325</v>
      </c>
      <c r="BK266">
        <v>-125</v>
      </c>
      <c r="BL266" t="s">
        <v>130</v>
      </c>
      <c r="BM266">
        <v>1</v>
      </c>
      <c r="BN266">
        <v>0</v>
      </c>
      <c r="BO266">
        <v>1</v>
      </c>
      <c r="BP266">
        <v>0</v>
      </c>
      <c r="BT266">
        <v>0</v>
      </c>
      <c r="BU266">
        <v>0</v>
      </c>
      <c r="CE266" t="str">
        <f>"21:11:19.611"</f>
        <v>21:11:19.611</v>
      </c>
      <c r="CF266">
        <v>611135581</v>
      </c>
      <c r="CI266">
        <v>0</v>
      </c>
      <c r="CJ266">
        <v>1504</v>
      </c>
      <c r="CK266">
        <v>1011.2</v>
      </c>
      <c r="CL266">
        <v>4.2187999999999999</v>
      </c>
      <c r="CM266">
        <v>1</v>
      </c>
      <c r="CN266">
        <v>1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6</v>
      </c>
      <c r="CY266">
        <v>7</v>
      </c>
      <c r="CZ266" t="s">
        <v>131</v>
      </c>
      <c r="DA266">
        <v>145</v>
      </c>
      <c r="DB266">
        <v>1</v>
      </c>
      <c r="DC266" t="s">
        <v>132</v>
      </c>
      <c r="DD266" t="s">
        <v>133</v>
      </c>
      <c r="DG266">
        <v>1782891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"09/28/2024 21:11:19.858"</f>
        <v>09/28/2024 21:11:19.858</v>
      </c>
      <c r="C267" t="str">
        <f t="shared" si="15"/>
        <v>FFDFD7C0</v>
      </c>
      <c r="D267" t="s">
        <v>143</v>
      </c>
      <c r="E267">
        <v>13</v>
      </c>
      <c r="J267" t="s">
        <v>144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"21:11:19.609"</f>
        <v>21:11:19.609</v>
      </c>
      <c r="T267" t="str">
        <f>"21:11:19.109"</f>
        <v>21:11:19.109</v>
      </c>
      <c r="U267" t="str">
        <f t="shared" si="17"/>
        <v>A073EB</v>
      </c>
      <c r="V267">
        <v>0</v>
      </c>
      <c r="W267">
        <v>0</v>
      </c>
      <c r="X267">
        <v>4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126</v>
      </c>
      <c r="AG267">
        <v>0</v>
      </c>
      <c r="AH267">
        <v>0</v>
      </c>
      <c r="AI267">
        <v>2</v>
      </c>
      <c r="AJ267">
        <v>1</v>
      </c>
      <c r="AK267" t="s">
        <v>268</v>
      </c>
      <c r="AL267">
        <v>35.921474000000003</v>
      </c>
      <c r="AM267" t="s">
        <v>269</v>
      </c>
      <c r="AN267">
        <v>-75.732150000000004</v>
      </c>
      <c r="AO267">
        <v>25</v>
      </c>
      <c r="AP267">
        <v>1450</v>
      </c>
      <c r="AQ267" t="s">
        <v>129</v>
      </c>
      <c r="AR267">
        <v>-12</v>
      </c>
      <c r="AS267">
        <v>127</v>
      </c>
      <c r="AT267">
        <v>896</v>
      </c>
      <c r="BB267" t="str">
        <f t="shared" si="18"/>
        <v>1200</v>
      </c>
      <c r="BC267">
        <v>1</v>
      </c>
      <c r="BD267" t="str">
        <f t="shared" si="16"/>
        <v xml:space="preserve">N1281F  </v>
      </c>
      <c r="BE267">
        <v>1</v>
      </c>
      <c r="BG267">
        <v>0</v>
      </c>
      <c r="BH267">
        <v>0</v>
      </c>
      <c r="BI267">
        <v>0</v>
      </c>
      <c r="BJ267">
        <v>1325</v>
      </c>
      <c r="BK267">
        <v>-125</v>
      </c>
      <c r="BL267" t="s">
        <v>130</v>
      </c>
      <c r="BM267">
        <v>1</v>
      </c>
      <c r="BN267">
        <v>0</v>
      </c>
      <c r="BO267">
        <v>1</v>
      </c>
      <c r="BP267">
        <v>0</v>
      </c>
      <c r="BT267">
        <v>0</v>
      </c>
      <c r="BU267">
        <v>0</v>
      </c>
      <c r="CE267" t="str">
        <f>"21:11:19.611"</f>
        <v>21:11:19.611</v>
      </c>
      <c r="CF267">
        <v>611135581</v>
      </c>
      <c r="CI267">
        <v>0</v>
      </c>
      <c r="CJ267">
        <v>1504</v>
      </c>
      <c r="CK267">
        <v>1011.2</v>
      </c>
      <c r="CL267">
        <v>4.2187999999999999</v>
      </c>
      <c r="CM267">
        <v>1</v>
      </c>
      <c r="CN267">
        <v>1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6</v>
      </c>
      <c r="CY267">
        <v>7</v>
      </c>
      <c r="CZ267" t="s">
        <v>131</v>
      </c>
      <c r="DA267">
        <v>145</v>
      </c>
      <c r="DB267">
        <v>1</v>
      </c>
      <c r="DC267" t="s">
        <v>132</v>
      </c>
      <c r="DD267" t="s">
        <v>133</v>
      </c>
      <c r="DG267">
        <v>1782891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"09/28/2024 21:11:20.904"</f>
        <v>09/28/2024 21:11:20.904</v>
      </c>
      <c r="C268" t="str">
        <f t="shared" si="15"/>
        <v>FFDFD7C0</v>
      </c>
      <c r="D268" t="s">
        <v>143</v>
      </c>
      <c r="E268">
        <v>13</v>
      </c>
      <c r="J268" t="s">
        <v>144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"21:11:20.617"</f>
        <v>21:11:20.617</v>
      </c>
      <c r="T268" t="str">
        <f>"21:11:20.117"</f>
        <v>21:11:20.117</v>
      </c>
      <c r="U268" t="str">
        <f t="shared" si="17"/>
        <v>A073EB</v>
      </c>
      <c r="V268">
        <v>0</v>
      </c>
      <c r="W268">
        <v>0</v>
      </c>
      <c r="X268">
        <v>4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126</v>
      </c>
      <c r="AG268">
        <v>0</v>
      </c>
      <c r="AH268">
        <v>0</v>
      </c>
      <c r="AI268">
        <v>2</v>
      </c>
      <c r="AJ268">
        <v>1</v>
      </c>
      <c r="AK268" t="s">
        <v>270</v>
      </c>
      <c r="AL268">
        <v>35.922074000000002</v>
      </c>
      <c r="AM268" t="s">
        <v>271</v>
      </c>
      <c r="AN268">
        <v>-75.732213999999999</v>
      </c>
      <c r="AO268">
        <v>25</v>
      </c>
      <c r="AP268">
        <v>1475</v>
      </c>
      <c r="AQ268" t="s">
        <v>129</v>
      </c>
      <c r="AR268">
        <v>-12</v>
      </c>
      <c r="AS268">
        <v>127</v>
      </c>
      <c r="AT268">
        <v>896</v>
      </c>
      <c r="BB268" t="str">
        <f t="shared" si="18"/>
        <v>1200</v>
      </c>
      <c r="BC268">
        <v>1</v>
      </c>
      <c r="BD268" t="str">
        <f t="shared" si="16"/>
        <v xml:space="preserve">N1281F  </v>
      </c>
      <c r="BE268">
        <v>1</v>
      </c>
      <c r="BG268">
        <v>0</v>
      </c>
      <c r="BH268">
        <v>0</v>
      </c>
      <c r="BI268">
        <v>0</v>
      </c>
      <c r="BJ268">
        <v>1325</v>
      </c>
      <c r="BK268">
        <v>-150</v>
      </c>
      <c r="BL268" t="s">
        <v>130</v>
      </c>
      <c r="BM268">
        <v>1</v>
      </c>
      <c r="BN268">
        <v>0</v>
      </c>
      <c r="BO268">
        <v>1</v>
      </c>
      <c r="BP268">
        <v>0</v>
      </c>
      <c r="BT268">
        <v>0</v>
      </c>
      <c r="BU268">
        <v>0</v>
      </c>
      <c r="CE268" t="str">
        <f>"21:11:20.619"</f>
        <v>21:11:20.619</v>
      </c>
      <c r="CF268">
        <v>618759900</v>
      </c>
      <c r="CI268">
        <v>0</v>
      </c>
      <c r="CJ268">
        <v>1504</v>
      </c>
      <c r="CK268">
        <v>1011.2</v>
      </c>
      <c r="CL268">
        <v>4.2187999999999999</v>
      </c>
      <c r="CM268">
        <v>1</v>
      </c>
      <c r="CN268">
        <v>1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6</v>
      </c>
      <c r="CY268">
        <v>7</v>
      </c>
      <c r="CZ268" t="s">
        <v>131</v>
      </c>
      <c r="DA268">
        <v>145</v>
      </c>
      <c r="DB268">
        <v>1</v>
      </c>
      <c r="DC268" t="s">
        <v>132</v>
      </c>
      <c r="DD268" t="s">
        <v>133</v>
      </c>
      <c r="DG268">
        <v>1783306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"09/28/2024 21:11:20.951"</f>
        <v>09/28/2024 21:11:20.951</v>
      </c>
      <c r="C269" t="str">
        <f t="shared" si="15"/>
        <v>FFDFD7C0</v>
      </c>
      <c r="D269" t="s">
        <v>123</v>
      </c>
      <c r="E269">
        <v>2</v>
      </c>
      <c r="H269">
        <v>158</v>
      </c>
      <c r="I269" t="s">
        <v>124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"21:11:20.617"</f>
        <v>21:11:20.617</v>
      </c>
      <c r="T269" t="str">
        <f>"21:11:20.117"</f>
        <v>21:11:20.117</v>
      </c>
      <c r="U269" t="str">
        <f t="shared" si="17"/>
        <v>A073EB</v>
      </c>
      <c r="V269">
        <v>0</v>
      </c>
      <c r="W269">
        <v>0</v>
      </c>
      <c r="X269">
        <v>4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126</v>
      </c>
      <c r="AG269">
        <v>0</v>
      </c>
      <c r="AH269">
        <v>0</v>
      </c>
      <c r="AI269">
        <v>2</v>
      </c>
      <c r="AJ269">
        <v>1</v>
      </c>
      <c r="AK269" t="s">
        <v>270</v>
      </c>
      <c r="AL269">
        <v>35.922074000000002</v>
      </c>
      <c r="AM269" t="s">
        <v>271</v>
      </c>
      <c r="AN269">
        <v>-75.732213999999999</v>
      </c>
      <c r="AO269">
        <v>25</v>
      </c>
      <c r="AP269">
        <v>1475</v>
      </c>
      <c r="AQ269" t="s">
        <v>129</v>
      </c>
      <c r="AR269">
        <v>-12</v>
      </c>
      <c r="AS269">
        <v>127</v>
      </c>
      <c r="AT269">
        <v>896</v>
      </c>
      <c r="BB269" t="str">
        <f t="shared" si="18"/>
        <v>1200</v>
      </c>
      <c r="BC269">
        <v>1</v>
      </c>
      <c r="BD269" t="str">
        <f t="shared" si="16"/>
        <v xml:space="preserve">N1281F  </v>
      </c>
      <c r="BE269">
        <v>1</v>
      </c>
      <c r="BG269">
        <v>0</v>
      </c>
      <c r="BH269">
        <v>0</v>
      </c>
      <c r="BI269">
        <v>0</v>
      </c>
      <c r="BJ269">
        <v>1325</v>
      </c>
      <c r="BK269">
        <v>-150</v>
      </c>
      <c r="BL269" t="s">
        <v>130</v>
      </c>
      <c r="BM269">
        <v>1</v>
      </c>
      <c r="BN269">
        <v>0</v>
      </c>
      <c r="BO269">
        <v>1</v>
      </c>
      <c r="BP269">
        <v>0</v>
      </c>
      <c r="BT269">
        <v>0</v>
      </c>
      <c r="BU269">
        <v>0</v>
      </c>
      <c r="CE269" t="str">
        <f>"21:11:20.619"</f>
        <v>21:11:20.619</v>
      </c>
      <c r="CF269">
        <v>618759900</v>
      </c>
      <c r="CI269">
        <v>0</v>
      </c>
      <c r="CJ269">
        <v>1504</v>
      </c>
      <c r="CK269">
        <v>1011.2</v>
      </c>
      <c r="CL269">
        <v>4.2187999999999999</v>
      </c>
      <c r="CM269">
        <v>1</v>
      </c>
      <c r="CN269">
        <v>1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131</v>
      </c>
      <c r="DA269">
        <v>145</v>
      </c>
      <c r="DB269">
        <v>1</v>
      </c>
      <c r="DC269" t="s">
        <v>132</v>
      </c>
      <c r="DD269" t="s">
        <v>133</v>
      </c>
      <c r="DG269">
        <v>1783306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"09/28/2024 21:11:20.951"</f>
        <v>09/28/2024 21:11:20.951</v>
      </c>
      <c r="C270" t="str">
        <f t="shared" si="15"/>
        <v>FFDFD7C0</v>
      </c>
      <c r="D270" t="s">
        <v>136</v>
      </c>
      <c r="E270">
        <v>3</v>
      </c>
      <c r="F270">
        <v>1003</v>
      </c>
      <c r="G270" t="s">
        <v>142</v>
      </c>
      <c r="J270" t="s">
        <v>137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"21:11:20.617"</f>
        <v>21:11:20.617</v>
      </c>
      <c r="T270" t="str">
        <f>"21:11:20.117"</f>
        <v>21:11:20.117</v>
      </c>
      <c r="U270" t="str">
        <f t="shared" si="17"/>
        <v>A073EB</v>
      </c>
      <c r="V270">
        <v>0</v>
      </c>
      <c r="W270">
        <v>0</v>
      </c>
      <c r="X270">
        <v>4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126</v>
      </c>
      <c r="AG270">
        <v>0</v>
      </c>
      <c r="AH270">
        <v>0</v>
      </c>
      <c r="AI270">
        <v>2</v>
      </c>
      <c r="AJ270">
        <v>1</v>
      </c>
      <c r="AK270" t="s">
        <v>270</v>
      </c>
      <c r="AL270">
        <v>35.922074000000002</v>
      </c>
      <c r="AM270" t="s">
        <v>271</v>
      </c>
      <c r="AN270">
        <v>-75.732213999999999</v>
      </c>
      <c r="AO270">
        <v>25</v>
      </c>
      <c r="AP270">
        <v>1475</v>
      </c>
      <c r="AQ270" t="s">
        <v>129</v>
      </c>
      <c r="AR270">
        <v>-12</v>
      </c>
      <c r="AS270">
        <v>127</v>
      </c>
      <c r="AT270">
        <v>896</v>
      </c>
      <c r="BB270" t="str">
        <f t="shared" si="18"/>
        <v>1200</v>
      </c>
      <c r="BC270">
        <v>1</v>
      </c>
      <c r="BD270" t="str">
        <f t="shared" si="16"/>
        <v xml:space="preserve">N1281F  </v>
      </c>
      <c r="BE270">
        <v>1</v>
      </c>
      <c r="BG270">
        <v>0</v>
      </c>
      <c r="BH270">
        <v>0</v>
      </c>
      <c r="BI270">
        <v>0</v>
      </c>
      <c r="BJ270">
        <v>1325</v>
      </c>
      <c r="BK270">
        <v>-150</v>
      </c>
      <c r="BL270" t="s">
        <v>130</v>
      </c>
      <c r="BM270">
        <v>1</v>
      </c>
      <c r="BN270">
        <v>0</v>
      </c>
      <c r="BO270">
        <v>1</v>
      </c>
      <c r="BP270">
        <v>0</v>
      </c>
      <c r="BT270">
        <v>0</v>
      </c>
      <c r="BU270">
        <v>0</v>
      </c>
      <c r="CE270" t="str">
        <f>"21:11:20.619"</f>
        <v>21:11:20.619</v>
      </c>
      <c r="CF270">
        <v>618759900</v>
      </c>
      <c r="CI270">
        <v>0</v>
      </c>
      <c r="CJ270">
        <v>1504</v>
      </c>
      <c r="CK270">
        <v>1011.2</v>
      </c>
      <c r="CL270">
        <v>4.2187999999999999</v>
      </c>
      <c r="CM270">
        <v>1</v>
      </c>
      <c r="CN270">
        <v>1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131</v>
      </c>
      <c r="DA270">
        <v>145</v>
      </c>
      <c r="DB270">
        <v>1</v>
      </c>
      <c r="DC270" t="s">
        <v>132</v>
      </c>
      <c r="DD270" t="s">
        <v>133</v>
      </c>
      <c r="DG270">
        <v>1783306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"09/28/2024 21:11:20.951"</f>
        <v>09/28/2024 21:11:20.951</v>
      </c>
      <c r="C271" t="str">
        <f t="shared" si="15"/>
        <v>FFDFD7C0</v>
      </c>
      <c r="D271" t="s">
        <v>136</v>
      </c>
      <c r="E271">
        <v>4</v>
      </c>
      <c r="F271">
        <v>1004</v>
      </c>
      <c r="G271" t="s">
        <v>124</v>
      </c>
      <c r="J271" t="s">
        <v>137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"21:11:20.617"</f>
        <v>21:11:20.617</v>
      </c>
      <c r="T271" t="str">
        <f>"21:11:20.117"</f>
        <v>21:11:20.117</v>
      </c>
      <c r="U271" t="str">
        <f t="shared" si="17"/>
        <v>A073EB</v>
      </c>
      <c r="V271">
        <v>0</v>
      </c>
      <c r="W271">
        <v>0</v>
      </c>
      <c r="X271">
        <v>4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126</v>
      </c>
      <c r="AG271">
        <v>0</v>
      </c>
      <c r="AH271">
        <v>0</v>
      </c>
      <c r="AI271">
        <v>2</v>
      </c>
      <c r="AJ271">
        <v>1</v>
      </c>
      <c r="AK271" t="s">
        <v>270</v>
      </c>
      <c r="AL271">
        <v>35.922074000000002</v>
      </c>
      <c r="AM271" t="s">
        <v>271</v>
      </c>
      <c r="AN271">
        <v>-75.732213999999999</v>
      </c>
      <c r="AO271">
        <v>25</v>
      </c>
      <c r="AP271">
        <v>1475</v>
      </c>
      <c r="AQ271" t="s">
        <v>129</v>
      </c>
      <c r="AR271">
        <v>-12</v>
      </c>
      <c r="AS271">
        <v>127</v>
      </c>
      <c r="AT271">
        <v>896</v>
      </c>
      <c r="BB271" t="str">
        <f t="shared" si="18"/>
        <v>1200</v>
      </c>
      <c r="BC271">
        <v>1</v>
      </c>
      <c r="BD271" t="str">
        <f t="shared" si="16"/>
        <v xml:space="preserve">N1281F  </v>
      </c>
      <c r="BE271">
        <v>1</v>
      </c>
      <c r="BG271">
        <v>0</v>
      </c>
      <c r="BH271">
        <v>0</v>
      </c>
      <c r="BI271">
        <v>0</v>
      </c>
      <c r="BJ271">
        <v>1325</v>
      </c>
      <c r="BK271">
        <v>-150</v>
      </c>
      <c r="BL271" t="s">
        <v>130</v>
      </c>
      <c r="BM271">
        <v>1</v>
      </c>
      <c r="BN271">
        <v>0</v>
      </c>
      <c r="BO271">
        <v>1</v>
      </c>
      <c r="BP271">
        <v>0</v>
      </c>
      <c r="BT271">
        <v>0</v>
      </c>
      <c r="BU271">
        <v>0</v>
      </c>
      <c r="CE271" t="str">
        <f>"21:11:20.619"</f>
        <v>21:11:20.619</v>
      </c>
      <c r="CF271">
        <v>618759900</v>
      </c>
      <c r="CI271">
        <v>0</v>
      </c>
      <c r="CJ271">
        <v>1504</v>
      </c>
      <c r="CK271">
        <v>1011.2</v>
      </c>
      <c r="CL271">
        <v>4.2187999999999999</v>
      </c>
      <c r="CM271">
        <v>1</v>
      </c>
      <c r="CN271">
        <v>1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6</v>
      </c>
      <c r="CY271">
        <v>7</v>
      </c>
      <c r="CZ271" t="s">
        <v>131</v>
      </c>
      <c r="DA271">
        <v>145</v>
      </c>
      <c r="DB271">
        <v>1</v>
      </c>
      <c r="DC271" t="s">
        <v>132</v>
      </c>
      <c r="DD271" t="s">
        <v>133</v>
      </c>
      <c r="DG271">
        <v>1783306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"09/28/2024 21:11:22.060"</f>
        <v>09/28/2024 21:11:22.060</v>
      </c>
      <c r="C272" t="str">
        <f t="shared" si="15"/>
        <v>FFDFD7C0</v>
      </c>
      <c r="D272" t="s">
        <v>123</v>
      </c>
      <c r="E272">
        <v>2</v>
      </c>
      <c r="H272">
        <v>158</v>
      </c>
      <c r="I272" t="s">
        <v>124</v>
      </c>
      <c r="J272" t="s">
        <v>125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"21:11:21.727"</f>
        <v>21:11:21.727</v>
      </c>
      <c r="T272" t="str">
        <f>"21:11:21.227"</f>
        <v>21:11:21.227</v>
      </c>
      <c r="U272" t="str">
        <f t="shared" si="17"/>
        <v>A073EB</v>
      </c>
      <c r="V272">
        <v>0</v>
      </c>
      <c r="W272">
        <v>0</v>
      </c>
      <c r="X272">
        <v>4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126</v>
      </c>
      <c r="AG272">
        <v>0</v>
      </c>
      <c r="AH272">
        <v>0</v>
      </c>
      <c r="AI272">
        <v>2</v>
      </c>
      <c r="AJ272">
        <v>1</v>
      </c>
      <c r="AK272" t="s">
        <v>272</v>
      </c>
      <c r="AL272">
        <v>35.922781999999998</v>
      </c>
      <c r="AM272" t="s">
        <v>273</v>
      </c>
      <c r="AN272">
        <v>-75.732257000000004</v>
      </c>
      <c r="AO272">
        <v>25</v>
      </c>
      <c r="AP272">
        <v>1475</v>
      </c>
      <c r="AQ272" t="s">
        <v>129</v>
      </c>
      <c r="AR272">
        <v>-11</v>
      </c>
      <c r="AS272">
        <v>128</v>
      </c>
      <c r="AT272">
        <v>768</v>
      </c>
      <c r="BB272" t="str">
        <f t="shared" si="18"/>
        <v>1200</v>
      </c>
      <c r="BC272">
        <v>1</v>
      </c>
      <c r="BD272" t="str">
        <f t="shared" si="16"/>
        <v xml:space="preserve">N1281F  </v>
      </c>
      <c r="BE272">
        <v>1</v>
      </c>
      <c r="BG272">
        <v>0</v>
      </c>
      <c r="BH272">
        <v>0</v>
      </c>
      <c r="BI272">
        <v>0</v>
      </c>
      <c r="BJ272">
        <v>1350</v>
      </c>
      <c r="BK272">
        <v>-125</v>
      </c>
      <c r="BL272" t="s">
        <v>130</v>
      </c>
      <c r="BM272">
        <v>1</v>
      </c>
      <c r="BN272">
        <v>0</v>
      </c>
      <c r="BO272">
        <v>1</v>
      </c>
      <c r="BP272">
        <v>0</v>
      </c>
      <c r="BT272">
        <v>0</v>
      </c>
      <c r="BU272">
        <v>0</v>
      </c>
      <c r="CE272" t="str">
        <f>"21:11:21.730"</f>
        <v>21:11:21.730</v>
      </c>
      <c r="CF272">
        <v>729604047</v>
      </c>
      <c r="CI272">
        <v>0</v>
      </c>
      <c r="CJ272">
        <v>1504</v>
      </c>
      <c r="CK272">
        <v>1011.2</v>
      </c>
      <c r="CL272">
        <v>4.2187999999999999</v>
      </c>
      <c r="CM272">
        <v>1</v>
      </c>
      <c r="CN272">
        <v>1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6</v>
      </c>
      <c r="CY272">
        <v>7</v>
      </c>
      <c r="CZ272" t="s">
        <v>131</v>
      </c>
      <c r="DA272">
        <v>145</v>
      </c>
      <c r="DB272">
        <v>1</v>
      </c>
      <c r="DC272" t="s">
        <v>132</v>
      </c>
      <c r="DD272" t="s">
        <v>133</v>
      </c>
      <c r="DG272">
        <v>1783791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"09/28/2024 21:11:22.060"</f>
        <v>09/28/2024 21:11:22.060</v>
      </c>
      <c r="C273" t="str">
        <f t="shared" si="15"/>
        <v>FFDFD7C0</v>
      </c>
      <c r="D273" t="s">
        <v>136</v>
      </c>
      <c r="E273">
        <v>3</v>
      </c>
      <c r="F273">
        <v>1003</v>
      </c>
      <c r="G273" t="s">
        <v>142</v>
      </c>
      <c r="J273" t="s">
        <v>137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"21:11:21.727"</f>
        <v>21:11:21.727</v>
      </c>
      <c r="T273" t="str">
        <f>"21:11:21.227"</f>
        <v>21:11:21.227</v>
      </c>
      <c r="U273" t="str">
        <f t="shared" si="17"/>
        <v>A073EB</v>
      </c>
      <c r="V273">
        <v>0</v>
      </c>
      <c r="W273">
        <v>0</v>
      </c>
      <c r="X273">
        <v>4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126</v>
      </c>
      <c r="AG273">
        <v>0</v>
      </c>
      <c r="AH273">
        <v>0</v>
      </c>
      <c r="AI273">
        <v>2</v>
      </c>
      <c r="AJ273">
        <v>1</v>
      </c>
      <c r="AK273" t="s">
        <v>272</v>
      </c>
      <c r="AL273">
        <v>35.922781999999998</v>
      </c>
      <c r="AM273" t="s">
        <v>273</v>
      </c>
      <c r="AN273">
        <v>-75.732257000000004</v>
      </c>
      <c r="AO273">
        <v>25</v>
      </c>
      <c r="AP273">
        <v>1475</v>
      </c>
      <c r="AQ273" t="s">
        <v>129</v>
      </c>
      <c r="AR273">
        <v>-11</v>
      </c>
      <c r="AS273">
        <v>128</v>
      </c>
      <c r="AT273">
        <v>768</v>
      </c>
      <c r="BB273" t="str">
        <f t="shared" si="18"/>
        <v>1200</v>
      </c>
      <c r="BC273">
        <v>1</v>
      </c>
      <c r="BD273" t="str">
        <f t="shared" si="16"/>
        <v xml:space="preserve">N1281F  </v>
      </c>
      <c r="BE273">
        <v>1</v>
      </c>
      <c r="BG273">
        <v>0</v>
      </c>
      <c r="BH273">
        <v>0</v>
      </c>
      <c r="BI273">
        <v>0</v>
      </c>
      <c r="BJ273">
        <v>1350</v>
      </c>
      <c r="BK273">
        <v>-125</v>
      </c>
      <c r="BL273" t="s">
        <v>130</v>
      </c>
      <c r="BM273">
        <v>1</v>
      </c>
      <c r="BN273">
        <v>0</v>
      </c>
      <c r="BO273">
        <v>1</v>
      </c>
      <c r="BP273">
        <v>0</v>
      </c>
      <c r="BT273">
        <v>0</v>
      </c>
      <c r="BU273">
        <v>0</v>
      </c>
      <c r="CE273" t="str">
        <f>"21:11:21.730"</f>
        <v>21:11:21.730</v>
      </c>
      <c r="CF273">
        <v>729604047</v>
      </c>
      <c r="CI273">
        <v>0</v>
      </c>
      <c r="CJ273">
        <v>1504</v>
      </c>
      <c r="CK273">
        <v>1011.2</v>
      </c>
      <c r="CL273">
        <v>4.2187999999999999</v>
      </c>
      <c r="CM273">
        <v>1</v>
      </c>
      <c r="CN273">
        <v>1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6</v>
      </c>
      <c r="CY273">
        <v>7</v>
      </c>
      <c r="CZ273" t="s">
        <v>131</v>
      </c>
      <c r="DA273">
        <v>145</v>
      </c>
      <c r="DB273">
        <v>1</v>
      </c>
      <c r="DC273" t="s">
        <v>132</v>
      </c>
      <c r="DD273" t="s">
        <v>133</v>
      </c>
      <c r="DG273">
        <v>1783791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"09/28/2024 21:11:22.060"</f>
        <v>09/28/2024 21:11:22.060</v>
      </c>
      <c r="C274" t="str">
        <f t="shared" si="15"/>
        <v>FFDFD7C0</v>
      </c>
      <c r="D274" t="s">
        <v>136</v>
      </c>
      <c r="E274">
        <v>4</v>
      </c>
      <c r="F274">
        <v>1004</v>
      </c>
      <c r="G274" t="s">
        <v>124</v>
      </c>
      <c r="J274" t="s">
        <v>137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"21:11:21.727"</f>
        <v>21:11:21.727</v>
      </c>
      <c r="T274" t="str">
        <f>"21:11:21.227"</f>
        <v>21:11:21.227</v>
      </c>
      <c r="U274" t="str">
        <f t="shared" si="17"/>
        <v>A073EB</v>
      </c>
      <c r="V274">
        <v>0</v>
      </c>
      <c r="W274">
        <v>0</v>
      </c>
      <c r="X274">
        <v>4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126</v>
      </c>
      <c r="AG274">
        <v>0</v>
      </c>
      <c r="AH274">
        <v>0</v>
      </c>
      <c r="AI274">
        <v>2</v>
      </c>
      <c r="AJ274">
        <v>1</v>
      </c>
      <c r="AK274" t="s">
        <v>272</v>
      </c>
      <c r="AL274">
        <v>35.922781999999998</v>
      </c>
      <c r="AM274" t="s">
        <v>273</v>
      </c>
      <c r="AN274">
        <v>-75.732257000000004</v>
      </c>
      <c r="AO274">
        <v>25</v>
      </c>
      <c r="AP274">
        <v>1475</v>
      </c>
      <c r="AQ274" t="s">
        <v>129</v>
      </c>
      <c r="AR274">
        <v>-11</v>
      </c>
      <c r="AS274">
        <v>128</v>
      </c>
      <c r="AT274">
        <v>768</v>
      </c>
      <c r="BB274" t="str">
        <f t="shared" si="18"/>
        <v>1200</v>
      </c>
      <c r="BC274">
        <v>1</v>
      </c>
      <c r="BD274" t="str">
        <f t="shared" si="16"/>
        <v xml:space="preserve">N1281F  </v>
      </c>
      <c r="BE274">
        <v>1</v>
      </c>
      <c r="BG274">
        <v>0</v>
      </c>
      <c r="BH274">
        <v>0</v>
      </c>
      <c r="BI274">
        <v>0</v>
      </c>
      <c r="BJ274">
        <v>1350</v>
      </c>
      <c r="BK274">
        <v>-125</v>
      </c>
      <c r="BL274" t="s">
        <v>130</v>
      </c>
      <c r="BM274">
        <v>1</v>
      </c>
      <c r="BN274">
        <v>0</v>
      </c>
      <c r="BO274">
        <v>1</v>
      </c>
      <c r="BP274">
        <v>0</v>
      </c>
      <c r="BT274">
        <v>0</v>
      </c>
      <c r="BU274">
        <v>0</v>
      </c>
      <c r="CE274" t="str">
        <f>"21:11:21.730"</f>
        <v>21:11:21.730</v>
      </c>
      <c r="CF274">
        <v>729604047</v>
      </c>
      <c r="CI274">
        <v>0</v>
      </c>
      <c r="CJ274">
        <v>1504</v>
      </c>
      <c r="CK274">
        <v>1011.2</v>
      </c>
      <c r="CL274">
        <v>4.2187999999999999</v>
      </c>
      <c r="CM274">
        <v>1</v>
      </c>
      <c r="CN274">
        <v>1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6</v>
      </c>
      <c r="CY274">
        <v>7</v>
      </c>
      <c r="CZ274" t="s">
        <v>131</v>
      </c>
      <c r="DA274">
        <v>145</v>
      </c>
      <c r="DB274">
        <v>1</v>
      </c>
      <c r="DC274" t="s">
        <v>132</v>
      </c>
      <c r="DD274" t="s">
        <v>133</v>
      </c>
      <c r="DG274">
        <v>1783791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"09/28/2024 21:11:22.060"</f>
        <v>09/28/2024 21:11:22.060</v>
      </c>
      <c r="C275" t="str">
        <f t="shared" si="15"/>
        <v>FFDFD7C0</v>
      </c>
      <c r="D275" t="s">
        <v>143</v>
      </c>
      <c r="E275">
        <v>13</v>
      </c>
      <c r="J275" t="s">
        <v>144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"21:11:21.727"</f>
        <v>21:11:21.727</v>
      </c>
      <c r="T275" t="str">
        <f>"21:11:21.227"</f>
        <v>21:11:21.227</v>
      </c>
      <c r="U275" t="str">
        <f t="shared" si="17"/>
        <v>A073EB</v>
      </c>
      <c r="V275">
        <v>0</v>
      </c>
      <c r="W275">
        <v>0</v>
      </c>
      <c r="X275">
        <v>4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126</v>
      </c>
      <c r="AG275">
        <v>0</v>
      </c>
      <c r="AH275">
        <v>0</v>
      </c>
      <c r="AI275">
        <v>2</v>
      </c>
      <c r="AJ275">
        <v>1</v>
      </c>
      <c r="AK275" t="s">
        <v>272</v>
      </c>
      <c r="AL275">
        <v>35.922781999999998</v>
      </c>
      <c r="AM275" t="s">
        <v>273</v>
      </c>
      <c r="AN275">
        <v>-75.732257000000004</v>
      </c>
      <c r="AO275">
        <v>25</v>
      </c>
      <c r="AP275">
        <v>1475</v>
      </c>
      <c r="AQ275" t="s">
        <v>129</v>
      </c>
      <c r="AR275">
        <v>-11</v>
      </c>
      <c r="AS275">
        <v>128</v>
      </c>
      <c r="AT275">
        <v>768</v>
      </c>
      <c r="BB275" t="str">
        <f t="shared" si="18"/>
        <v>1200</v>
      </c>
      <c r="BC275">
        <v>1</v>
      </c>
      <c r="BD275" t="str">
        <f t="shared" si="16"/>
        <v xml:space="preserve">N1281F  </v>
      </c>
      <c r="BE275">
        <v>1</v>
      </c>
      <c r="BG275">
        <v>0</v>
      </c>
      <c r="BH275">
        <v>0</v>
      </c>
      <c r="BI275">
        <v>0</v>
      </c>
      <c r="BJ275">
        <v>1350</v>
      </c>
      <c r="BK275">
        <v>-125</v>
      </c>
      <c r="BL275" t="s">
        <v>130</v>
      </c>
      <c r="BM275">
        <v>1</v>
      </c>
      <c r="BN275">
        <v>0</v>
      </c>
      <c r="BO275">
        <v>1</v>
      </c>
      <c r="BP275">
        <v>0</v>
      </c>
      <c r="BT275">
        <v>0</v>
      </c>
      <c r="BU275">
        <v>0</v>
      </c>
      <c r="CE275" t="str">
        <f>"21:11:21.730"</f>
        <v>21:11:21.730</v>
      </c>
      <c r="CF275">
        <v>729604047</v>
      </c>
      <c r="CI275">
        <v>0</v>
      </c>
      <c r="CJ275">
        <v>1504</v>
      </c>
      <c r="CK275">
        <v>1011.2</v>
      </c>
      <c r="CL275">
        <v>4.2187999999999999</v>
      </c>
      <c r="CM275">
        <v>1</v>
      </c>
      <c r="CN275">
        <v>1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6</v>
      </c>
      <c r="CY275">
        <v>7</v>
      </c>
      <c r="CZ275" t="s">
        <v>131</v>
      </c>
      <c r="DA275">
        <v>145</v>
      </c>
      <c r="DB275">
        <v>1</v>
      </c>
      <c r="DC275" t="s">
        <v>132</v>
      </c>
      <c r="DD275" t="s">
        <v>133</v>
      </c>
      <c r="DG275">
        <v>1783791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"09/28/2024 21:11:22.920"</f>
        <v>09/28/2024 21:11:22.920</v>
      </c>
      <c r="C276" t="str">
        <f t="shared" ref="C276:C339" si="19">"FFDFD7C0"</f>
        <v>FFDFD7C0</v>
      </c>
      <c r="D276" t="s">
        <v>143</v>
      </c>
      <c r="E276">
        <v>13</v>
      </c>
      <c r="J276" t="s">
        <v>144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"21:11:22.688"</f>
        <v>21:11:22.688</v>
      </c>
      <c r="T276" t="str">
        <f>"21:11:22.188"</f>
        <v>21:11:22.188</v>
      </c>
      <c r="U276" t="str">
        <f t="shared" si="17"/>
        <v>A073EB</v>
      </c>
      <c r="V276">
        <v>0</v>
      </c>
      <c r="W276">
        <v>0</v>
      </c>
      <c r="X276">
        <v>4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126</v>
      </c>
      <c r="AG276">
        <v>0</v>
      </c>
      <c r="AH276">
        <v>0</v>
      </c>
      <c r="AI276">
        <v>2</v>
      </c>
      <c r="AJ276">
        <v>1</v>
      </c>
      <c r="AK276" t="s">
        <v>274</v>
      </c>
      <c r="AL276">
        <v>35.923318999999999</v>
      </c>
      <c r="AM276" t="s">
        <v>275</v>
      </c>
      <c r="AN276">
        <v>-75.732299999999995</v>
      </c>
      <c r="AO276">
        <v>25</v>
      </c>
      <c r="AP276">
        <v>1475</v>
      </c>
      <c r="AQ276" t="s">
        <v>129</v>
      </c>
      <c r="AR276">
        <v>-11</v>
      </c>
      <c r="AS276">
        <v>129</v>
      </c>
      <c r="AT276">
        <v>704</v>
      </c>
      <c r="BB276" t="str">
        <f t="shared" si="18"/>
        <v>1200</v>
      </c>
      <c r="BC276">
        <v>1</v>
      </c>
      <c r="BD276" t="str">
        <f t="shared" ref="BD276:BD339" si="20">"N1281F  "</f>
        <v xml:space="preserve">N1281F  </v>
      </c>
      <c r="BE276">
        <v>1</v>
      </c>
      <c r="BG276">
        <v>0</v>
      </c>
      <c r="BH276">
        <v>0</v>
      </c>
      <c r="BI276">
        <v>0</v>
      </c>
      <c r="BJ276">
        <v>1350</v>
      </c>
      <c r="BK276">
        <v>-125</v>
      </c>
      <c r="BL276" t="s">
        <v>130</v>
      </c>
      <c r="BM276">
        <v>1</v>
      </c>
      <c r="BN276">
        <v>0</v>
      </c>
      <c r="BO276">
        <v>1</v>
      </c>
      <c r="BP276">
        <v>0</v>
      </c>
      <c r="BT276">
        <v>0</v>
      </c>
      <c r="BU276">
        <v>0</v>
      </c>
      <c r="CE276" t="str">
        <f>"21:11:22.688"</f>
        <v>21:11:22.688</v>
      </c>
      <c r="CF276">
        <v>688075902</v>
      </c>
      <c r="CI276">
        <v>0</v>
      </c>
      <c r="CJ276">
        <v>1504</v>
      </c>
      <c r="CK276">
        <v>1011.2</v>
      </c>
      <c r="CL276">
        <v>4.2187999999999999</v>
      </c>
      <c r="CM276">
        <v>1</v>
      </c>
      <c r="CN276">
        <v>1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6</v>
      </c>
      <c r="CY276">
        <v>7</v>
      </c>
      <c r="CZ276" t="s">
        <v>131</v>
      </c>
      <c r="DA276">
        <v>145</v>
      </c>
      <c r="DB276">
        <v>1</v>
      </c>
      <c r="DC276" t="s">
        <v>132</v>
      </c>
      <c r="DD276" t="s">
        <v>133</v>
      </c>
      <c r="DG276">
        <v>1784206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"09/28/2024 21:11:22.935"</f>
        <v>09/28/2024 21:11:22.935</v>
      </c>
      <c r="C277" t="str">
        <f t="shared" si="19"/>
        <v>FFDFD7C0</v>
      </c>
      <c r="D277" t="s">
        <v>123</v>
      </c>
      <c r="E277">
        <v>2</v>
      </c>
      <c r="H277">
        <v>158</v>
      </c>
      <c r="I277" t="s">
        <v>124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"21:11:22.688"</f>
        <v>21:11:22.688</v>
      </c>
      <c r="T277" t="str">
        <f>"21:11:22.188"</f>
        <v>21:11:22.188</v>
      </c>
      <c r="U277" t="str">
        <f t="shared" si="17"/>
        <v>A073EB</v>
      </c>
      <c r="V277">
        <v>0</v>
      </c>
      <c r="W277">
        <v>0</v>
      </c>
      <c r="X277">
        <v>4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126</v>
      </c>
      <c r="AG277">
        <v>0</v>
      </c>
      <c r="AH277">
        <v>0</v>
      </c>
      <c r="AI277">
        <v>2</v>
      </c>
      <c r="AJ277">
        <v>1</v>
      </c>
      <c r="AK277" t="s">
        <v>274</v>
      </c>
      <c r="AL277">
        <v>35.923318999999999</v>
      </c>
      <c r="AM277" t="s">
        <v>275</v>
      </c>
      <c r="AN277">
        <v>-75.732299999999995</v>
      </c>
      <c r="AO277">
        <v>25</v>
      </c>
      <c r="AP277">
        <v>1475</v>
      </c>
      <c r="AQ277" t="s">
        <v>129</v>
      </c>
      <c r="AR277">
        <v>-11</v>
      </c>
      <c r="AS277">
        <v>129</v>
      </c>
      <c r="AT277">
        <v>704</v>
      </c>
      <c r="BB277" t="str">
        <f t="shared" si="18"/>
        <v>1200</v>
      </c>
      <c r="BC277">
        <v>1</v>
      </c>
      <c r="BD277" t="str">
        <f t="shared" si="20"/>
        <v xml:space="preserve">N1281F  </v>
      </c>
      <c r="BE277">
        <v>1</v>
      </c>
      <c r="BG277">
        <v>0</v>
      </c>
      <c r="BH277">
        <v>0</v>
      </c>
      <c r="BI277">
        <v>0</v>
      </c>
      <c r="BJ277">
        <v>1350</v>
      </c>
      <c r="BK277">
        <v>-125</v>
      </c>
      <c r="BL277" t="s">
        <v>130</v>
      </c>
      <c r="BM277">
        <v>1</v>
      </c>
      <c r="BN277">
        <v>0</v>
      </c>
      <c r="BO277">
        <v>1</v>
      </c>
      <c r="BP277">
        <v>0</v>
      </c>
      <c r="BT277">
        <v>0</v>
      </c>
      <c r="BU277">
        <v>0</v>
      </c>
      <c r="CE277" t="str">
        <f>"21:11:22.688"</f>
        <v>21:11:22.688</v>
      </c>
      <c r="CF277">
        <v>688075902</v>
      </c>
      <c r="CI277">
        <v>0</v>
      </c>
      <c r="CJ277">
        <v>1504</v>
      </c>
      <c r="CK277">
        <v>1011.2</v>
      </c>
      <c r="CL277">
        <v>4.2187999999999999</v>
      </c>
      <c r="CM277">
        <v>1</v>
      </c>
      <c r="CN277">
        <v>1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6</v>
      </c>
      <c r="CY277">
        <v>7</v>
      </c>
      <c r="CZ277" t="s">
        <v>131</v>
      </c>
      <c r="DA277">
        <v>145</v>
      </c>
      <c r="DB277">
        <v>1</v>
      </c>
      <c r="DC277" t="s">
        <v>132</v>
      </c>
      <c r="DD277" t="s">
        <v>133</v>
      </c>
      <c r="DG277">
        <v>1784206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"09/28/2024 21:11:22.935"</f>
        <v>09/28/2024 21:11:22.935</v>
      </c>
      <c r="C278" t="str">
        <f t="shared" si="19"/>
        <v>FFDFD7C0</v>
      </c>
      <c r="D278" t="s">
        <v>136</v>
      </c>
      <c r="E278">
        <v>3</v>
      </c>
      <c r="F278">
        <v>1003</v>
      </c>
      <c r="G278" t="s">
        <v>142</v>
      </c>
      <c r="J278" t="s">
        <v>137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"21:11:22.688"</f>
        <v>21:11:22.688</v>
      </c>
      <c r="T278" t="str">
        <f>"21:11:22.188"</f>
        <v>21:11:22.188</v>
      </c>
      <c r="U278" t="str">
        <f t="shared" si="17"/>
        <v>A073EB</v>
      </c>
      <c r="V278">
        <v>0</v>
      </c>
      <c r="W278">
        <v>0</v>
      </c>
      <c r="X278">
        <v>4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126</v>
      </c>
      <c r="AG278">
        <v>0</v>
      </c>
      <c r="AH278">
        <v>0</v>
      </c>
      <c r="AI278">
        <v>2</v>
      </c>
      <c r="AJ278">
        <v>1</v>
      </c>
      <c r="AK278" t="s">
        <v>274</v>
      </c>
      <c r="AL278">
        <v>35.923318999999999</v>
      </c>
      <c r="AM278" t="s">
        <v>275</v>
      </c>
      <c r="AN278">
        <v>-75.732299999999995</v>
      </c>
      <c r="AO278">
        <v>25</v>
      </c>
      <c r="AP278">
        <v>1475</v>
      </c>
      <c r="AQ278" t="s">
        <v>129</v>
      </c>
      <c r="AR278">
        <v>-11</v>
      </c>
      <c r="AS278">
        <v>129</v>
      </c>
      <c r="AT278">
        <v>704</v>
      </c>
      <c r="BB278" t="str">
        <f t="shared" si="18"/>
        <v>1200</v>
      </c>
      <c r="BC278">
        <v>1</v>
      </c>
      <c r="BD278" t="str">
        <f t="shared" si="20"/>
        <v xml:space="preserve">N1281F  </v>
      </c>
      <c r="BE278">
        <v>1</v>
      </c>
      <c r="BG278">
        <v>0</v>
      </c>
      <c r="BH278">
        <v>0</v>
      </c>
      <c r="BI278">
        <v>0</v>
      </c>
      <c r="BJ278">
        <v>1350</v>
      </c>
      <c r="BK278">
        <v>-125</v>
      </c>
      <c r="BL278" t="s">
        <v>130</v>
      </c>
      <c r="BM278">
        <v>1</v>
      </c>
      <c r="BN278">
        <v>0</v>
      </c>
      <c r="BO278">
        <v>1</v>
      </c>
      <c r="BP278">
        <v>0</v>
      </c>
      <c r="BT278">
        <v>0</v>
      </c>
      <c r="BU278">
        <v>0</v>
      </c>
      <c r="CE278" t="str">
        <f>"21:11:22.688"</f>
        <v>21:11:22.688</v>
      </c>
      <c r="CF278">
        <v>688075902</v>
      </c>
      <c r="CI278">
        <v>0</v>
      </c>
      <c r="CJ278">
        <v>1504</v>
      </c>
      <c r="CK278">
        <v>1011.2</v>
      </c>
      <c r="CL278">
        <v>4.2187999999999999</v>
      </c>
      <c r="CM278">
        <v>1</v>
      </c>
      <c r="CN278">
        <v>1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131</v>
      </c>
      <c r="DA278">
        <v>145</v>
      </c>
      <c r="DB278">
        <v>1</v>
      </c>
      <c r="DC278" t="s">
        <v>132</v>
      </c>
      <c r="DD278" t="s">
        <v>133</v>
      </c>
      <c r="DG278">
        <v>1784206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"09/28/2024 21:11:22.935"</f>
        <v>09/28/2024 21:11:22.935</v>
      </c>
      <c r="C279" t="str">
        <f t="shared" si="19"/>
        <v>FFDFD7C0</v>
      </c>
      <c r="D279" t="s">
        <v>136</v>
      </c>
      <c r="E279">
        <v>4</v>
      </c>
      <c r="F279">
        <v>1004</v>
      </c>
      <c r="G279" t="s">
        <v>124</v>
      </c>
      <c r="J279" t="s">
        <v>137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"21:11:22.688"</f>
        <v>21:11:22.688</v>
      </c>
      <c r="T279" t="str">
        <f>"21:11:22.188"</f>
        <v>21:11:22.188</v>
      </c>
      <c r="U279" t="str">
        <f t="shared" si="17"/>
        <v>A073EB</v>
      </c>
      <c r="V279">
        <v>0</v>
      </c>
      <c r="W279">
        <v>0</v>
      </c>
      <c r="X279">
        <v>4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126</v>
      </c>
      <c r="AG279">
        <v>0</v>
      </c>
      <c r="AH279">
        <v>0</v>
      </c>
      <c r="AI279">
        <v>2</v>
      </c>
      <c r="AJ279">
        <v>1</v>
      </c>
      <c r="AK279" t="s">
        <v>274</v>
      </c>
      <c r="AL279">
        <v>35.923318999999999</v>
      </c>
      <c r="AM279" t="s">
        <v>275</v>
      </c>
      <c r="AN279">
        <v>-75.732299999999995</v>
      </c>
      <c r="AO279">
        <v>25</v>
      </c>
      <c r="AP279">
        <v>1475</v>
      </c>
      <c r="AQ279" t="s">
        <v>129</v>
      </c>
      <c r="AR279">
        <v>-11</v>
      </c>
      <c r="AS279">
        <v>129</v>
      </c>
      <c r="AT279">
        <v>704</v>
      </c>
      <c r="BB279" t="str">
        <f t="shared" si="18"/>
        <v>1200</v>
      </c>
      <c r="BC279">
        <v>1</v>
      </c>
      <c r="BD279" t="str">
        <f t="shared" si="20"/>
        <v xml:space="preserve">N1281F  </v>
      </c>
      <c r="BE279">
        <v>1</v>
      </c>
      <c r="BG279">
        <v>0</v>
      </c>
      <c r="BH279">
        <v>0</v>
      </c>
      <c r="BI279">
        <v>0</v>
      </c>
      <c r="BJ279">
        <v>1350</v>
      </c>
      <c r="BK279">
        <v>-125</v>
      </c>
      <c r="BL279" t="s">
        <v>130</v>
      </c>
      <c r="BM279">
        <v>1</v>
      </c>
      <c r="BN279">
        <v>0</v>
      </c>
      <c r="BO279">
        <v>1</v>
      </c>
      <c r="BP279">
        <v>0</v>
      </c>
      <c r="BT279">
        <v>0</v>
      </c>
      <c r="BU279">
        <v>0</v>
      </c>
      <c r="CE279" t="str">
        <f>"21:11:22.688"</f>
        <v>21:11:22.688</v>
      </c>
      <c r="CF279">
        <v>688075902</v>
      </c>
      <c r="CI279">
        <v>0</v>
      </c>
      <c r="CJ279">
        <v>1504</v>
      </c>
      <c r="CK279">
        <v>1011.2</v>
      </c>
      <c r="CL279">
        <v>4.2187999999999999</v>
      </c>
      <c r="CM279">
        <v>1</v>
      </c>
      <c r="CN279">
        <v>1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131</v>
      </c>
      <c r="DA279">
        <v>145</v>
      </c>
      <c r="DB279">
        <v>1</v>
      </c>
      <c r="DC279" t="s">
        <v>132</v>
      </c>
      <c r="DD279" t="s">
        <v>133</v>
      </c>
      <c r="DG279">
        <v>1784206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"09/28/2024 21:11:23.935"</f>
        <v>09/28/2024 21:11:23.935</v>
      </c>
      <c r="C280" t="str">
        <f t="shared" si="19"/>
        <v>FFDFD7C0</v>
      </c>
      <c r="D280" t="s">
        <v>143</v>
      </c>
      <c r="E280">
        <v>13</v>
      </c>
      <c r="J280" t="s">
        <v>144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"21:11:23.688"</f>
        <v>21:11:23.688</v>
      </c>
      <c r="T280" t="str">
        <f>"21:11:23.188"</f>
        <v>21:11:23.188</v>
      </c>
      <c r="U280" t="str">
        <f t="shared" si="17"/>
        <v>A073EB</v>
      </c>
      <c r="V280">
        <v>0</v>
      </c>
      <c r="W280">
        <v>0</v>
      </c>
      <c r="X280">
        <v>4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126</v>
      </c>
      <c r="AG280">
        <v>0</v>
      </c>
      <c r="AH280">
        <v>0</v>
      </c>
      <c r="AI280">
        <v>2</v>
      </c>
      <c r="AJ280">
        <v>1</v>
      </c>
      <c r="AK280" t="s">
        <v>276</v>
      </c>
      <c r="AL280">
        <v>35.923920000000003</v>
      </c>
      <c r="AM280" t="s">
        <v>277</v>
      </c>
      <c r="AN280">
        <v>-75.732365000000001</v>
      </c>
      <c r="AO280">
        <v>25</v>
      </c>
      <c r="AP280">
        <v>1500</v>
      </c>
      <c r="AQ280" t="s">
        <v>129</v>
      </c>
      <c r="AR280">
        <v>-11</v>
      </c>
      <c r="AS280">
        <v>129</v>
      </c>
      <c r="AT280">
        <v>704</v>
      </c>
      <c r="BB280" t="str">
        <f t="shared" si="18"/>
        <v>1200</v>
      </c>
      <c r="BC280">
        <v>1</v>
      </c>
      <c r="BD280" t="str">
        <f t="shared" si="20"/>
        <v xml:space="preserve">N1281F  </v>
      </c>
      <c r="BE280">
        <v>1</v>
      </c>
      <c r="BG280">
        <v>0</v>
      </c>
      <c r="BH280">
        <v>0</v>
      </c>
      <c r="BI280">
        <v>0</v>
      </c>
      <c r="BJ280">
        <v>1375</v>
      </c>
      <c r="BK280">
        <v>-125</v>
      </c>
      <c r="BL280" t="s">
        <v>130</v>
      </c>
      <c r="BM280">
        <v>1</v>
      </c>
      <c r="BN280">
        <v>0</v>
      </c>
      <c r="BO280">
        <v>1</v>
      </c>
      <c r="BP280">
        <v>0</v>
      </c>
      <c r="BT280">
        <v>0</v>
      </c>
      <c r="BU280">
        <v>0</v>
      </c>
      <c r="CE280" t="str">
        <f>"21:11:23.691"</f>
        <v>21:11:23.691</v>
      </c>
      <c r="CF280">
        <v>690784871</v>
      </c>
      <c r="CI280">
        <v>0</v>
      </c>
      <c r="CJ280">
        <v>1504</v>
      </c>
      <c r="CK280">
        <v>1011.2</v>
      </c>
      <c r="CL280">
        <v>4.2187999999999999</v>
      </c>
      <c r="CM280">
        <v>1</v>
      </c>
      <c r="CN280">
        <v>1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131</v>
      </c>
      <c r="DA280">
        <v>145</v>
      </c>
      <c r="DB280">
        <v>1</v>
      </c>
      <c r="DC280" t="s">
        <v>132</v>
      </c>
      <c r="DD280" t="s">
        <v>133</v>
      </c>
      <c r="DG280">
        <v>1784601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"09/28/2024 21:11:23.935"</f>
        <v>09/28/2024 21:11:23.935</v>
      </c>
      <c r="C281" t="str">
        <f t="shared" si="19"/>
        <v>FFDFD7C0</v>
      </c>
      <c r="D281" t="s">
        <v>123</v>
      </c>
      <c r="E281">
        <v>2</v>
      </c>
      <c r="H281">
        <v>158</v>
      </c>
      <c r="I281" t="s">
        <v>124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"21:11:23.688"</f>
        <v>21:11:23.688</v>
      </c>
      <c r="T281" t="str">
        <f>"21:11:23.188"</f>
        <v>21:11:23.188</v>
      </c>
      <c r="U281" t="str">
        <f t="shared" si="17"/>
        <v>A073EB</v>
      </c>
      <c r="V281">
        <v>0</v>
      </c>
      <c r="W281">
        <v>0</v>
      </c>
      <c r="X281">
        <v>4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126</v>
      </c>
      <c r="AG281">
        <v>0</v>
      </c>
      <c r="AH281">
        <v>0</v>
      </c>
      <c r="AI281">
        <v>2</v>
      </c>
      <c r="AJ281">
        <v>1</v>
      </c>
      <c r="AK281" t="s">
        <v>276</v>
      </c>
      <c r="AL281">
        <v>35.923920000000003</v>
      </c>
      <c r="AM281" t="s">
        <v>277</v>
      </c>
      <c r="AN281">
        <v>-75.732365000000001</v>
      </c>
      <c r="AO281">
        <v>25</v>
      </c>
      <c r="AP281">
        <v>1500</v>
      </c>
      <c r="AQ281" t="s">
        <v>129</v>
      </c>
      <c r="AR281">
        <v>-11</v>
      </c>
      <c r="AS281">
        <v>129</v>
      </c>
      <c r="AT281">
        <v>704</v>
      </c>
      <c r="BB281" t="str">
        <f t="shared" si="18"/>
        <v>1200</v>
      </c>
      <c r="BC281">
        <v>1</v>
      </c>
      <c r="BD281" t="str">
        <f t="shared" si="20"/>
        <v xml:space="preserve">N1281F  </v>
      </c>
      <c r="BE281">
        <v>1</v>
      </c>
      <c r="BG281">
        <v>0</v>
      </c>
      <c r="BH281">
        <v>0</v>
      </c>
      <c r="BI281">
        <v>0</v>
      </c>
      <c r="BJ281">
        <v>1375</v>
      </c>
      <c r="BK281">
        <v>-125</v>
      </c>
      <c r="BL281" t="s">
        <v>130</v>
      </c>
      <c r="BM281">
        <v>1</v>
      </c>
      <c r="BN281">
        <v>0</v>
      </c>
      <c r="BO281">
        <v>1</v>
      </c>
      <c r="BP281">
        <v>0</v>
      </c>
      <c r="BT281">
        <v>0</v>
      </c>
      <c r="BU281">
        <v>0</v>
      </c>
      <c r="CE281" t="str">
        <f>"21:11:23.691"</f>
        <v>21:11:23.691</v>
      </c>
      <c r="CF281">
        <v>690784871</v>
      </c>
      <c r="CI281">
        <v>0</v>
      </c>
      <c r="CJ281">
        <v>1504</v>
      </c>
      <c r="CK281">
        <v>1011.2</v>
      </c>
      <c r="CL281">
        <v>4.2187999999999999</v>
      </c>
      <c r="CM281">
        <v>1</v>
      </c>
      <c r="CN281">
        <v>1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6</v>
      </c>
      <c r="CY281">
        <v>7</v>
      </c>
      <c r="CZ281" t="s">
        <v>131</v>
      </c>
      <c r="DA281">
        <v>145</v>
      </c>
      <c r="DB281">
        <v>1</v>
      </c>
      <c r="DC281" t="s">
        <v>132</v>
      </c>
      <c r="DD281" t="s">
        <v>133</v>
      </c>
      <c r="DG281">
        <v>1784601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"09/28/2024 21:11:23.935"</f>
        <v>09/28/2024 21:11:23.935</v>
      </c>
      <c r="C282" t="str">
        <f t="shared" si="19"/>
        <v>FFDFD7C0</v>
      </c>
      <c r="D282" t="s">
        <v>136</v>
      </c>
      <c r="E282">
        <v>4</v>
      </c>
      <c r="F282">
        <v>1004</v>
      </c>
      <c r="G282" t="s">
        <v>124</v>
      </c>
      <c r="J282" t="s">
        <v>137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"21:11:23.688"</f>
        <v>21:11:23.688</v>
      </c>
      <c r="T282" t="str">
        <f>"21:11:23.188"</f>
        <v>21:11:23.188</v>
      </c>
      <c r="U282" t="str">
        <f t="shared" si="17"/>
        <v>A073EB</v>
      </c>
      <c r="V282">
        <v>0</v>
      </c>
      <c r="W282">
        <v>0</v>
      </c>
      <c r="X282">
        <v>4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126</v>
      </c>
      <c r="AG282">
        <v>0</v>
      </c>
      <c r="AH282">
        <v>0</v>
      </c>
      <c r="AI282">
        <v>2</v>
      </c>
      <c r="AJ282">
        <v>1</v>
      </c>
      <c r="AK282" t="s">
        <v>276</v>
      </c>
      <c r="AL282">
        <v>35.923920000000003</v>
      </c>
      <c r="AM282" t="s">
        <v>277</v>
      </c>
      <c r="AN282">
        <v>-75.732365000000001</v>
      </c>
      <c r="AO282">
        <v>25</v>
      </c>
      <c r="AP282">
        <v>1500</v>
      </c>
      <c r="AQ282" t="s">
        <v>129</v>
      </c>
      <c r="AR282">
        <v>-11</v>
      </c>
      <c r="AS282">
        <v>129</v>
      </c>
      <c r="AT282">
        <v>704</v>
      </c>
      <c r="BB282" t="str">
        <f t="shared" si="18"/>
        <v>1200</v>
      </c>
      <c r="BC282">
        <v>1</v>
      </c>
      <c r="BD282" t="str">
        <f t="shared" si="20"/>
        <v xml:space="preserve">N1281F  </v>
      </c>
      <c r="BE282">
        <v>1</v>
      </c>
      <c r="BG282">
        <v>0</v>
      </c>
      <c r="BH282">
        <v>0</v>
      </c>
      <c r="BI282">
        <v>0</v>
      </c>
      <c r="BJ282">
        <v>1375</v>
      </c>
      <c r="BK282">
        <v>-125</v>
      </c>
      <c r="BL282" t="s">
        <v>130</v>
      </c>
      <c r="BM282">
        <v>1</v>
      </c>
      <c r="BN282">
        <v>0</v>
      </c>
      <c r="BO282">
        <v>1</v>
      </c>
      <c r="BP282">
        <v>0</v>
      </c>
      <c r="BT282">
        <v>0</v>
      </c>
      <c r="BU282">
        <v>0</v>
      </c>
      <c r="CE282" t="str">
        <f>"21:11:23.691"</f>
        <v>21:11:23.691</v>
      </c>
      <c r="CF282">
        <v>690784871</v>
      </c>
      <c r="CI282">
        <v>0</v>
      </c>
      <c r="CJ282">
        <v>1504</v>
      </c>
      <c r="CK282">
        <v>1011.2</v>
      </c>
      <c r="CL282">
        <v>4.2187999999999999</v>
      </c>
      <c r="CM282">
        <v>1</v>
      </c>
      <c r="CN282">
        <v>1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6</v>
      </c>
      <c r="CY282">
        <v>7</v>
      </c>
      <c r="CZ282" t="s">
        <v>131</v>
      </c>
      <c r="DA282">
        <v>145</v>
      </c>
      <c r="DB282">
        <v>1</v>
      </c>
      <c r="DC282" t="s">
        <v>132</v>
      </c>
      <c r="DD282" t="s">
        <v>133</v>
      </c>
      <c r="DG282">
        <v>1784601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"09/28/2024 21:11:23.935"</f>
        <v>09/28/2024 21:11:23.935</v>
      </c>
      <c r="C283" t="str">
        <f t="shared" si="19"/>
        <v>FFDFD7C0</v>
      </c>
      <c r="D283" t="s">
        <v>136</v>
      </c>
      <c r="E283">
        <v>3</v>
      </c>
      <c r="F283">
        <v>1003</v>
      </c>
      <c r="G283" t="s">
        <v>142</v>
      </c>
      <c r="J283" t="s">
        <v>137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"21:11:23.688"</f>
        <v>21:11:23.688</v>
      </c>
      <c r="T283" t="str">
        <f>"21:11:23.188"</f>
        <v>21:11:23.188</v>
      </c>
      <c r="U283" t="str">
        <f t="shared" si="17"/>
        <v>A073EB</v>
      </c>
      <c r="V283">
        <v>0</v>
      </c>
      <c r="W283">
        <v>0</v>
      </c>
      <c r="X283">
        <v>4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126</v>
      </c>
      <c r="AG283">
        <v>0</v>
      </c>
      <c r="AH283">
        <v>0</v>
      </c>
      <c r="AI283">
        <v>2</v>
      </c>
      <c r="AJ283">
        <v>1</v>
      </c>
      <c r="AK283" t="s">
        <v>276</v>
      </c>
      <c r="AL283">
        <v>35.923920000000003</v>
      </c>
      <c r="AM283" t="s">
        <v>277</v>
      </c>
      <c r="AN283">
        <v>-75.732365000000001</v>
      </c>
      <c r="AO283">
        <v>25</v>
      </c>
      <c r="AP283">
        <v>1500</v>
      </c>
      <c r="AQ283" t="s">
        <v>129</v>
      </c>
      <c r="AR283">
        <v>-11</v>
      </c>
      <c r="AS283">
        <v>129</v>
      </c>
      <c r="AT283">
        <v>704</v>
      </c>
      <c r="BB283" t="str">
        <f t="shared" si="18"/>
        <v>1200</v>
      </c>
      <c r="BC283">
        <v>1</v>
      </c>
      <c r="BD283" t="str">
        <f t="shared" si="20"/>
        <v xml:space="preserve">N1281F  </v>
      </c>
      <c r="BE283">
        <v>1</v>
      </c>
      <c r="BG283">
        <v>0</v>
      </c>
      <c r="BH283">
        <v>0</v>
      </c>
      <c r="BI283">
        <v>0</v>
      </c>
      <c r="BJ283">
        <v>1375</v>
      </c>
      <c r="BK283">
        <v>-125</v>
      </c>
      <c r="BL283" t="s">
        <v>130</v>
      </c>
      <c r="BM283">
        <v>1</v>
      </c>
      <c r="BN283">
        <v>0</v>
      </c>
      <c r="BO283">
        <v>1</v>
      </c>
      <c r="BP283">
        <v>0</v>
      </c>
      <c r="BT283">
        <v>0</v>
      </c>
      <c r="BU283">
        <v>0</v>
      </c>
      <c r="CE283" t="str">
        <f>"21:11:23.691"</f>
        <v>21:11:23.691</v>
      </c>
      <c r="CF283">
        <v>690784871</v>
      </c>
      <c r="CI283">
        <v>0</v>
      </c>
      <c r="CJ283">
        <v>1504</v>
      </c>
      <c r="CK283">
        <v>1011.2</v>
      </c>
      <c r="CL283">
        <v>4.2187999999999999</v>
      </c>
      <c r="CM283">
        <v>1</v>
      </c>
      <c r="CN283">
        <v>1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6</v>
      </c>
      <c r="CY283">
        <v>7</v>
      </c>
      <c r="CZ283" t="s">
        <v>131</v>
      </c>
      <c r="DA283">
        <v>145</v>
      </c>
      <c r="DB283">
        <v>1</v>
      </c>
      <c r="DC283" t="s">
        <v>132</v>
      </c>
      <c r="DD283" t="s">
        <v>133</v>
      </c>
      <c r="DG283">
        <v>1784601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"09/28/2024 21:11:24.919"</f>
        <v>09/28/2024 21:11:24.919</v>
      </c>
      <c r="C284" t="str">
        <f t="shared" si="19"/>
        <v>FFDFD7C0</v>
      </c>
      <c r="D284" t="s">
        <v>143</v>
      </c>
      <c r="E284">
        <v>13</v>
      </c>
      <c r="J284" t="s">
        <v>144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"21:11:24.648"</f>
        <v>21:11:24.648</v>
      </c>
      <c r="T284" t="str">
        <f>"21:11:24.248"</f>
        <v>21:11:24.248</v>
      </c>
      <c r="U284" t="str">
        <f t="shared" si="17"/>
        <v>A073EB</v>
      </c>
      <c r="V284">
        <v>0</v>
      </c>
      <c r="W284">
        <v>0</v>
      </c>
      <c r="X284">
        <v>4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126</v>
      </c>
      <c r="AG284">
        <v>0</v>
      </c>
      <c r="AH284">
        <v>0</v>
      </c>
      <c r="AI284">
        <v>2</v>
      </c>
      <c r="AJ284">
        <v>1</v>
      </c>
      <c r="AK284" t="s">
        <v>278</v>
      </c>
      <c r="AL284">
        <v>35.924520000000001</v>
      </c>
      <c r="AM284" t="s">
        <v>279</v>
      </c>
      <c r="AN284">
        <v>-75.732428999999996</v>
      </c>
      <c r="AO284">
        <v>25</v>
      </c>
      <c r="AP284">
        <v>1525</v>
      </c>
      <c r="AQ284" t="s">
        <v>129</v>
      </c>
      <c r="AR284">
        <v>-10</v>
      </c>
      <c r="AS284">
        <v>129</v>
      </c>
      <c r="AT284">
        <v>832</v>
      </c>
      <c r="BB284" t="str">
        <f t="shared" si="18"/>
        <v>1200</v>
      </c>
      <c r="BC284">
        <v>1</v>
      </c>
      <c r="BD284" t="str">
        <f t="shared" si="20"/>
        <v xml:space="preserve">N1281F  </v>
      </c>
      <c r="BE284">
        <v>1</v>
      </c>
      <c r="BG284">
        <v>0</v>
      </c>
      <c r="BH284">
        <v>0</v>
      </c>
      <c r="BI284">
        <v>0</v>
      </c>
      <c r="BJ284">
        <v>1375</v>
      </c>
      <c r="BK284">
        <v>-150</v>
      </c>
      <c r="BL284" t="s">
        <v>130</v>
      </c>
      <c r="BM284">
        <v>1</v>
      </c>
      <c r="BN284">
        <v>0</v>
      </c>
      <c r="BO284">
        <v>1</v>
      </c>
      <c r="BP284">
        <v>0</v>
      </c>
      <c r="BT284">
        <v>0</v>
      </c>
      <c r="BU284">
        <v>0</v>
      </c>
      <c r="CE284" t="str">
        <f>"21:11:24.654"</f>
        <v>21:11:24.654</v>
      </c>
      <c r="CF284">
        <v>654171966</v>
      </c>
      <c r="CI284">
        <v>0</v>
      </c>
      <c r="CJ284">
        <v>1504</v>
      </c>
      <c r="CK284">
        <v>1011.2</v>
      </c>
      <c r="CL284">
        <v>4.2187999999999999</v>
      </c>
      <c r="CM284">
        <v>1</v>
      </c>
      <c r="CN284">
        <v>1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6</v>
      </c>
      <c r="CY284">
        <v>7</v>
      </c>
      <c r="CZ284" t="s">
        <v>131</v>
      </c>
      <c r="DA284">
        <v>145</v>
      </c>
      <c r="DB284">
        <v>1</v>
      </c>
      <c r="DC284" t="s">
        <v>132</v>
      </c>
      <c r="DD284" t="s">
        <v>133</v>
      </c>
      <c r="DG284">
        <v>1785068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"09/28/2024 21:11:24.935"</f>
        <v>09/28/2024 21:11:24.935</v>
      </c>
      <c r="C285" t="str">
        <f t="shared" si="19"/>
        <v>FFDFD7C0</v>
      </c>
      <c r="D285" t="s">
        <v>123</v>
      </c>
      <c r="E285">
        <v>2</v>
      </c>
      <c r="H285">
        <v>158</v>
      </c>
      <c r="I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"21:11:24.648"</f>
        <v>21:11:24.648</v>
      </c>
      <c r="T285" t="str">
        <f>"21:11:24.248"</f>
        <v>21:11:24.248</v>
      </c>
      <c r="U285" t="str">
        <f t="shared" si="17"/>
        <v>A073EB</v>
      </c>
      <c r="V285">
        <v>0</v>
      </c>
      <c r="W285">
        <v>0</v>
      </c>
      <c r="X285">
        <v>4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126</v>
      </c>
      <c r="AG285">
        <v>0</v>
      </c>
      <c r="AH285">
        <v>0</v>
      </c>
      <c r="AI285">
        <v>2</v>
      </c>
      <c r="AJ285">
        <v>1</v>
      </c>
      <c r="AK285" t="s">
        <v>278</v>
      </c>
      <c r="AL285">
        <v>35.924520000000001</v>
      </c>
      <c r="AM285" t="s">
        <v>279</v>
      </c>
      <c r="AN285">
        <v>-75.732428999999996</v>
      </c>
      <c r="AO285">
        <v>25</v>
      </c>
      <c r="AP285">
        <v>1525</v>
      </c>
      <c r="AQ285" t="s">
        <v>129</v>
      </c>
      <c r="AR285">
        <v>-10</v>
      </c>
      <c r="AS285">
        <v>129</v>
      </c>
      <c r="AT285">
        <v>832</v>
      </c>
      <c r="BB285" t="str">
        <f t="shared" si="18"/>
        <v>1200</v>
      </c>
      <c r="BC285">
        <v>1</v>
      </c>
      <c r="BD285" t="str">
        <f t="shared" si="20"/>
        <v xml:space="preserve">N1281F  </v>
      </c>
      <c r="BE285">
        <v>1</v>
      </c>
      <c r="BG285">
        <v>0</v>
      </c>
      <c r="BH285">
        <v>0</v>
      </c>
      <c r="BI285">
        <v>0</v>
      </c>
      <c r="BJ285">
        <v>1375</v>
      </c>
      <c r="BK285">
        <v>-150</v>
      </c>
      <c r="BL285" t="s">
        <v>130</v>
      </c>
      <c r="BM285">
        <v>1</v>
      </c>
      <c r="BN285">
        <v>0</v>
      </c>
      <c r="BO285">
        <v>1</v>
      </c>
      <c r="BP285">
        <v>0</v>
      </c>
      <c r="BT285">
        <v>0</v>
      </c>
      <c r="BU285">
        <v>0</v>
      </c>
      <c r="CE285" t="str">
        <f>"21:11:24.654"</f>
        <v>21:11:24.654</v>
      </c>
      <c r="CF285">
        <v>654171966</v>
      </c>
      <c r="CI285">
        <v>0</v>
      </c>
      <c r="CJ285">
        <v>1504</v>
      </c>
      <c r="CK285">
        <v>1011.2</v>
      </c>
      <c r="CL285">
        <v>4.2187999999999999</v>
      </c>
      <c r="CM285">
        <v>1</v>
      </c>
      <c r="CN285">
        <v>1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6</v>
      </c>
      <c r="CY285">
        <v>7</v>
      </c>
      <c r="CZ285" t="s">
        <v>131</v>
      </c>
      <c r="DA285">
        <v>145</v>
      </c>
      <c r="DB285">
        <v>1</v>
      </c>
      <c r="DC285" t="s">
        <v>132</v>
      </c>
      <c r="DD285" t="s">
        <v>133</v>
      </c>
      <c r="DG285">
        <v>1785068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"09/28/2024 21:11:24.982"</f>
        <v>09/28/2024 21:11:24.982</v>
      </c>
      <c r="C286" t="str">
        <f t="shared" si="19"/>
        <v>FFDFD7C0</v>
      </c>
      <c r="D286" t="s">
        <v>136</v>
      </c>
      <c r="E286">
        <v>3</v>
      </c>
      <c r="F286">
        <v>1003</v>
      </c>
      <c r="G286" t="s">
        <v>142</v>
      </c>
      <c r="J286" t="s">
        <v>137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"21:11:24.648"</f>
        <v>21:11:24.648</v>
      </c>
      <c r="T286" t="str">
        <f>"21:11:24.248"</f>
        <v>21:11:24.248</v>
      </c>
      <c r="U286" t="str">
        <f t="shared" si="17"/>
        <v>A073EB</v>
      </c>
      <c r="V286">
        <v>0</v>
      </c>
      <c r="W286">
        <v>0</v>
      </c>
      <c r="X286">
        <v>4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126</v>
      </c>
      <c r="AG286">
        <v>0</v>
      </c>
      <c r="AH286">
        <v>0</v>
      </c>
      <c r="AI286">
        <v>2</v>
      </c>
      <c r="AJ286">
        <v>1</v>
      </c>
      <c r="AK286" t="s">
        <v>278</v>
      </c>
      <c r="AL286">
        <v>35.924520000000001</v>
      </c>
      <c r="AM286" t="s">
        <v>279</v>
      </c>
      <c r="AN286">
        <v>-75.732428999999996</v>
      </c>
      <c r="AO286">
        <v>25</v>
      </c>
      <c r="AP286">
        <v>1525</v>
      </c>
      <c r="AQ286" t="s">
        <v>129</v>
      </c>
      <c r="AR286">
        <v>-10</v>
      </c>
      <c r="AS286">
        <v>129</v>
      </c>
      <c r="AT286">
        <v>832</v>
      </c>
      <c r="BB286" t="str">
        <f t="shared" si="18"/>
        <v>1200</v>
      </c>
      <c r="BC286">
        <v>1</v>
      </c>
      <c r="BD286" t="str">
        <f t="shared" si="20"/>
        <v xml:space="preserve">N1281F  </v>
      </c>
      <c r="BE286">
        <v>1</v>
      </c>
      <c r="BG286">
        <v>0</v>
      </c>
      <c r="BH286">
        <v>0</v>
      </c>
      <c r="BI286">
        <v>0</v>
      </c>
      <c r="BJ286">
        <v>1375</v>
      </c>
      <c r="BK286">
        <v>-150</v>
      </c>
      <c r="BL286" t="s">
        <v>130</v>
      </c>
      <c r="BM286">
        <v>1</v>
      </c>
      <c r="BN286">
        <v>0</v>
      </c>
      <c r="BO286">
        <v>1</v>
      </c>
      <c r="BP286">
        <v>0</v>
      </c>
      <c r="BT286">
        <v>0</v>
      </c>
      <c r="BU286">
        <v>0</v>
      </c>
      <c r="CE286" t="str">
        <f>"21:11:24.654"</f>
        <v>21:11:24.654</v>
      </c>
      <c r="CF286">
        <v>654171966</v>
      </c>
      <c r="CI286">
        <v>0</v>
      </c>
      <c r="CJ286">
        <v>1504</v>
      </c>
      <c r="CK286">
        <v>1011.2</v>
      </c>
      <c r="CL286">
        <v>4.2187999999999999</v>
      </c>
      <c r="CM286">
        <v>1</v>
      </c>
      <c r="CN286">
        <v>1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145</v>
      </c>
      <c r="DB286">
        <v>1</v>
      </c>
      <c r="DC286" t="s">
        <v>132</v>
      </c>
      <c r="DD286" t="s">
        <v>133</v>
      </c>
      <c r="DG286">
        <v>1785068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"09/28/2024 21:11:24.982"</f>
        <v>09/28/2024 21:11:24.982</v>
      </c>
      <c r="C287" t="str">
        <f t="shared" si="19"/>
        <v>FFDFD7C0</v>
      </c>
      <c r="D287" t="s">
        <v>136</v>
      </c>
      <c r="E287">
        <v>4</v>
      </c>
      <c r="F287">
        <v>1004</v>
      </c>
      <c r="G287" t="s">
        <v>124</v>
      </c>
      <c r="J287" t="s">
        <v>137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"21:11:24.648"</f>
        <v>21:11:24.648</v>
      </c>
      <c r="T287" t="str">
        <f>"21:11:24.248"</f>
        <v>21:11:24.248</v>
      </c>
      <c r="U287" t="str">
        <f t="shared" si="17"/>
        <v>A073EB</v>
      </c>
      <c r="V287">
        <v>0</v>
      </c>
      <c r="W287">
        <v>0</v>
      </c>
      <c r="X287">
        <v>4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126</v>
      </c>
      <c r="AG287">
        <v>0</v>
      </c>
      <c r="AH287">
        <v>0</v>
      </c>
      <c r="AI287">
        <v>2</v>
      </c>
      <c r="AJ287">
        <v>1</v>
      </c>
      <c r="AK287" t="s">
        <v>278</v>
      </c>
      <c r="AL287">
        <v>35.924520000000001</v>
      </c>
      <c r="AM287" t="s">
        <v>279</v>
      </c>
      <c r="AN287">
        <v>-75.732428999999996</v>
      </c>
      <c r="AO287">
        <v>25</v>
      </c>
      <c r="AP287">
        <v>1525</v>
      </c>
      <c r="AQ287" t="s">
        <v>129</v>
      </c>
      <c r="AR287">
        <v>-10</v>
      </c>
      <c r="AS287">
        <v>129</v>
      </c>
      <c r="AT287">
        <v>832</v>
      </c>
      <c r="BB287" t="str">
        <f t="shared" si="18"/>
        <v>1200</v>
      </c>
      <c r="BC287">
        <v>1</v>
      </c>
      <c r="BD287" t="str">
        <f t="shared" si="20"/>
        <v xml:space="preserve">N1281F  </v>
      </c>
      <c r="BE287">
        <v>1</v>
      </c>
      <c r="BG287">
        <v>0</v>
      </c>
      <c r="BH287">
        <v>0</v>
      </c>
      <c r="BI287">
        <v>0</v>
      </c>
      <c r="BJ287">
        <v>1375</v>
      </c>
      <c r="BK287">
        <v>-150</v>
      </c>
      <c r="BL287" t="s">
        <v>130</v>
      </c>
      <c r="BM287">
        <v>1</v>
      </c>
      <c r="BN287">
        <v>0</v>
      </c>
      <c r="BO287">
        <v>1</v>
      </c>
      <c r="BP287">
        <v>0</v>
      </c>
      <c r="BT287">
        <v>0</v>
      </c>
      <c r="BU287">
        <v>0</v>
      </c>
      <c r="CE287" t="str">
        <f>"21:11:24.654"</f>
        <v>21:11:24.654</v>
      </c>
      <c r="CF287">
        <v>654171966</v>
      </c>
      <c r="CI287">
        <v>0</v>
      </c>
      <c r="CJ287">
        <v>1504</v>
      </c>
      <c r="CK287">
        <v>1011.2</v>
      </c>
      <c r="CL287">
        <v>4.2187999999999999</v>
      </c>
      <c r="CM287">
        <v>1</v>
      </c>
      <c r="CN287">
        <v>1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145</v>
      </c>
      <c r="DB287">
        <v>1</v>
      </c>
      <c r="DC287" t="s">
        <v>132</v>
      </c>
      <c r="DD287" t="s">
        <v>133</v>
      </c>
      <c r="DG287">
        <v>1785068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"09/28/2024 21:11:25.872"</f>
        <v>09/28/2024 21:11:25.872</v>
      </c>
      <c r="C288" t="str">
        <f t="shared" si="19"/>
        <v>FFDFD7C0</v>
      </c>
      <c r="D288" t="s">
        <v>143</v>
      </c>
      <c r="E288">
        <v>13</v>
      </c>
      <c r="J288" t="s">
        <v>144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"21:11:25.625"</f>
        <v>21:11:25.625</v>
      </c>
      <c r="T288" t="str">
        <f>"21:11:25.225"</f>
        <v>21:11:25.225</v>
      </c>
      <c r="U288" t="str">
        <f t="shared" si="17"/>
        <v>A073EB</v>
      </c>
      <c r="V288">
        <v>0</v>
      </c>
      <c r="W288">
        <v>0</v>
      </c>
      <c r="X288">
        <v>4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126</v>
      </c>
      <c r="AG288">
        <v>0</v>
      </c>
      <c r="AH288">
        <v>0</v>
      </c>
      <c r="AI288">
        <v>2</v>
      </c>
      <c r="AJ288">
        <v>1</v>
      </c>
      <c r="AK288" t="s">
        <v>280</v>
      </c>
      <c r="AL288">
        <v>35.9251</v>
      </c>
      <c r="AM288" t="s">
        <v>281</v>
      </c>
      <c r="AN288">
        <v>-75.732472000000001</v>
      </c>
      <c r="AO288">
        <v>25</v>
      </c>
      <c r="AP288">
        <v>1525</v>
      </c>
      <c r="AQ288" t="s">
        <v>129</v>
      </c>
      <c r="AR288">
        <v>-10</v>
      </c>
      <c r="AS288">
        <v>130</v>
      </c>
      <c r="AT288">
        <v>832</v>
      </c>
      <c r="BB288" t="str">
        <f t="shared" si="18"/>
        <v>1200</v>
      </c>
      <c r="BC288">
        <v>1</v>
      </c>
      <c r="BD288" t="str">
        <f t="shared" si="20"/>
        <v xml:space="preserve">N1281F  </v>
      </c>
      <c r="BE288">
        <v>1</v>
      </c>
      <c r="BG288">
        <v>0</v>
      </c>
      <c r="BH288">
        <v>0</v>
      </c>
      <c r="BI288">
        <v>0</v>
      </c>
      <c r="BJ288">
        <v>1400</v>
      </c>
      <c r="BK288">
        <v>-125</v>
      </c>
      <c r="BL288" t="s">
        <v>130</v>
      </c>
      <c r="BM288">
        <v>1</v>
      </c>
      <c r="BN288">
        <v>0</v>
      </c>
      <c r="BO288">
        <v>1</v>
      </c>
      <c r="BP288">
        <v>0</v>
      </c>
      <c r="BT288">
        <v>0</v>
      </c>
      <c r="BU288">
        <v>0</v>
      </c>
      <c r="CE288" t="str">
        <f>"21:11:25.632"</f>
        <v>21:11:25.632</v>
      </c>
      <c r="CF288">
        <v>632304696</v>
      </c>
      <c r="CI288">
        <v>0</v>
      </c>
      <c r="CJ288">
        <v>1504</v>
      </c>
      <c r="CK288">
        <v>1011.2</v>
      </c>
      <c r="CL288">
        <v>4.2187999999999999</v>
      </c>
      <c r="CM288">
        <v>1</v>
      </c>
      <c r="CN288">
        <v>1</v>
      </c>
      <c r="CO288">
        <v>0</v>
      </c>
      <c r="CP288">
        <v>1</v>
      </c>
      <c r="CQ288">
        <v>0</v>
      </c>
      <c r="CR288">
        <v>0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145</v>
      </c>
      <c r="DB288">
        <v>1</v>
      </c>
      <c r="DC288" t="s">
        <v>132</v>
      </c>
      <c r="DD288" t="s">
        <v>133</v>
      </c>
      <c r="DG288">
        <v>1785491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"09/28/2024 21:11:25.888"</f>
        <v>09/28/2024 21:11:25.888</v>
      </c>
      <c r="C289" t="str">
        <f t="shared" si="19"/>
        <v>FFDFD7C0</v>
      </c>
      <c r="D289" t="s">
        <v>123</v>
      </c>
      <c r="E289">
        <v>2</v>
      </c>
      <c r="H289">
        <v>158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"21:11:25.625"</f>
        <v>21:11:25.625</v>
      </c>
      <c r="T289" t="str">
        <f>"21:11:25.225"</f>
        <v>21:11:25.225</v>
      </c>
      <c r="U289" t="str">
        <f t="shared" si="17"/>
        <v>A073EB</v>
      </c>
      <c r="V289">
        <v>0</v>
      </c>
      <c r="W289">
        <v>0</v>
      </c>
      <c r="X289">
        <v>4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126</v>
      </c>
      <c r="AG289">
        <v>0</v>
      </c>
      <c r="AH289">
        <v>0</v>
      </c>
      <c r="AI289">
        <v>2</v>
      </c>
      <c r="AJ289">
        <v>1</v>
      </c>
      <c r="AK289" t="s">
        <v>280</v>
      </c>
      <c r="AL289">
        <v>35.9251</v>
      </c>
      <c r="AM289" t="s">
        <v>281</v>
      </c>
      <c r="AN289">
        <v>-75.732472000000001</v>
      </c>
      <c r="AO289">
        <v>25</v>
      </c>
      <c r="AP289">
        <v>1525</v>
      </c>
      <c r="AQ289" t="s">
        <v>129</v>
      </c>
      <c r="AR289">
        <v>-10</v>
      </c>
      <c r="AS289">
        <v>130</v>
      </c>
      <c r="AT289">
        <v>832</v>
      </c>
      <c r="BB289" t="str">
        <f t="shared" si="18"/>
        <v>1200</v>
      </c>
      <c r="BC289">
        <v>1</v>
      </c>
      <c r="BD289" t="str">
        <f t="shared" si="20"/>
        <v xml:space="preserve">N1281F  </v>
      </c>
      <c r="BE289">
        <v>1</v>
      </c>
      <c r="BG289">
        <v>0</v>
      </c>
      <c r="BH289">
        <v>0</v>
      </c>
      <c r="BI289">
        <v>0</v>
      </c>
      <c r="BJ289">
        <v>1400</v>
      </c>
      <c r="BK289">
        <v>-125</v>
      </c>
      <c r="BL289" t="s">
        <v>130</v>
      </c>
      <c r="BM289">
        <v>1</v>
      </c>
      <c r="BN289">
        <v>0</v>
      </c>
      <c r="BO289">
        <v>1</v>
      </c>
      <c r="BP289">
        <v>0</v>
      </c>
      <c r="BT289">
        <v>0</v>
      </c>
      <c r="BU289">
        <v>0</v>
      </c>
      <c r="CE289" t="str">
        <f>"21:11:25.632"</f>
        <v>21:11:25.632</v>
      </c>
      <c r="CF289">
        <v>632304696</v>
      </c>
      <c r="CI289">
        <v>0</v>
      </c>
      <c r="CJ289">
        <v>1504</v>
      </c>
      <c r="CK289">
        <v>1011.2</v>
      </c>
      <c r="CL289">
        <v>4.2187999999999999</v>
      </c>
      <c r="CM289">
        <v>1</v>
      </c>
      <c r="CN289">
        <v>1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145</v>
      </c>
      <c r="DB289">
        <v>1</v>
      </c>
      <c r="DC289" t="s">
        <v>132</v>
      </c>
      <c r="DD289" t="s">
        <v>133</v>
      </c>
      <c r="DG289">
        <v>1785491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"09/28/2024 21:11:25.888"</f>
        <v>09/28/2024 21:11:25.888</v>
      </c>
      <c r="C290" t="str">
        <f t="shared" si="19"/>
        <v>FFDFD7C0</v>
      </c>
      <c r="D290" t="s">
        <v>136</v>
      </c>
      <c r="E290">
        <v>3</v>
      </c>
      <c r="F290">
        <v>1003</v>
      </c>
      <c r="G290" t="s">
        <v>142</v>
      </c>
      <c r="J290" t="s">
        <v>137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"21:11:25.625"</f>
        <v>21:11:25.625</v>
      </c>
      <c r="T290" t="str">
        <f>"21:11:25.225"</f>
        <v>21:11:25.225</v>
      </c>
      <c r="U290" t="str">
        <f t="shared" si="17"/>
        <v>A073EB</v>
      </c>
      <c r="V290">
        <v>0</v>
      </c>
      <c r="W290">
        <v>0</v>
      </c>
      <c r="X290">
        <v>4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126</v>
      </c>
      <c r="AG290">
        <v>0</v>
      </c>
      <c r="AH290">
        <v>0</v>
      </c>
      <c r="AI290">
        <v>2</v>
      </c>
      <c r="AJ290">
        <v>1</v>
      </c>
      <c r="AK290" t="s">
        <v>280</v>
      </c>
      <c r="AL290">
        <v>35.9251</v>
      </c>
      <c r="AM290" t="s">
        <v>281</v>
      </c>
      <c r="AN290">
        <v>-75.732472000000001</v>
      </c>
      <c r="AO290">
        <v>25</v>
      </c>
      <c r="AP290">
        <v>1525</v>
      </c>
      <c r="AQ290" t="s">
        <v>129</v>
      </c>
      <c r="AR290">
        <v>-10</v>
      </c>
      <c r="AS290">
        <v>130</v>
      </c>
      <c r="AT290">
        <v>832</v>
      </c>
      <c r="BB290" t="str">
        <f t="shared" si="18"/>
        <v>1200</v>
      </c>
      <c r="BC290">
        <v>1</v>
      </c>
      <c r="BD290" t="str">
        <f t="shared" si="20"/>
        <v xml:space="preserve">N1281F  </v>
      </c>
      <c r="BE290">
        <v>1</v>
      </c>
      <c r="BG290">
        <v>0</v>
      </c>
      <c r="BH290">
        <v>0</v>
      </c>
      <c r="BI290">
        <v>0</v>
      </c>
      <c r="BJ290">
        <v>1400</v>
      </c>
      <c r="BK290">
        <v>-125</v>
      </c>
      <c r="BL290" t="s">
        <v>130</v>
      </c>
      <c r="BM290">
        <v>1</v>
      </c>
      <c r="BN290">
        <v>0</v>
      </c>
      <c r="BO290">
        <v>1</v>
      </c>
      <c r="BP290">
        <v>0</v>
      </c>
      <c r="BT290">
        <v>0</v>
      </c>
      <c r="BU290">
        <v>0</v>
      </c>
      <c r="CE290" t="str">
        <f>"21:11:25.632"</f>
        <v>21:11:25.632</v>
      </c>
      <c r="CF290">
        <v>632304696</v>
      </c>
      <c r="CI290">
        <v>0</v>
      </c>
      <c r="CJ290">
        <v>1504</v>
      </c>
      <c r="CK290">
        <v>1011.2</v>
      </c>
      <c r="CL290">
        <v>4.2187999999999999</v>
      </c>
      <c r="CM290">
        <v>1</v>
      </c>
      <c r="CN290">
        <v>1</v>
      </c>
      <c r="CO290">
        <v>0</v>
      </c>
      <c r="CP290">
        <v>1</v>
      </c>
      <c r="CQ290">
        <v>0</v>
      </c>
      <c r="CR290">
        <v>0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145</v>
      </c>
      <c r="DB290">
        <v>1</v>
      </c>
      <c r="DC290" t="s">
        <v>132</v>
      </c>
      <c r="DD290" t="s">
        <v>133</v>
      </c>
      <c r="DG290">
        <v>1785491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"09/28/2024 21:11:25.888"</f>
        <v>09/28/2024 21:11:25.888</v>
      </c>
      <c r="C291" t="str">
        <f t="shared" si="19"/>
        <v>FFDFD7C0</v>
      </c>
      <c r="D291" t="s">
        <v>136</v>
      </c>
      <c r="E291">
        <v>4</v>
      </c>
      <c r="F291">
        <v>1004</v>
      </c>
      <c r="G291" t="s">
        <v>124</v>
      </c>
      <c r="J291" t="s">
        <v>137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"21:11:25.625"</f>
        <v>21:11:25.625</v>
      </c>
      <c r="T291" t="str">
        <f>"21:11:25.225"</f>
        <v>21:11:25.225</v>
      </c>
      <c r="U291" t="str">
        <f t="shared" si="17"/>
        <v>A073EB</v>
      </c>
      <c r="V291">
        <v>0</v>
      </c>
      <c r="W291">
        <v>0</v>
      </c>
      <c r="X291">
        <v>4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126</v>
      </c>
      <c r="AG291">
        <v>0</v>
      </c>
      <c r="AH291">
        <v>0</v>
      </c>
      <c r="AI291">
        <v>2</v>
      </c>
      <c r="AJ291">
        <v>1</v>
      </c>
      <c r="AK291" t="s">
        <v>280</v>
      </c>
      <c r="AL291">
        <v>35.9251</v>
      </c>
      <c r="AM291" t="s">
        <v>281</v>
      </c>
      <c r="AN291">
        <v>-75.732472000000001</v>
      </c>
      <c r="AO291">
        <v>25</v>
      </c>
      <c r="AP291">
        <v>1525</v>
      </c>
      <c r="AQ291" t="s">
        <v>129</v>
      </c>
      <c r="AR291">
        <v>-10</v>
      </c>
      <c r="AS291">
        <v>130</v>
      </c>
      <c r="AT291">
        <v>832</v>
      </c>
      <c r="BB291" t="str">
        <f t="shared" si="18"/>
        <v>1200</v>
      </c>
      <c r="BC291">
        <v>1</v>
      </c>
      <c r="BD291" t="str">
        <f t="shared" si="20"/>
        <v xml:space="preserve">N1281F  </v>
      </c>
      <c r="BE291">
        <v>1</v>
      </c>
      <c r="BG291">
        <v>0</v>
      </c>
      <c r="BH291">
        <v>0</v>
      </c>
      <c r="BI291">
        <v>0</v>
      </c>
      <c r="BJ291">
        <v>1400</v>
      </c>
      <c r="BK291">
        <v>-125</v>
      </c>
      <c r="BL291" t="s">
        <v>130</v>
      </c>
      <c r="BM291">
        <v>1</v>
      </c>
      <c r="BN291">
        <v>0</v>
      </c>
      <c r="BO291">
        <v>1</v>
      </c>
      <c r="BP291">
        <v>0</v>
      </c>
      <c r="BT291">
        <v>0</v>
      </c>
      <c r="BU291">
        <v>0</v>
      </c>
      <c r="CE291" t="str">
        <f>"21:11:25.632"</f>
        <v>21:11:25.632</v>
      </c>
      <c r="CF291">
        <v>632304696</v>
      </c>
      <c r="CI291">
        <v>0</v>
      </c>
      <c r="CJ291">
        <v>1504</v>
      </c>
      <c r="CK291">
        <v>1011.2</v>
      </c>
      <c r="CL291">
        <v>4.2187999999999999</v>
      </c>
      <c r="CM291">
        <v>1</v>
      </c>
      <c r="CN291">
        <v>1</v>
      </c>
      <c r="CO291">
        <v>0</v>
      </c>
      <c r="CP291">
        <v>1</v>
      </c>
      <c r="CQ291">
        <v>0</v>
      </c>
      <c r="CR291">
        <v>0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6</v>
      </c>
      <c r="CY291">
        <v>7</v>
      </c>
      <c r="CZ291" t="s">
        <v>131</v>
      </c>
      <c r="DA291">
        <v>145</v>
      </c>
      <c r="DB291">
        <v>1</v>
      </c>
      <c r="DC291" t="s">
        <v>132</v>
      </c>
      <c r="DD291" t="s">
        <v>133</v>
      </c>
      <c r="DG291">
        <v>1785491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"09/28/2024 21:11:26.888"</f>
        <v>09/28/2024 21:11:26.888</v>
      </c>
      <c r="C292" t="str">
        <f t="shared" si="19"/>
        <v>FFDFD7C0</v>
      </c>
      <c r="D292" t="s">
        <v>143</v>
      </c>
      <c r="E292">
        <v>13</v>
      </c>
      <c r="J292" t="s">
        <v>144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"21:11:26.633"</f>
        <v>21:11:26.633</v>
      </c>
      <c r="T292" t="str">
        <f>"21:11:26.133"</f>
        <v>21:11:26.133</v>
      </c>
      <c r="U292" t="str">
        <f t="shared" si="17"/>
        <v>A073EB</v>
      </c>
      <c r="V292">
        <v>0</v>
      </c>
      <c r="W292">
        <v>0</v>
      </c>
      <c r="X292">
        <v>4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126</v>
      </c>
      <c r="AG292">
        <v>0</v>
      </c>
      <c r="AH292">
        <v>0</v>
      </c>
      <c r="AI292">
        <v>2</v>
      </c>
      <c r="AJ292">
        <v>1</v>
      </c>
      <c r="AK292" t="s">
        <v>282</v>
      </c>
      <c r="AL292">
        <v>35.925700999999997</v>
      </c>
      <c r="AM292" t="s">
        <v>283</v>
      </c>
      <c r="AN292">
        <v>-75.732535999999996</v>
      </c>
      <c r="AO292">
        <v>25</v>
      </c>
      <c r="AP292">
        <v>1550</v>
      </c>
      <c r="AQ292" t="s">
        <v>129</v>
      </c>
      <c r="AR292">
        <v>-10</v>
      </c>
      <c r="AS292">
        <v>130</v>
      </c>
      <c r="AT292">
        <v>768</v>
      </c>
      <c r="BB292" t="str">
        <f t="shared" si="18"/>
        <v>1200</v>
      </c>
      <c r="BC292">
        <v>1</v>
      </c>
      <c r="BD292" t="str">
        <f t="shared" si="20"/>
        <v xml:space="preserve">N1281F  </v>
      </c>
      <c r="BE292">
        <v>1</v>
      </c>
      <c r="BG292">
        <v>0</v>
      </c>
      <c r="BH292">
        <v>0</v>
      </c>
      <c r="BI292">
        <v>0</v>
      </c>
      <c r="BJ292">
        <v>1400</v>
      </c>
      <c r="BK292">
        <v>-150</v>
      </c>
      <c r="BL292" t="s">
        <v>130</v>
      </c>
      <c r="BM292">
        <v>1</v>
      </c>
      <c r="BN292">
        <v>0</v>
      </c>
      <c r="BO292">
        <v>1</v>
      </c>
      <c r="BP292">
        <v>0</v>
      </c>
      <c r="BT292">
        <v>0</v>
      </c>
      <c r="BU292">
        <v>0</v>
      </c>
      <c r="CE292" t="str">
        <f>"21:11:26.633"</f>
        <v>21:11:26.633</v>
      </c>
      <c r="CF292">
        <v>633375247</v>
      </c>
      <c r="CI292">
        <v>0</v>
      </c>
      <c r="CJ292">
        <v>1504</v>
      </c>
      <c r="CK292">
        <v>1011.2</v>
      </c>
      <c r="CL292">
        <v>4.2187999999999999</v>
      </c>
      <c r="CM292">
        <v>1</v>
      </c>
      <c r="CN292">
        <v>1</v>
      </c>
      <c r="CO292">
        <v>0</v>
      </c>
      <c r="CP292">
        <v>1</v>
      </c>
      <c r="CQ292">
        <v>0</v>
      </c>
      <c r="CR292">
        <v>0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145</v>
      </c>
      <c r="DB292">
        <v>1</v>
      </c>
      <c r="DC292" t="s">
        <v>132</v>
      </c>
      <c r="DD292" t="s">
        <v>133</v>
      </c>
      <c r="DG292">
        <v>1785956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"09/28/2024 21:11:26.888"</f>
        <v>09/28/2024 21:11:26.888</v>
      </c>
      <c r="C293" t="str">
        <f t="shared" si="19"/>
        <v>FFDFD7C0</v>
      </c>
      <c r="D293" t="s">
        <v>123</v>
      </c>
      <c r="E293">
        <v>2</v>
      </c>
      <c r="H293">
        <v>158</v>
      </c>
      <c r="I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"21:11:26.633"</f>
        <v>21:11:26.633</v>
      </c>
      <c r="T293" t="str">
        <f>"21:11:26.133"</f>
        <v>21:11:26.133</v>
      </c>
      <c r="U293" t="str">
        <f t="shared" si="17"/>
        <v>A073EB</v>
      </c>
      <c r="V293">
        <v>0</v>
      </c>
      <c r="W293">
        <v>0</v>
      </c>
      <c r="X293">
        <v>4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126</v>
      </c>
      <c r="AG293">
        <v>0</v>
      </c>
      <c r="AH293">
        <v>0</v>
      </c>
      <c r="AI293">
        <v>2</v>
      </c>
      <c r="AJ293">
        <v>1</v>
      </c>
      <c r="AK293" t="s">
        <v>282</v>
      </c>
      <c r="AL293">
        <v>35.925700999999997</v>
      </c>
      <c r="AM293" t="s">
        <v>283</v>
      </c>
      <c r="AN293">
        <v>-75.732535999999996</v>
      </c>
      <c r="AO293">
        <v>25</v>
      </c>
      <c r="AP293">
        <v>1550</v>
      </c>
      <c r="AQ293" t="s">
        <v>129</v>
      </c>
      <c r="AR293">
        <v>-10</v>
      </c>
      <c r="AS293">
        <v>130</v>
      </c>
      <c r="AT293">
        <v>768</v>
      </c>
      <c r="BB293" t="str">
        <f t="shared" si="18"/>
        <v>1200</v>
      </c>
      <c r="BC293">
        <v>1</v>
      </c>
      <c r="BD293" t="str">
        <f t="shared" si="20"/>
        <v xml:space="preserve">N1281F  </v>
      </c>
      <c r="BE293">
        <v>1</v>
      </c>
      <c r="BG293">
        <v>0</v>
      </c>
      <c r="BH293">
        <v>0</v>
      </c>
      <c r="BI293">
        <v>0</v>
      </c>
      <c r="BJ293">
        <v>1400</v>
      </c>
      <c r="BK293">
        <v>-150</v>
      </c>
      <c r="BL293" t="s">
        <v>130</v>
      </c>
      <c r="BM293">
        <v>1</v>
      </c>
      <c r="BN293">
        <v>0</v>
      </c>
      <c r="BO293">
        <v>1</v>
      </c>
      <c r="BP293">
        <v>0</v>
      </c>
      <c r="BT293">
        <v>0</v>
      </c>
      <c r="BU293">
        <v>0</v>
      </c>
      <c r="CE293" t="str">
        <f>"21:11:26.633"</f>
        <v>21:11:26.633</v>
      </c>
      <c r="CF293">
        <v>633375247</v>
      </c>
      <c r="CI293">
        <v>0</v>
      </c>
      <c r="CJ293">
        <v>1504</v>
      </c>
      <c r="CK293">
        <v>1011.2</v>
      </c>
      <c r="CL293">
        <v>4.2187999999999999</v>
      </c>
      <c r="CM293">
        <v>1</v>
      </c>
      <c r="CN293">
        <v>1</v>
      </c>
      <c r="CO293">
        <v>0</v>
      </c>
      <c r="CP293">
        <v>1</v>
      </c>
      <c r="CQ293">
        <v>0</v>
      </c>
      <c r="CR293">
        <v>0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131</v>
      </c>
      <c r="DA293">
        <v>145</v>
      </c>
      <c r="DB293">
        <v>1</v>
      </c>
      <c r="DC293" t="s">
        <v>132</v>
      </c>
      <c r="DD293" t="s">
        <v>133</v>
      </c>
      <c r="DG293">
        <v>1785956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"09/28/2024 21:11:26.888"</f>
        <v>09/28/2024 21:11:26.888</v>
      </c>
      <c r="C294" t="str">
        <f t="shared" si="19"/>
        <v>FFDFD7C0</v>
      </c>
      <c r="D294" t="s">
        <v>136</v>
      </c>
      <c r="E294">
        <v>3</v>
      </c>
      <c r="F294">
        <v>1003</v>
      </c>
      <c r="G294" t="s">
        <v>142</v>
      </c>
      <c r="J294" t="s">
        <v>137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"21:11:26.633"</f>
        <v>21:11:26.633</v>
      </c>
      <c r="T294" t="str">
        <f>"21:11:26.133"</f>
        <v>21:11:26.133</v>
      </c>
      <c r="U294" t="str">
        <f t="shared" si="17"/>
        <v>A073EB</v>
      </c>
      <c r="V294">
        <v>0</v>
      </c>
      <c r="W294">
        <v>0</v>
      </c>
      <c r="X294">
        <v>4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126</v>
      </c>
      <c r="AG294">
        <v>0</v>
      </c>
      <c r="AH294">
        <v>0</v>
      </c>
      <c r="AI294">
        <v>2</v>
      </c>
      <c r="AJ294">
        <v>1</v>
      </c>
      <c r="AK294" t="s">
        <v>282</v>
      </c>
      <c r="AL294">
        <v>35.925700999999997</v>
      </c>
      <c r="AM294" t="s">
        <v>283</v>
      </c>
      <c r="AN294">
        <v>-75.732535999999996</v>
      </c>
      <c r="AO294">
        <v>25</v>
      </c>
      <c r="AP294">
        <v>1550</v>
      </c>
      <c r="AQ294" t="s">
        <v>129</v>
      </c>
      <c r="AR294">
        <v>-10</v>
      </c>
      <c r="AS294">
        <v>130</v>
      </c>
      <c r="AT294">
        <v>768</v>
      </c>
      <c r="BB294" t="str">
        <f t="shared" si="18"/>
        <v>1200</v>
      </c>
      <c r="BC294">
        <v>1</v>
      </c>
      <c r="BD294" t="str">
        <f t="shared" si="20"/>
        <v xml:space="preserve">N1281F  </v>
      </c>
      <c r="BE294">
        <v>1</v>
      </c>
      <c r="BG294">
        <v>0</v>
      </c>
      <c r="BH294">
        <v>0</v>
      </c>
      <c r="BI294">
        <v>0</v>
      </c>
      <c r="BJ294">
        <v>1400</v>
      </c>
      <c r="BK294">
        <v>-150</v>
      </c>
      <c r="BL294" t="s">
        <v>130</v>
      </c>
      <c r="BM294">
        <v>1</v>
      </c>
      <c r="BN294">
        <v>0</v>
      </c>
      <c r="BO294">
        <v>1</v>
      </c>
      <c r="BP294">
        <v>0</v>
      </c>
      <c r="BT294">
        <v>0</v>
      </c>
      <c r="BU294">
        <v>0</v>
      </c>
      <c r="CE294" t="str">
        <f>"21:11:26.633"</f>
        <v>21:11:26.633</v>
      </c>
      <c r="CF294">
        <v>633375247</v>
      </c>
      <c r="CI294">
        <v>0</v>
      </c>
      <c r="CJ294">
        <v>1504</v>
      </c>
      <c r="CK294">
        <v>1011.2</v>
      </c>
      <c r="CL294">
        <v>4.2187999999999999</v>
      </c>
      <c r="CM294">
        <v>1</v>
      </c>
      <c r="CN294">
        <v>1</v>
      </c>
      <c r="CO294">
        <v>0</v>
      </c>
      <c r="CP294">
        <v>1</v>
      </c>
      <c r="CQ294">
        <v>0</v>
      </c>
      <c r="CR294">
        <v>0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6</v>
      </c>
      <c r="CY294">
        <v>7</v>
      </c>
      <c r="CZ294" t="s">
        <v>131</v>
      </c>
      <c r="DA294">
        <v>145</v>
      </c>
      <c r="DB294">
        <v>1</v>
      </c>
      <c r="DC294" t="s">
        <v>132</v>
      </c>
      <c r="DD294" t="s">
        <v>133</v>
      </c>
      <c r="DG294">
        <v>1785956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"09/28/2024 21:11:26.888"</f>
        <v>09/28/2024 21:11:26.888</v>
      </c>
      <c r="C295" t="str">
        <f t="shared" si="19"/>
        <v>FFDFD7C0</v>
      </c>
      <c r="D295" t="s">
        <v>136</v>
      </c>
      <c r="E295">
        <v>4</v>
      </c>
      <c r="F295">
        <v>1004</v>
      </c>
      <c r="G295" t="s">
        <v>124</v>
      </c>
      <c r="J295" t="s">
        <v>137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"21:11:26.633"</f>
        <v>21:11:26.633</v>
      </c>
      <c r="T295" t="str">
        <f>"21:11:26.133"</f>
        <v>21:11:26.133</v>
      </c>
      <c r="U295" t="str">
        <f t="shared" si="17"/>
        <v>A073EB</v>
      </c>
      <c r="V295">
        <v>0</v>
      </c>
      <c r="W295">
        <v>0</v>
      </c>
      <c r="X295">
        <v>4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126</v>
      </c>
      <c r="AG295">
        <v>0</v>
      </c>
      <c r="AH295">
        <v>0</v>
      </c>
      <c r="AI295">
        <v>2</v>
      </c>
      <c r="AJ295">
        <v>1</v>
      </c>
      <c r="AK295" t="s">
        <v>282</v>
      </c>
      <c r="AL295">
        <v>35.925700999999997</v>
      </c>
      <c r="AM295" t="s">
        <v>283</v>
      </c>
      <c r="AN295">
        <v>-75.732535999999996</v>
      </c>
      <c r="AO295">
        <v>25</v>
      </c>
      <c r="AP295">
        <v>1550</v>
      </c>
      <c r="AQ295" t="s">
        <v>129</v>
      </c>
      <c r="AR295">
        <v>-10</v>
      </c>
      <c r="AS295">
        <v>130</v>
      </c>
      <c r="AT295">
        <v>768</v>
      </c>
      <c r="BB295" t="str">
        <f t="shared" si="18"/>
        <v>1200</v>
      </c>
      <c r="BC295">
        <v>1</v>
      </c>
      <c r="BD295" t="str">
        <f t="shared" si="20"/>
        <v xml:space="preserve">N1281F  </v>
      </c>
      <c r="BE295">
        <v>1</v>
      </c>
      <c r="BG295">
        <v>0</v>
      </c>
      <c r="BH295">
        <v>0</v>
      </c>
      <c r="BI295">
        <v>0</v>
      </c>
      <c r="BJ295">
        <v>1400</v>
      </c>
      <c r="BK295">
        <v>-150</v>
      </c>
      <c r="BL295" t="s">
        <v>130</v>
      </c>
      <c r="BM295">
        <v>1</v>
      </c>
      <c r="BN295">
        <v>0</v>
      </c>
      <c r="BO295">
        <v>1</v>
      </c>
      <c r="BP295">
        <v>0</v>
      </c>
      <c r="BT295">
        <v>0</v>
      </c>
      <c r="BU295">
        <v>0</v>
      </c>
      <c r="CE295" t="str">
        <f>"21:11:26.633"</f>
        <v>21:11:26.633</v>
      </c>
      <c r="CF295">
        <v>633375247</v>
      </c>
      <c r="CI295">
        <v>0</v>
      </c>
      <c r="CJ295">
        <v>1504</v>
      </c>
      <c r="CK295">
        <v>1011.2</v>
      </c>
      <c r="CL295">
        <v>4.2187999999999999</v>
      </c>
      <c r="CM295">
        <v>1</v>
      </c>
      <c r="CN295">
        <v>1</v>
      </c>
      <c r="CO295">
        <v>0</v>
      </c>
      <c r="CP295">
        <v>1</v>
      </c>
      <c r="CQ295">
        <v>0</v>
      </c>
      <c r="CR295">
        <v>0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6</v>
      </c>
      <c r="CY295">
        <v>7</v>
      </c>
      <c r="CZ295" t="s">
        <v>131</v>
      </c>
      <c r="DA295">
        <v>145</v>
      </c>
      <c r="DB295">
        <v>1</v>
      </c>
      <c r="DC295" t="s">
        <v>132</v>
      </c>
      <c r="DD295" t="s">
        <v>133</v>
      </c>
      <c r="DG295">
        <v>1785956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"09/28/2024 21:11:28.028"</f>
        <v>09/28/2024 21:11:28.028</v>
      </c>
      <c r="C296" t="str">
        <f t="shared" si="19"/>
        <v>FFDFD7C0</v>
      </c>
      <c r="D296" t="s">
        <v>143</v>
      </c>
      <c r="E296">
        <v>13</v>
      </c>
      <c r="J296" t="s">
        <v>144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"21:11:27.789"</f>
        <v>21:11:27.789</v>
      </c>
      <c r="T296" t="str">
        <f>"21:11:27.289"</f>
        <v>21:11:27.289</v>
      </c>
      <c r="U296" t="str">
        <f t="shared" si="17"/>
        <v>A073EB</v>
      </c>
      <c r="V296">
        <v>0</v>
      </c>
      <c r="W296">
        <v>0</v>
      </c>
      <c r="X296">
        <v>4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126</v>
      </c>
      <c r="AG296">
        <v>0</v>
      </c>
      <c r="AH296">
        <v>0</v>
      </c>
      <c r="AI296">
        <v>2</v>
      </c>
      <c r="AJ296">
        <v>1</v>
      </c>
      <c r="AK296" t="s">
        <v>284</v>
      </c>
      <c r="AL296">
        <v>35.926409</v>
      </c>
      <c r="AM296" t="s">
        <v>285</v>
      </c>
      <c r="AN296">
        <v>-75.732622000000006</v>
      </c>
      <c r="AO296">
        <v>25</v>
      </c>
      <c r="AP296">
        <v>1550</v>
      </c>
      <c r="AQ296" t="s">
        <v>129</v>
      </c>
      <c r="AR296">
        <v>-10</v>
      </c>
      <c r="AS296">
        <v>131</v>
      </c>
      <c r="AT296">
        <v>768</v>
      </c>
      <c r="BB296" t="str">
        <f t="shared" si="18"/>
        <v>1200</v>
      </c>
      <c r="BC296">
        <v>1</v>
      </c>
      <c r="BD296" t="str">
        <f t="shared" si="20"/>
        <v xml:space="preserve">N1281F  </v>
      </c>
      <c r="BE296">
        <v>1</v>
      </c>
      <c r="BG296">
        <v>0</v>
      </c>
      <c r="BH296">
        <v>0</v>
      </c>
      <c r="BI296">
        <v>0</v>
      </c>
      <c r="BJ296">
        <v>1425</v>
      </c>
      <c r="BK296">
        <v>-125</v>
      </c>
      <c r="BL296" t="s">
        <v>130</v>
      </c>
      <c r="BM296">
        <v>1</v>
      </c>
      <c r="BN296">
        <v>0</v>
      </c>
      <c r="BO296">
        <v>1</v>
      </c>
      <c r="BP296">
        <v>0</v>
      </c>
      <c r="BT296">
        <v>0</v>
      </c>
      <c r="BU296">
        <v>0</v>
      </c>
      <c r="CE296" t="str">
        <f>"21:11:27.792"</f>
        <v>21:11:27.792</v>
      </c>
      <c r="CF296">
        <v>791733440</v>
      </c>
      <c r="CI296">
        <v>0</v>
      </c>
      <c r="CJ296">
        <v>1504</v>
      </c>
      <c r="CK296">
        <v>1011.2</v>
      </c>
      <c r="CL296">
        <v>4.2187999999999999</v>
      </c>
      <c r="CM296">
        <v>1</v>
      </c>
      <c r="CN296">
        <v>1</v>
      </c>
      <c r="CO296">
        <v>0</v>
      </c>
      <c r="CP296">
        <v>1</v>
      </c>
      <c r="CQ296">
        <v>0</v>
      </c>
      <c r="CR296">
        <v>1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6</v>
      </c>
      <c r="CY296">
        <v>7</v>
      </c>
      <c r="CZ296" t="s">
        <v>131</v>
      </c>
      <c r="DA296">
        <v>145</v>
      </c>
      <c r="DB296">
        <v>1</v>
      </c>
      <c r="DC296" t="s">
        <v>132</v>
      </c>
      <c r="DD296" t="s">
        <v>133</v>
      </c>
      <c r="DG296">
        <v>1786437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"09/28/2024 21:11:28.044"</f>
        <v>09/28/2024 21:11:28.044</v>
      </c>
      <c r="C297" t="str">
        <f t="shared" si="19"/>
        <v>FFDFD7C0</v>
      </c>
      <c r="D297" t="s">
        <v>123</v>
      </c>
      <c r="E297">
        <v>2</v>
      </c>
      <c r="H297">
        <v>158</v>
      </c>
      <c r="I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"21:11:27.789"</f>
        <v>21:11:27.789</v>
      </c>
      <c r="T297" t="str">
        <f>"21:11:27.289"</f>
        <v>21:11:27.289</v>
      </c>
      <c r="U297" t="str">
        <f t="shared" si="17"/>
        <v>A073EB</v>
      </c>
      <c r="V297">
        <v>0</v>
      </c>
      <c r="W297">
        <v>0</v>
      </c>
      <c r="X297">
        <v>4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126</v>
      </c>
      <c r="AG297">
        <v>0</v>
      </c>
      <c r="AH297">
        <v>0</v>
      </c>
      <c r="AI297">
        <v>2</v>
      </c>
      <c r="AJ297">
        <v>1</v>
      </c>
      <c r="AK297" t="s">
        <v>284</v>
      </c>
      <c r="AL297">
        <v>35.926409</v>
      </c>
      <c r="AM297" t="s">
        <v>285</v>
      </c>
      <c r="AN297">
        <v>-75.732622000000006</v>
      </c>
      <c r="AO297">
        <v>25</v>
      </c>
      <c r="AP297">
        <v>1550</v>
      </c>
      <c r="AQ297" t="s">
        <v>129</v>
      </c>
      <c r="AR297">
        <v>-10</v>
      </c>
      <c r="AS297">
        <v>131</v>
      </c>
      <c r="AT297">
        <v>768</v>
      </c>
      <c r="BB297" t="str">
        <f t="shared" si="18"/>
        <v>1200</v>
      </c>
      <c r="BC297">
        <v>1</v>
      </c>
      <c r="BD297" t="str">
        <f t="shared" si="20"/>
        <v xml:space="preserve">N1281F  </v>
      </c>
      <c r="BE297">
        <v>1</v>
      </c>
      <c r="BG297">
        <v>0</v>
      </c>
      <c r="BH297">
        <v>0</v>
      </c>
      <c r="BI297">
        <v>0</v>
      </c>
      <c r="BJ297">
        <v>1425</v>
      </c>
      <c r="BK297">
        <v>-125</v>
      </c>
      <c r="BL297" t="s">
        <v>130</v>
      </c>
      <c r="BM297">
        <v>1</v>
      </c>
      <c r="BN297">
        <v>0</v>
      </c>
      <c r="BO297">
        <v>1</v>
      </c>
      <c r="BP297">
        <v>0</v>
      </c>
      <c r="BT297">
        <v>0</v>
      </c>
      <c r="BU297">
        <v>0</v>
      </c>
      <c r="CE297" t="str">
        <f>"21:11:27.792"</f>
        <v>21:11:27.792</v>
      </c>
      <c r="CF297">
        <v>791733440</v>
      </c>
      <c r="CI297">
        <v>0</v>
      </c>
      <c r="CJ297">
        <v>1504</v>
      </c>
      <c r="CK297">
        <v>1011.2</v>
      </c>
      <c r="CL297">
        <v>4.2187999999999999</v>
      </c>
      <c r="CM297">
        <v>1</v>
      </c>
      <c r="CN297">
        <v>1</v>
      </c>
      <c r="CO297">
        <v>0</v>
      </c>
      <c r="CP297">
        <v>1</v>
      </c>
      <c r="CQ297">
        <v>0</v>
      </c>
      <c r="CR297">
        <v>1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6</v>
      </c>
      <c r="CY297">
        <v>7</v>
      </c>
      <c r="CZ297" t="s">
        <v>131</v>
      </c>
      <c r="DA297">
        <v>145</v>
      </c>
      <c r="DB297">
        <v>1</v>
      </c>
      <c r="DC297" t="s">
        <v>132</v>
      </c>
      <c r="DD297" t="s">
        <v>133</v>
      </c>
      <c r="DG297">
        <v>1786437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"09/28/2024 21:11:28.044"</f>
        <v>09/28/2024 21:11:28.044</v>
      </c>
      <c r="C298" t="str">
        <f t="shared" si="19"/>
        <v>FFDFD7C0</v>
      </c>
      <c r="D298" t="s">
        <v>136</v>
      </c>
      <c r="E298">
        <v>4</v>
      </c>
      <c r="F298">
        <v>1004</v>
      </c>
      <c r="G298" t="s">
        <v>124</v>
      </c>
      <c r="J298" t="s">
        <v>137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"21:11:27.789"</f>
        <v>21:11:27.789</v>
      </c>
      <c r="T298" t="str">
        <f>"21:11:27.289"</f>
        <v>21:11:27.289</v>
      </c>
      <c r="U298" t="str">
        <f t="shared" si="17"/>
        <v>A073EB</v>
      </c>
      <c r="V298">
        <v>0</v>
      </c>
      <c r="W298">
        <v>0</v>
      </c>
      <c r="X298">
        <v>4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126</v>
      </c>
      <c r="AG298">
        <v>0</v>
      </c>
      <c r="AH298">
        <v>0</v>
      </c>
      <c r="AI298">
        <v>2</v>
      </c>
      <c r="AJ298">
        <v>1</v>
      </c>
      <c r="AK298" t="s">
        <v>284</v>
      </c>
      <c r="AL298">
        <v>35.926409</v>
      </c>
      <c r="AM298" t="s">
        <v>285</v>
      </c>
      <c r="AN298">
        <v>-75.732622000000006</v>
      </c>
      <c r="AO298">
        <v>25</v>
      </c>
      <c r="AP298">
        <v>1550</v>
      </c>
      <c r="AQ298" t="s">
        <v>129</v>
      </c>
      <c r="AR298">
        <v>-10</v>
      </c>
      <c r="AS298">
        <v>131</v>
      </c>
      <c r="AT298">
        <v>768</v>
      </c>
      <c r="BB298" t="str">
        <f t="shared" si="18"/>
        <v>1200</v>
      </c>
      <c r="BC298">
        <v>1</v>
      </c>
      <c r="BD298" t="str">
        <f t="shared" si="20"/>
        <v xml:space="preserve">N1281F  </v>
      </c>
      <c r="BE298">
        <v>1</v>
      </c>
      <c r="BG298">
        <v>0</v>
      </c>
      <c r="BH298">
        <v>0</v>
      </c>
      <c r="BI298">
        <v>0</v>
      </c>
      <c r="BJ298">
        <v>1425</v>
      </c>
      <c r="BK298">
        <v>-125</v>
      </c>
      <c r="BL298" t="s">
        <v>130</v>
      </c>
      <c r="BM298">
        <v>1</v>
      </c>
      <c r="BN298">
        <v>0</v>
      </c>
      <c r="BO298">
        <v>1</v>
      </c>
      <c r="BP298">
        <v>0</v>
      </c>
      <c r="BT298">
        <v>0</v>
      </c>
      <c r="BU298">
        <v>0</v>
      </c>
      <c r="CE298" t="str">
        <f>"21:11:27.792"</f>
        <v>21:11:27.792</v>
      </c>
      <c r="CF298">
        <v>791733440</v>
      </c>
      <c r="CI298">
        <v>0</v>
      </c>
      <c r="CJ298">
        <v>1504</v>
      </c>
      <c r="CK298">
        <v>1011.2</v>
      </c>
      <c r="CL298">
        <v>4.2187999999999999</v>
      </c>
      <c r="CM298">
        <v>1</v>
      </c>
      <c r="CN298">
        <v>1</v>
      </c>
      <c r="CO298">
        <v>0</v>
      </c>
      <c r="CP298">
        <v>1</v>
      </c>
      <c r="CQ298">
        <v>0</v>
      </c>
      <c r="CR298">
        <v>1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6</v>
      </c>
      <c r="CY298">
        <v>7</v>
      </c>
      <c r="CZ298" t="s">
        <v>131</v>
      </c>
      <c r="DA298">
        <v>145</v>
      </c>
      <c r="DB298">
        <v>1</v>
      </c>
      <c r="DC298" t="s">
        <v>132</v>
      </c>
      <c r="DD298" t="s">
        <v>133</v>
      </c>
      <c r="DG298">
        <v>1786437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"09/28/2024 21:11:28.044"</f>
        <v>09/28/2024 21:11:28.044</v>
      </c>
      <c r="C299" t="str">
        <f t="shared" si="19"/>
        <v>FFDFD7C0</v>
      </c>
      <c r="D299" t="s">
        <v>136</v>
      </c>
      <c r="E299">
        <v>3</v>
      </c>
      <c r="F299">
        <v>1003</v>
      </c>
      <c r="G299" t="s">
        <v>142</v>
      </c>
      <c r="J299" t="s">
        <v>137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"21:11:27.789"</f>
        <v>21:11:27.789</v>
      </c>
      <c r="T299" t="str">
        <f>"21:11:27.289"</f>
        <v>21:11:27.289</v>
      </c>
      <c r="U299" t="str">
        <f t="shared" si="17"/>
        <v>A073EB</v>
      </c>
      <c r="V299">
        <v>0</v>
      </c>
      <c r="W299">
        <v>0</v>
      </c>
      <c r="X299">
        <v>4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126</v>
      </c>
      <c r="AG299">
        <v>0</v>
      </c>
      <c r="AH299">
        <v>0</v>
      </c>
      <c r="AI299">
        <v>2</v>
      </c>
      <c r="AJ299">
        <v>1</v>
      </c>
      <c r="AK299" t="s">
        <v>284</v>
      </c>
      <c r="AL299">
        <v>35.926409</v>
      </c>
      <c r="AM299" t="s">
        <v>285</v>
      </c>
      <c r="AN299">
        <v>-75.732622000000006</v>
      </c>
      <c r="AO299">
        <v>25</v>
      </c>
      <c r="AP299">
        <v>1550</v>
      </c>
      <c r="AQ299" t="s">
        <v>129</v>
      </c>
      <c r="AR299">
        <v>-10</v>
      </c>
      <c r="AS299">
        <v>131</v>
      </c>
      <c r="AT299">
        <v>768</v>
      </c>
      <c r="BB299" t="str">
        <f t="shared" si="18"/>
        <v>1200</v>
      </c>
      <c r="BC299">
        <v>1</v>
      </c>
      <c r="BD299" t="str">
        <f t="shared" si="20"/>
        <v xml:space="preserve">N1281F  </v>
      </c>
      <c r="BE299">
        <v>1</v>
      </c>
      <c r="BG299">
        <v>0</v>
      </c>
      <c r="BH299">
        <v>0</v>
      </c>
      <c r="BI299">
        <v>0</v>
      </c>
      <c r="BJ299">
        <v>1425</v>
      </c>
      <c r="BK299">
        <v>-125</v>
      </c>
      <c r="BL299" t="s">
        <v>130</v>
      </c>
      <c r="BM299">
        <v>1</v>
      </c>
      <c r="BN299">
        <v>0</v>
      </c>
      <c r="BO299">
        <v>1</v>
      </c>
      <c r="BP299">
        <v>0</v>
      </c>
      <c r="BT299">
        <v>0</v>
      </c>
      <c r="BU299">
        <v>0</v>
      </c>
      <c r="CE299" t="str">
        <f>"21:11:27.792"</f>
        <v>21:11:27.792</v>
      </c>
      <c r="CF299">
        <v>791733440</v>
      </c>
      <c r="CI299">
        <v>0</v>
      </c>
      <c r="CJ299">
        <v>1504</v>
      </c>
      <c r="CK299">
        <v>1011.2</v>
      </c>
      <c r="CL299">
        <v>4.2187999999999999</v>
      </c>
      <c r="CM299">
        <v>1</v>
      </c>
      <c r="CN299">
        <v>1</v>
      </c>
      <c r="CO299">
        <v>0</v>
      </c>
      <c r="CP299">
        <v>1</v>
      </c>
      <c r="CQ299">
        <v>0</v>
      </c>
      <c r="CR299">
        <v>1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6</v>
      </c>
      <c r="CY299">
        <v>7</v>
      </c>
      <c r="CZ299" t="s">
        <v>131</v>
      </c>
      <c r="DA299">
        <v>145</v>
      </c>
      <c r="DB299">
        <v>1</v>
      </c>
      <c r="DC299" t="s">
        <v>132</v>
      </c>
      <c r="DD299" t="s">
        <v>133</v>
      </c>
      <c r="DG299">
        <v>1786437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"09/28/2024 21:11:29.059"</f>
        <v>09/28/2024 21:11:29.059</v>
      </c>
      <c r="C300" t="str">
        <f t="shared" si="19"/>
        <v>FFDFD7C0</v>
      </c>
      <c r="D300" t="s">
        <v>143</v>
      </c>
      <c r="E300">
        <v>13</v>
      </c>
      <c r="J300" t="s">
        <v>144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"21:11:28.758"</f>
        <v>21:11:28.758</v>
      </c>
      <c r="T300" t="str">
        <f>"21:11:28.258"</f>
        <v>21:11:28.258</v>
      </c>
      <c r="U300" t="str">
        <f t="shared" si="17"/>
        <v>A073EB</v>
      </c>
      <c r="V300">
        <v>0</v>
      </c>
      <c r="W300">
        <v>0</v>
      </c>
      <c r="X300">
        <v>4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126</v>
      </c>
      <c r="AG300">
        <v>0</v>
      </c>
      <c r="AH300">
        <v>0</v>
      </c>
      <c r="AI300">
        <v>2</v>
      </c>
      <c r="AJ300">
        <v>1</v>
      </c>
      <c r="AK300" t="s">
        <v>286</v>
      </c>
      <c r="AL300">
        <v>35.927010000000003</v>
      </c>
      <c r="AM300" t="s">
        <v>287</v>
      </c>
      <c r="AN300">
        <v>-75.732664999999997</v>
      </c>
      <c r="AO300">
        <v>25</v>
      </c>
      <c r="AP300">
        <v>1550</v>
      </c>
      <c r="AQ300" t="s">
        <v>129</v>
      </c>
      <c r="AR300">
        <v>-10</v>
      </c>
      <c r="AS300">
        <v>132</v>
      </c>
      <c r="AT300">
        <v>640</v>
      </c>
      <c r="BB300" t="str">
        <f t="shared" si="18"/>
        <v>1200</v>
      </c>
      <c r="BC300">
        <v>1</v>
      </c>
      <c r="BD300" t="str">
        <f t="shared" si="20"/>
        <v xml:space="preserve">N1281F  </v>
      </c>
      <c r="BE300">
        <v>1</v>
      </c>
      <c r="BG300">
        <v>0</v>
      </c>
      <c r="BH300">
        <v>0</v>
      </c>
      <c r="BI300">
        <v>0</v>
      </c>
      <c r="BJ300">
        <v>1425</v>
      </c>
      <c r="BK300">
        <v>-125</v>
      </c>
      <c r="BL300" t="s">
        <v>130</v>
      </c>
      <c r="BM300">
        <v>1</v>
      </c>
      <c r="BN300">
        <v>0</v>
      </c>
      <c r="BO300">
        <v>1</v>
      </c>
      <c r="BP300">
        <v>0</v>
      </c>
      <c r="BT300">
        <v>0</v>
      </c>
      <c r="BU300">
        <v>0</v>
      </c>
      <c r="CE300" t="str">
        <f>"21:11:28.760"</f>
        <v>21:11:28.760</v>
      </c>
      <c r="CF300">
        <v>760035771</v>
      </c>
      <c r="CI300">
        <v>0</v>
      </c>
      <c r="CJ300">
        <v>1504</v>
      </c>
      <c r="CK300">
        <v>1011.2</v>
      </c>
      <c r="CL300">
        <v>4.2187999999999999</v>
      </c>
      <c r="CM300">
        <v>1</v>
      </c>
      <c r="CN300">
        <v>1</v>
      </c>
      <c r="CO300">
        <v>0</v>
      </c>
      <c r="CP300">
        <v>1</v>
      </c>
      <c r="CQ300">
        <v>0</v>
      </c>
      <c r="CR300">
        <v>1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6</v>
      </c>
      <c r="CY300">
        <v>7</v>
      </c>
      <c r="CZ300" t="s">
        <v>131</v>
      </c>
      <c r="DA300">
        <v>145</v>
      </c>
      <c r="DB300">
        <v>1</v>
      </c>
      <c r="DC300" t="s">
        <v>132</v>
      </c>
      <c r="DD300" t="s">
        <v>133</v>
      </c>
      <c r="DG300">
        <v>1786902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"09/28/2024 21:11:29.106"</f>
        <v>09/28/2024 21:11:29.106</v>
      </c>
      <c r="C301" t="str">
        <f t="shared" si="19"/>
        <v>FFDFD7C0</v>
      </c>
      <c r="D301" t="s">
        <v>123</v>
      </c>
      <c r="E301">
        <v>2</v>
      </c>
      <c r="H301">
        <v>158</v>
      </c>
      <c r="I301" t="s">
        <v>124</v>
      </c>
      <c r="J301" t="s">
        <v>125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"21:11:28.758"</f>
        <v>21:11:28.758</v>
      </c>
      <c r="T301" t="str">
        <f>"21:11:28.258"</f>
        <v>21:11:28.258</v>
      </c>
      <c r="U301" t="str">
        <f t="shared" si="17"/>
        <v>A073EB</v>
      </c>
      <c r="V301">
        <v>0</v>
      </c>
      <c r="W301">
        <v>0</v>
      </c>
      <c r="X301">
        <v>4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126</v>
      </c>
      <c r="AG301">
        <v>0</v>
      </c>
      <c r="AH301">
        <v>0</v>
      </c>
      <c r="AI301">
        <v>2</v>
      </c>
      <c r="AJ301">
        <v>1</v>
      </c>
      <c r="AK301" t="s">
        <v>286</v>
      </c>
      <c r="AL301">
        <v>35.927010000000003</v>
      </c>
      <c r="AM301" t="s">
        <v>287</v>
      </c>
      <c r="AN301">
        <v>-75.732664999999997</v>
      </c>
      <c r="AO301">
        <v>25</v>
      </c>
      <c r="AP301">
        <v>1550</v>
      </c>
      <c r="AQ301" t="s">
        <v>129</v>
      </c>
      <c r="AR301">
        <v>-10</v>
      </c>
      <c r="AS301">
        <v>132</v>
      </c>
      <c r="AT301">
        <v>640</v>
      </c>
      <c r="BB301" t="str">
        <f t="shared" si="18"/>
        <v>1200</v>
      </c>
      <c r="BC301">
        <v>1</v>
      </c>
      <c r="BD301" t="str">
        <f t="shared" si="20"/>
        <v xml:space="preserve">N1281F  </v>
      </c>
      <c r="BE301">
        <v>1</v>
      </c>
      <c r="BG301">
        <v>0</v>
      </c>
      <c r="BH301">
        <v>0</v>
      </c>
      <c r="BI301">
        <v>0</v>
      </c>
      <c r="BJ301">
        <v>1425</v>
      </c>
      <c r="BK301">
        <v>-125</v>
      </c>
      <c r="BL301" t="s">
        <v>130</v>
      </c>
      <c r="BM301">
        <v>1</v>
      </c>
      <c r="BN301">
        <v>0</v>
      </c>
      <c r="BO301">
        <v>1</v>
      </c>
      <c r="BP301">
        <v>0</v>
      </c>
      <c r="BT301">
        <v>0</v>
      </c>
      <c r="BU301">
        <v>0</v>
      </c>
      <c r="CE301" t="str">
        <f>"21:11:28.760"</f>
        <v>21:11:28.760</v>
      </c>
      <c r="CF301">
        <v>760035771</v>
      </c>
      <c r="CI301">
        <v>0</v>
      </c>
      <c r="CJ301">
        <v>1504</v>
      </c>
      <c r="CK301">
        <v>1011.2</v>
      </c>
      <c r="CL301">
        <v>4.2187999999999999</v>
      </c>
      <c r="CM301">
        <v>1</v>
      </c>
      <c r="CN301">
        <v>1</v>
      </c>
      <c r="CO301">
        <v>0</v>
      </c>
      <c r="CP301">
        <v>1</v>
      </c>
      <c r="CQ301">
        <v>0</v>
      </c>
      <c r="CR301">
        <v>1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6</v>
      </c>
      <c r="CY301">
        <v>7</v>
      </c>
      <c r="CZ301" t="s">
        <v>131</v>
      </c>
      <c r="DA301">
        <v>145</v>
      </c>
      <c r="DB301">
        <v>1</v>
      </c>
      <c r="DC301" t="s">
        <v>132</v>
      </c>
      <c r="DD301" t="s">
        <v>133</v>
      </c>
      <c r="DG301">
        <v>1786902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"09/28/2024 21:11:29.106"</f>
        <v>09/28/2024 21:11:29.106</v>
      </c>
      <c r="C302" t="str">
        <f t="shared" si="19"/>
        <v>FFDFD7C0</v>
      </c>
      <c r="D302" t="s">
        <v>136</v>
      </c>
      <c r="E302">
        <v>3</v>
      </c>
      <c r="F302">
        <v>1003</v>
      </c>
      <c r="G302" t="s">
        <v>142</v>
      </c>
      <c r="J302" t="s">
        <v>137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"21:11:28.758"</f>
        <v>21:11:28.758</v>
      </c>
      <c r="T302" t="str">
        <f>"21:11:28.258"</f>
        <v>21:11:28.258</v>
      </c>
      <c r="U302" t="str">
        <f t="shared" si="17"/>
        <v>A073EB</v>
      </c>
      <c r="V302">
        <v>0</v>
      </c>
      <c r="W302">
        <v>0</v>
      </c>
      <c r="X302">
        <v>4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126</v>
      </c>
      <c r="AG302">
        <v>0</v>
      </c>
      <c r="AH302">
        <v>0</v>
      </c>
      <c r="AI302">
        <v>2</v>
      </c>
      <c r="AJ302">
        <v>1</v>
      </c>
      <c r="AK302" t="s">
        <v>286</v>
      </c>
      <c r="AL302">
        <v>35.927010000000003</v>
      </c>
      <c r="AM302" t="s">
        <v>287</v>
      </c>
      <c r="AN302">
        <v>-75.732664999999997</v>
      </c>
      <c r="AO302">
        <v>25</v>
      </c>
      <c r="AP302">
        <v>1550</v>
      </c>
      <c r="AQ302" t="s">
        <v>129</v>
      </c>
      <c r="AR302">
        <v>-10</v>
      </c>
      <c r="AS302">
        <v>132</v>
      </c>
      <c r="AT302">
        <v>640</v>
      </c>
      <c r="BB302" t="str">
        <f t="shared" si="18"/>
        <v>1200</v>
      </c>
      <c r="BC302">
        <v>1</v>
      </c>
      <c r="BD302" t="str">
        <f t="shared" si="20"/>
        <v xml:space="preserve">N1281F  </v>
      </c>
      <c r="BE302">
        <v>1</v>
      </c>
      <c r="BG302">
        <v>0</v>
      </c>
      <c r="BH302">
        <v>0</v>
      </c>
      <c r="BI302">
        <v>0</v>
      </c>
      <c r="BJ302">
        <v>1425</v>
      </c>
      <c r="BK302">
        <v>-125</v>
      </c>
      <c r="BL302" t="s">
        <v>130</v>
      </c>
      <c r="BM302">
        <v>1</v>
      </c>
      <c r="BN302">
        <v>0</v>
      </c>
      <c r="BO302">
        <v>1</v>
      </c>
      <c r="BP302">
        <v>0</v>
      </c>
      <c r="BT302">
        <v>0</v>
      </c>
      <c r="BU302">
        <v>0</v>
      </c>
      <c r="CE302" t="str">
        <f>"21:11:28.760"</f>
        <v>21:11:28.760</v>
      </c>
      <c r="CF302">
        <v>760035771</v>
      </c>
      <c r="CI302">
        <v>0</v>
      </c>
      <c r="CJ302">
        <v>1504</v>
      </c>
      <c r="CK302">
        <v>1011.2</v>
      </c>
      <c r="CL302">
        <v>4.2187999999999999</v>
      </c>
      <c r="CM302">
        <v>1</v>
      </c>
      <c r="CN302">
        <v>1</v>
      </c>
      <c r="CO302">
        <v>0</v>
      </c>
      <c r="CP302">
        <v>1</v>
      </c>
      <c r="CQ302">
        <v>0</v>
      </c>
      <c r="CR302">
        <v>1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6</v>
      </c>
      <c r="CY302">
        <v>7</v>
      </c>
      <c r="CZ302" t="s">
        <v>131</v>
      </c>
      <c r="DA302">
        <v>145</v>
      </c>
      <c r="DB302">
        <v>1</v>
      </c>
      <c r="DC302" t="s">
        <v>132</v>
      </c>
      <c r="DD302" t="s">
        <v>133</v>
      </c>
      <c r="DG302">
        <v>1786902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"09/28/2024 21:11:29.106"</f>
        <v>09/28/2024 21:11:29.106</v>
      </c>
      <c r="C303" t="str">
        <f t="shared" si="19"/>
        <v>FFDFD7C0</v>
      </c>
      <c r="D303" t="s">
        <v>136</v>
      </c>
      <c r="E303">
        <v>4</v>
      </c>
      <c r="F303">
        <v>1004</v>
      </c>
      <c r="G303" t="s">
        <v>124</v>
      </c>
      <c r="J303" t="s">
        <v>137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"21:11:28.758"</f>
        <v>21:11:28.758</v>
      </c>
      <c r="T303" t="str">
        <f>"21:11:28.258"</f>
        <v>21:11:28.258</v>
      </c>
      <c r="U303" t="str">
        <f t="shared" si="17"/>
        <v>A073EB</v>
      </c>
      <c r="V303">
        <v>0</v>
      </c>
      <c r="W303">
        <v>0</v>
      </c>
      <c r="X303">
        <v>4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126</v>
      </c>
      <c r="AG303">
        <v>0</v>
      </c>
      <c r="AH303">
        <v>0</v>
      </c>
      <c r="AI303">
        <v>2</v>
      </c>
      <c r="AJ303">
        <v>1</v>
      </c>
      <c r="AK303" t="s">
        <v>286</v>
      </c>
      <c r="AL303">
        <v>35.927010000000003</v>
      </c>
      <c r="AM303" t="s">
        <v>287</v>
      </c>
      <c r="AN303">
        <v>-75.732664999999997</v>
      </c>
      <c r="AO303">
        <v>25</v>
      </c>
      <c r="AP303">
        <v>1550</v>
      </c>
      <c r="AQ303" t="s">
        <v>129</v>
      </c>
      <c r="AR303">
        <v>-10</v>
      </c>
      <c r="AS303">
        <v>132</v>
      </c>
      <c r="AT303">
        <v>640</v>
      </c>
      <c r="BB303" t="str">
        <f t="shared" si="18"/>
        <v>1200</v>
      </c>
      <c r="BC303">
        <v>1</v>
      </c>
      <c r="BD303" t="str">
        <f t="shared" si="20"/>
        <v xml:space="preserve">N1281F  </v>
      </c>
      <c r="BE303">
        <v>1</v>
      </c>
      <c r="BG303">
        <v>0</v>
      </c>
      <c r="BH303">
        <v>0</v>
      </c>
      <c r="BI303">
        <v>0</v>
      </c>
      <c r="BJ303">
        <v>1425</v>
      </c>
      <c r="BK303">
        <v>-125</v>
      </c>
      <c r="BL303" t="s">
        <v>130</v>
      </c>
      <c r="BM303">
        <v>1</v>
      </c>
      <c r="BN303">
        <v>0</v>
      </c>
      <c r="BO303">
        <v>1</v>
      </c>
      <c r="BP303">
        <v>0</v>
      </c>
      <c r="BT303">
        <v>0</v>
      </c>
      <c r="BU303">
        <v>0</v>
      </c>
      <c r="CE303" t="str">
        <f>"21:11:28.760"</f>
        <v>21:11:28.760</v>
      </c>
      <c r="CF303">
        <v>760035771</v>
      </c>
      <c r="CI303">
        <v>0</v>
      </c>
      <c r="CJ303">
        <v>1504</v>
      </c>
      <c r="CK303">
        <v>1011.2</v>
      </c>
      <c r="CL303">
        <v>4.2187999999999999</v>
      </c>
      <c r="CM303">
        <v>1</v>
      </c>
      <c r="CN303">
        <v>1</v>
      </c>
      <c r="CO303">
        <v>0</v>
      </c>
      <c r="CP303">
        <v>1</v>
      </c>
      <c r="CQ303">
        <v>0</v>
      </c>
      <c r="CR303">
        <v>1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6</v>
      </c>
      <c r="CY303">
        <v>7</v>
      </c>
      <c r="CZ303" t="s">
        <v>131</v>
      </c>
      <c r="DA303">
        <v>145</v>
      </c>
      <c r="DB303">
        <v>1</v>
      </c>
      <c r="DC303" t="s">
        <v>132</v>
      </c>
      <c r="DD303" t="s">
        <v>133</v>
      </c>
      <c r="DG303">
        <v>1786902</v>
      </c>
      <c r="DI303">
        <v>0</v>
      </c>
      <c r="DJ303">
        <v>0</v>
      </c>
      <c r="DK303">
        <v>1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"09/28/2024 21:11:30.012"</f>
        <v>09/28/2024 21:11:30.012</v>
      </c>
      <c r="C304" t="str">
        <f t="shared" si="19"/>
        <v>FFDFD7C0</v>
      </c>
      <c r="D304" t="s">
        <v>143</v>
      </c>
      <c r="E304">
        <v>13</v>
      </c>
      <c r="J304" t="s">
        <v>144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"21:11:29.703"</f>
        <v>21:11:29.703</v>
      </c>
      <c r="T304" t="str">
        <f>"21:11:29.303"</f>
        <v>21:11:29.303</v>
      </c>
      <c r="U304" t="str">
        <f t="shared" si="17"/>
        <v>A073EB</v>
      </c>
      <c r="V304">
        <v>0</v>
      </c>
      <c r="W304">
        <v>0</v>
      </c>
      <c r="X304">
        <v>4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126</v>
      </c>
      <c r="AG304">
        <v>0</v>
      </c>
      <c r="AH304">
        <v>0</v>
      </c>
      <c r="AI304">
        <v>2</v>
      </c>
      <c r="AJ304">
        <v>1</v>
      </c>
      <c r="AK304" t="s">
        <v>288</v>
      </c>
      <c r="AL304">
        <v>35.927588999999998</v>
      </c>
      <c r="AM304" t="s">
        <v>289</v>
      </c>
      <c r="AN304">
        <v>-75.732708000000002</v>
      </c>
      <c r="AO304">
        <v>25</v>
      </c>
      <c r="AP304">
        <v>1575</v>
      </c>
      <c r="AQ304" t="s">
        <v>129</v>
      </c>
      <c r="AR304">
        <v>-10</v>
      </c>
      <c r="AS304">
        <v>133</v>
      </c>
      <c r="AT304">
        <v>512</v>
      </c>
      <c r="BB304" t="str">
        <f t="shared" si="18"/>
        <v>1200</v>
      </c>
      <c r="BC304">
        <v>1</v>
      </c>
      <c r="BD304" t="str">
        <f t="shared" si="20"/>
        <v xml:space="preserve">N1281F  </v>
      </c>
      <c r="BE304">
        <v>1</v>
      </c>
      <c r="BG304">
        <v>0</v>
      </c>
      <c r="BH304">
        <v>0</v>
      </c>
      <c r="BI304">
        <v>0</v>
      </c>
      <c r="BJ304">
        <v>1450</v>
      </c>
      <c r="BK304">
        <v>-125</v>
      </c>
      <c r="BL304" t="s">
        <v>130</v>
      </c>
      <c r="BM304">
        <v>1</v>
      </c>
      <c r="BN304">
        <v>0</v>
      </c>
      <c r="BO304">
        <v>1</v>
      </c>
      <c r="BP304">
        <v>0</v>
      </c>
      <c r="BT304">
        <v>0</v>
      </c>
      <c r="BU304">
        <v>0</v>
      </c>
      <c r="CE304" t="str">
        <f>"21:11:29.707"</f>
        <v>21:11:29.707</v>
      </c>
      <c r="CF304">
        <v>707038689</v>
      </c>
      <c r="CI304">
        <v>0</v>
      </c>
      <c r="CJ304">
        <v>1504</v>
      </c>
      <c r="CK304">
        <v>1011.2</v>
      </c>
      <c r="CL304">
        <v>4.2187999999999999</v>
      </c>
      <c r="CM304">
        <v>1</v>
      </c>
      <c r="CN304">
        <v>1</v>
      </c>
      <c r="CO304">
        <v>0</v>
      </c>
      <c r="CP304">
        <v>1</v>
      </c>
      <c r="CQ304">
        <v>0</v>
      </c>
      <c r="CR304">
        <v>1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6</v>
      </c>
      <c r="CY304">
        <v>7</v>
      </c>
      <c r="CZ304" t="s">
        <v>131</v>
      </c>
      <c r="DA304">
        <v>145</v>
      </c>
      <c r="DB304">
        <v>1</v>
      </c>
      <c r="DC304" t="s">
        <v>132</v>
      </c>
      <c r="DD304" t="s">
        <v>133</v>
      </c>
      <c r="DG304">
        <v>1787291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"09/28/2024 21:11:30.059"</f>
        <v>09/28/2024 21:11:30.059</v>
      </c>
      <c r="C305" t="str">
        <f t="shared" si="19"/>
        <v>FFDFD7C0</v>
      </c>
      <c r="D305" t="s">
        <v>123</v>
      </c>
      <c r="E305">
        <v>2</v>
      </c>
      <c r="H305">
        <v>158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"21:11:29.703"</f>
        <v>21:11:29.703</v>
      </c>
      <c r="T305" t="str">
        <f>"21:11:29.303"</f>
        <v>21:11:29.303</v>
      </c>
      <c r="U305" t="str">
        <f t="shared" si="17"/>
        <v>A073EB</v>
      </c>
      <c r="V305">
        <v>0</v>
      </c>
      <c r="W305">
        <v>0</v>
      </c>
      <c r="X305">
        <v>4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126</v>
      </c>
      <c r="AG305">
        <v>0</v>
      </c>
      <c r="AH305">
        <v>0</v>
      </c>
      <c r="AI305">
        <v>2</v>
      </c>
      <c r="AJ305">
        <v>1</v>
      </c>
      <c r="AK305" t="s">
        <v>288</v>
      </c>
      <c r="AL305">
        <v>35.927588999999998</v>
      </c>
      <c r="AM305" t="s">
        <v>289</v>
      </c>
      <c r="AN305">
        <v>-75.732708000000002</v>
      </c>
      <c r="AO305">
        <v>25</v>
      </c>
      <c r="AP305">
        <v>1575</v>
      </c>
      <c r="AQ305" t="s">
        <v>129</v>
      </c>
      <c r="AR305">
        <v>-10</v>
      </c>
      <c r="AS305">
        <v>133</v>
      </c>
      <c r="AT305">
        <v>512</v>
      </c>
      <c r="BB305" t="str">
        <f t="shared" si="18"/>
        <v>1200</v>
      </c>
      <c r="BC305">
        <v>1</v>
      </c>
      <c r="BD305" t="str">
        <f t="shared" si="20"/>
        <v xml:space="preserve">N1281F  </v>
      </c>
      <c r="BE305">
        <v>1</v>
      </c>
      <c r="BG305">
        <v>0</v>
      </c>
      <c r="BH305">
        <v>0</v>
      </c>
      <c r="BI305">
        <v>0</v>
      </c>
      <c r="BJ305">
        <v>1450</v>
      </c>
      <c r="BK305">
        <v>-125</v>
      </c>
      <c r="BL305" t="s">
        <v>130</v>
      </c>
      <c r="BM305">
        <v>1</v>
      </c>
      <c r="BN305">
        <v>0</v>
      </c>
      <c r="BO305">
        <v>1</v>
      </c>
      <c r="BP305">
        <v>0</v>
      </c>
      <c r="BT305">
        <v>0</v>
      </c>
      <c r="BU305">
        <v>0</v>
      </c>
      <c r="CE305" t="str">
        <f>"21:11:29.707"</f>
        <v>21:11:29.707</v>
      </c>
      <c r="CF305">
        <v>707038689</v>
      </c>
      <c r="CI305">
        <v>0</v>
      </c>
      <c r="CJ305">
        <v>1504</v>
      </c>
      <c r="CK305">
        <v>1011.2</v>
      </c>
      <c r="CL305">
        <v>4.2187999999999999</v>
      </c>
      <c r="CM305">
        <v>1</v>
      </c>
      <c r="CN305">
        <v>1</v>
      </c>
      <c r="CO305">
        <v>0</v>
      </c>
      <c r="CP305">
        <v>1</v>
      </c>
      <c r="CQ305">
        <v>0</v>
      </c>
      <c r="CR305">
        <v>1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6</v>
      </c>
      <c r="CY305">
        <v>7</v>
      </c>
      <c r="CZ305" t="s">
        <v>131</v>
      </c>
      <c r="DA305">
        <v>145</v>
      </c>
      <c r="DB305">
        <v>1</v>
      </c>
      <c r="DC305" t="s">
        <v>132</v>
      </c>
      <c r="DD305" t="s">
        <v>133</v>
      </c>
      <c r="DG305">
        <v>1787291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"09/28/2024 21:11:30.059"</f>
        <v>09/28/2024 21:11:30.059</v>
      </c>
      <c r="C306" t="str">
        <f t="shared" si="19"/>
        <v>FFDFD7C0</v>
      </c>
      <c r="D306" t="s">
        <v>136</v>
      </c>
      <c r="E306">
        <v>3</v>
      </c>
      <c r="F306">
        <v>1003</v>
      </c>
      <c r="G306" t="s">
        <v>142</v>
      </c>
      <c r="J306" t="s">
        <v>137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"21:11:29.703"</f>
        <v>21:11:29.703</v>
      </c>
      <c r="T306" t="str">
        <f>"21:11:29.303"</f>
        <v>21:11:29.303</v>
      </c>
      <c r="U306" t="str">
        <f t="shared" si="17"/>
        <v>A073EB</v>
      </c>
      <c r="V306">
        <v>0</v>
      </c>
      <c r="W306">
        <v>0</v>
      </c>
      <c r="X306">
        <v>4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126</v>
      </c>
      <c r="AG306">
        <v>0</v>
      </c>
      <c r="AH306">
        <v>0</v>
      </c>
      <c r="AI306">
        <v>2</v>
      </c>
      <c r="AJ306">
        <v>1</v>
      </c>
      <c r="AK306" t="s">
        <v>288</v>
      </c>
      <c r="AL306">
        <v>35.927588999999998</v>
      </c>
      <c r="AM306" t="s">
        <v>289</v>
      </c>
      <c r="AN306">
        <v>-75.732708000000002</v>
      </c>
      <c r="AO306">
        <v>25</v>
      </c>
      <c r="AP306">
        <v>1575</v>
      </c>
      <c r="AQ306" t="s">
        <v>129</v>
      </c>
      <c r="AR306">
        <v>-10</v>
      </c>
      <c r="AS306">
        <v>133</v>
      </c>
      <c r="AT306">
        <v>512</v>
      </c>
      <c r="BB306" t="str">
        <f t="shared" si="18"/>
        <v>1200</v>
      </c>
      <c r="BC306">
        <v>1</v>
      </c>
      <c r="BD306" t="str">
        <f t="shared" si="20"/>
        <v xml:space="preserve">N1281F  </v>
      </c>
      <c r="BE306">
        <v>1</v>
      </c>
      <c r="BG306">
        <v>0</v>
      </c>
      <c r="BH306">
        <v>0</v>
      </c>
      <c r="BI306">
        <v>0</v>
      </c>
      <c r="BJ306">
        <v>1450</v>
      </c>
      <c r="BK306">
        <v>-125</v>
      </c>
      <c r="BL306" t="s">
        <v>130</v>
      </c>
      <c r="BM306">
        <v>1</v>
      </c>
      <c r="BN306">
        <v>0</v>
      </c>
      <c r="BO306">
        <v>1</v>
      </c>
      <c r="BP306">
        <v>0</v>
      </c>
      <c r="BT306">
        <v>0</v>
      </c>
      <c r="BU306">
        <v>0</v>
      </c>
      <c r="CE306" t="str">
        <f>"21:11:29.707"</f>
        <v>21:11:29.707</v>
      </c>
      <c r="CF306">
        <v>707038689</v>
      </c>
      <c r="CI306">
        <v>0</v>
      </c>
      <c r="CJ306">
        <v>1504</v>
      </c>
      <c r="CK306">
        <v>1011.2</v>
      </c>
      <c r="CL306">
        <v>4.2187999999999999</v>
      </c>
      <c r="CM306">
        <v>1</v>
      </c>
      <c r="CN306">
        <v>1</v>
      </c>
      <c r="CO306">
        <v>0</v>
      </c>
      <c r="CP306">
        <v>1</v>
      </c>
      <c r="CQ306">
        <v>0</v>
      </c>
      <c r="CR306">
        <v>1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6</v>
      </c>
      <c r="CY306">
        <v>7</v>
      </c>
      <c r="CZ306" t="s">
        <v>131</v>
      </c>
      <c r="DA306">
        <v>145</v>
      </c>
      <c r="DB306">
        <v>1</v>
      </c>
      <c r="DC306" t="s">
        <v>132</v>
      </c>
      <c r="DD306" t="s">
        <v>133</v>
      </c>
      <c r="DG306">
        <v>1787291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"09/28/2024 21:11:30.059"</f>
        <v>09/28/2024 21:11:30.059</v>
      </c>
      <c r="C307" t="str">
        <f t="shared" si="19"/>
        <v>FFDFD7C0</v>
      </c>
      <c r="D307" t="s">
        <v>136</v>
      </c>
      <c r="E307">
        <v>4</v>
      </c>
      <c r="F307">
        <v>1004</v>
      </c>
      <c r="G307" t="s">
        <v>124</v>
      </c>
      <c r="J307" t="s">
        <v>137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"21:11:29.703"</f>
        <v>21:11:29.703</v>
      </c>
      <c r="T307" t="str">
        <f>"21:11:29.303"</f>
        <v>21:11:29.303</v>
      </c>
      <c r="U307" t="str">
        <f t="shared" si="17"/>
        <v>A073EB</v>
      </c>
      <c r="V307">
        <v>0</v>
      </c>
      <c r="W307">
        <v>0</v>
      </c>
      <c r="X307">
        <v>4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126</v>
      </c>
      <c r="AG307">
        <v>0</v>
      </c>
      <c r="AH307">
        <v>0</v>
      </c>
      <c r="AI307">
        <v>2</v>
      </c>
      <c r="AJ307">
        <v>1</v>
      </c>
      <c r="AK307" t="s">
        <v>288</v>
      </c>
      <c r="AL307">
        <v>35.927588999999998</v>
      </c>
      <c r="AM307" t="s">
        <v>289</v>
      </c>
      <c r="AN307">
        <v>-75.732708000000002</v>
      </c>
      <c r="AO307">
        <v>25</v>
      </c>
      <c r="AP307">
        <v>1575</v>
      </c>
      <c r="AQ307" t="s">
        <v>129</v>
      </c>
      <c r="AR307">
        <v>-10</v>
      </c>
      <c r="AS307">
        <v>133</v>
      </c>
      <c r="AT307">
        <v>512</v>
      </c>
      <c r="BB307" t="str">
        <f t="shared" si="18"/>
        <v>1200</v>
      </c>
      <c r="BC307">
        <v>1</v>
      </c>
      <c r="BD307" t="str">
        <f t="shared" si="20"/>
        <v xml:space="preserve">N1281F  </v>
      </c>
      <c r="BE307">
        <v>1</v>
      </c>
      <c r="BG307">
        <v>0</v>
      </c>
      <c r="BH307">
        <v>0</v>
      </c>
      <c r="BI307">
        <v>0</v>
      </c>
      <c r="BJ307">
        <v>1450</v>
      </c>
      <c r="BK307">
        <v>-125</v>
      </c>
      <c r="BL307" t="s">
        <v>130</v>
      </c>
      <c r="BM307">
        <v>1</v>
      </c>
      <c r="BN307">
        <v>0</v>
      </c>
      <c r="BO307">
        <v>1</v>
      </c>
      <c r="BP307">
        <v>0</v>
      </c>
      <c r="BT307">
        <v>0</v>
      </c>
      <c r="BU307">
        <v>0</v>
      </c>
      <c r="CE307" t="str">
        <f>"21:11:29.707"</f>
        <v>21:11:29.707</v>
      </c>
      <c r="CF307">
        <v>707038689</v>
      </c>
      <c r="CI307">
        <v>0</v>
      </c>
      <c r="CJ307">
        <v>1504</v>
      </c>
      <c r="CK307">
        <v>1011.2</v>
      </c>
      <c r="CL307">
        <v>4.2187999999999999</v>
      </c>
      <c r="CM307">
        <v>1</v>
      </c>
      <c r="CN307">
        <v>1</v>
      </c>
      <c r="CO307">
        <v>0</v>
      </c>
      <c r="CP307">
        <v>1</v>
      </c>
      <c r="CQ307">
        <v>0</v>
      </c>
      <c r="CR307">
        <v>1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6</v>
      </c>
      <c r="CY307">
        <v>7</v>
      </c>
      <c r="CZ307" t="s">
        <v>131</v>
      </c>
      <c r="DA307">
        <v>145</v>
      </c>
      <c r="DB307">
        <v>1</v>
      </c>
      <c r="DC307" t="s">
        <v>132</v>
      </c>
      <c r="DD307" t="s">
        <v>133</v>
      </c>
      <c r="DG307">
        <v>1787291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"09/28/2024 21:11:30.981"</f>
        <v>09/28/2024 21:11:30.981</v>
      </c>
      <c r="C308" t="str">
        <f t="shared" si="19"/>
        <v>FFDFD7C0</v>
      </c>
      <c r="D308" t="s">
        <v>143</v>
      </c>
      <c r="E308">
        <v>13</v>
      </c>
      <c r="J308" t="s">
        <v>144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"21:11:30.742"</f>
        <v>21:11:30.742</v>
      </c>
      <c r="T308" t="str">
        <f>"21:11:30.342"</f>
        <v>21:11:30.342</v>
      </c>
      <c r="U308" t="str">
        <f t="shared" si="17"/>
        <v>A073EB</v>
      </c>
      <c r="V308">
        <v>0</v>
      </c>
      <c r="W308">
        <v>0</v>
      </c>
      <c r="X308">
        <v>4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126</v>
      </c>
      <c r="AG308">
        <v>0</v>
      </c>
      <c r="AH308">
        <v>0</v>
      </c>
      <c r="AI308">
        <v>2</v>
      </c>
      <c r="AJ308">
        <v>1</v>
      </c>
      <c r="AK308" t="s">
        <v>290</v>
      </c>
      <c r="AL308">
        <v>35.928275999999997</v>
      </c>
      <c r="AM308" t="s">
        <v>291</v>
      </c>
      <c r="AN308">
        <v>-75.732793999999998</v>
      </c>
      <c r="AO308">
        <v>25</v>
      </c>
      <c r="AP308">
        <v>1575</v>
      </c>
      <c r="AQ308" t="s">
        <v>129</v>
      </c>
      <c r="AR308">
        <v>-9</v>
      </c>
      <c r="AS308">
        <v>135</v>
      </c>
      <c r="AT308">
        <v>320</v>
      </c>
      <c r="BB308" t="str">
        <f t="shared" si="18"/>
        <v>1200</v>
      </c>
      <c r="BC308">
        <v>1</v>
      </c>
      <c r="BD308" t="str">
        <f t="shared" si="20"/>
        <v xml:space="preserve">N1281F  </v>
      </c>
      <c r="BE308">
        <v>1</v>
      </c>
      <c r="BG308">
        <v>0</v>
      </c>
      <c r="BH308">
        <v>0</v>
      </c>
      <c r="BI308">
        <v>0</v>
      </c>
      <c r="BJ308">
        <v>1450</v>
      </c>
      <c r="BK308">
        <v>-125</v>
      </c>
      <c r="BL308" t="s">
        <v>130</v>
      </c>
      <c r="BM308">
        <v>1</v>
      </c>
      <c r="BN308">
        <v>0</v>
      </c>
      <c r="BO308">
        <v>1</v>
      </c>
      <c r="BP308">
        <v>0</v>
      </c>
      <c r="BT308">
        <v>0</v>
      </c>
      <c r="BU308">
        <v>0</v>
      </c>
      <c r="CE308" t="str">
        <f>"21:11:30.744"</f>
        <v>21:11:30.744</v>
      </c>
      <c r="CF308">
        <v>744154270</v>
      </c>
      <c r="CI308">
        <v>0</v>
      </c>
      <c r="CJ308">
        <v>1504</v>
      </c>
      <c r="CK308">
        <v>1011.2</v>
      </c>
      <c r="CL308">
        <v>4.2187999999999999</v>
      </c>
      <c r="CM308">
        <v>1</v>
      </c>
      <c r="CN308">
        <v>1</v>
      </c>
      <c r="CO308">
        <v>0</v>
      </c>
      <c r="CP308">
        <v>1</v>
      </c>
      <c r="CQ308">
        <v>0</v>
      </c>
      <c r="CR308">
        <v>1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6</v>
      </c>
      <c r="CY308">
        <v>7</v>
      </c>
      <c r="CZ308" t="s">
        <v>131</v>
      </c>
      <c r="DA308">
        <v>145</v>
      </c>
      <c r="DB308">
        <v>1</v>
      </c>
      <c r="DC308" t="s">
        <v>132</v>
      </c>
      <c r="DD308" t="s">
        <v>133</v>
      </c>
      <c r="DG308">
        <v>1787721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"09/28/2024 21:11:31.012"</f>
        <v>09/28/2024 21:11:31.012</v>
      </c>
      <c r="C309" t="str">
        <f t="shared" si="19"/>
        <v>FFDFD7C0</v>
      </c>
      <c r="D309" t="s">
        <v>136</v>
      </c>
      <c r="E309">
        <v>3</v>
      </c>
      <c r="F309">
        <v>1003</v>
      </c>
      <c r="G309" t="s">
        <v>142</v>
      </c>
      <c r="J309" t="s">
        <v>137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"21:11:30.742"</f>
        <v>21:11:30.742</v>
      </c>
      <c r="T309" t="str">
        <f>"21:11:30.342"</f>
        <v>21:11:30.342</v>
      </c>
      <c r="U309" t="str">
        <f t="shared" si="17"/>
        <v>A073EB</v>
      </c>
      <c r="V309">
        <v>0</v>
      </c>
      <c r="W309">
        <v>0</v>
      </c>
      <c r="X309">
        <v>4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126</v>
      </c>
      <c r="AG309">
        <v>0</v>
      </c>
      <c r="AH309">
        <v>0</v>
      </c>
      <c r="AI309">
        <v>2</v>
      </c>
      <c r="AJ309">
        <v>1</v>
      </c>
      <c r="AK309" t="s">
        <v>290</v>
      </c>
      <c r="AL309">
        <v>35.928275999999997</v>
      </c>
      <c r="AM309" t="s">
        <v>291</v>
      </c>
      <c r="AN309">
        <v>-75.732793999999998</v>
      </c>
      <c r="AO309">
        <v>25</v>
      </c>
      <c r="AP309">
        <v>1575</v>
      </c>
      <c r="AQ309" t="s">
        <v>129</v>
      </c>
      <c r="AR309">
        <v>-9</v>
      </c>
      <c r="AS309">
        <v>135</v>
      </c>
      <c r="AT309">
        <v>320</v>
      </c>
      <c r="BB309" t="str">
        <f t="shared" si="18"/>
        <v>1200</v>
      </c>
      <c r="BC309">
        <v>1</v>
      </c>
      <c r="BD309" t="str">
        <f t="shared" si="20"/>
        <v xml:space="preserve">N1281F  </v>
      </c>
      <c r="BE309">
        <v>1</v>
      </c>
      <c r="BG309">
        <v>0</v>
      </c>
      <c r="BH309">
        <v>0</v>
      </c>
      <c r="BI309">
        <v>0</v>
      </c>
      <c r="BJ309">
        <v>1450</v>
      </c>
      <c r="BK309">
        <v>-125</v>
      </c>
      <c r="BL309" t="s">
        <v>130</v>
      </c>
      <c r="BM309">
        <v>1</v>
      </c>
      <c r="BN309">
        <v>0</v>
      </c>
      <c r="BO309">
        <v>1</v>
      </c>
      <c r="BP309">
        <v>0</v>
      </c>
      <c r="BT309">
        <v>0</v>
      </c>
      <c r="BU309">
        <v>0</v>
      </c>
      <c r="CE309" t="str">
        <f>"21:11:30.744"</f>
        <v>21:11:30.744</v>
      </c>
      <c r="CF309">
        <v>744154270</v>
      </c>
      <c r="CI309">
        <v>0</v>
      </c>
      <c r="CJ309">
        <v>1504</v>
      </c>
      <c r="CK309">
        <v>1011.2</v>
      </c>
      <c r="CL309">
        <v>4.2187999999999999</v>
      </c>
      <c r="CM309">
        <v>1</v>
      </c>
      <c r="CN309">
        <v>1</v>
      </c>
      <c r="CO309">
        <v>0</v>
      </c>
      <c r="CP309">
        <v>1</v>
      </c>
      <c r="CQ309">
        <v>0</v>
      </c>
      <c r="CR309">
        <v>1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6</v>
      </c>
      <c r="CY309">
        <v>7</v>
      </c>
      <c r="CZ309" t="s">
        <v>131</v>
      </c>
      <c r="DA309">
        <v>145</v>
      </c>
      <c r="DB309">
        <v>1</v>
      </c>
      <c r="DC309" t="s">
        <v>132</v>
      </c>
      <c r="DD309" t="s">
        <v>133</v>
      </c>
      <c r="DG309">
        <v>1787721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"09/28/2024 21:11:31.012"</f>
        <v>09/28/2024 21:11:31.012</v>
      </c>
      <c r="C310" t="str">
        <f t="shared" si="19"/>
        <v>FFDFD7C0</v>
      </c>
      <c r="D310" t="s">
        <v>136</v>
      </c>
      <c r="E310">
        <v>4</v>
      </c>
      <c r="F310">
        <v>1004</v>
      </c>
      <c r="G310" t="s">
        <v>124</v>
      </c>
      <c r="J310" t="s">
        <v>137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"21:11:30.742"</f>
        <v>21:11:30.742</v>
      </c>
      <c r="T310" t="str">
        <f>"21:11:30.342"</f>
        <v>21:11:30.342</v>
      </c>
      <c r="U310" t="str">
        <f t="shared" si="17"/>
        <v>A073EB</v>
      </c>
      <c r="V310">
        <v>0</v>
      </c>
      <c r="W310">
        <v>0</v>
      </c>
      <c r="X310">
        <v>4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126</v>
      </c>
      <c r="AG310">
        <v>0</v>
      </c>
      <c r="AH310">
        <v>0</v>
      </c>
      <c r="AI310">
        <v>2</v>
      </c>
      <c r="AJ310">
        <v>1</v>
      </c>
      <c r="AK310" t="s">
        <v>290</v>
      </c>
      <c r="AL310">
        <v>35.928275999999997</v>
      </c>
      <c r="AM310" t="s">
        <v>291</v>
      </c>
      <c r="AN310">
        <v>-75.732793999999998</v>
      </c>
      <c r="AO310">
        <v>25</v>
      </c>
      <c r="AP310">
        <v>1575</v>
      </c>
      <c r="AQ310" t="s">
        <v>129</v>
      </c>
      <c r="AR310">
        <v>-9</v>
      </c>
      <c r="AS310">
        <v>135</v>
      </c>
      <c r="AT310">
        <v>320</v>
      </c>
      <c r="BB310" t="str">
        <f t="shared" si="18"/>
        <v>1200</v>
      </c>
      <c r="BC310">
        <v>1</v>
      </c>
      <c r="BD310" t="str">
        <f t="shared" si="20"/>
        <v xml:space="preserve">N1281F  </v>
      </c>
      <c r="BE310">
        <v>1</v>
      </c>
      <c r="BG310">
        <v>0</v>
      </c>
      <c r="BH310">
        <v>0</v>
      </c>
      <c r="BI310">
        <v>0</v>
      </c>
      <c r="BJ310">
        <v>1450</v>
      </c>
      <c r="BK310">
        <v>-125</v>
      </c>
      <c r="BL310" t="s">
        <v>130</v>
      </c>
      <c r="BM310">
        <v>1</v>
      </c>
      <c r="BN310">
        <v>0</v>
      </c>
      <c r="BO310">
        <v>1</v>
      </c>
      <c r="BP310">
        <v>0</v>
      </c>
      <c r="BT310">
        <v>0</v>
      </c>
      <c r="BU310">
        <v>0</v>
      </c>
      <c r="CE310" t="str">
        <f>"21:11:30.744"</f>
        <v>21:11:30.744</v>
      </c>
      <c r="CF310">
        <v>744154270</v>
      </c>
      <c r="CI310">
        <v>0</v>
      </c>
      <c r="CJ310">
        <v>1504</v>
      </c>
      <c r="CK310">
        <v>1011.2</v>
      </c>
      <c r="CL310">
        <v>4.2187999999999999</v>
      </c>
      <c r="CM310">
        <v>1</v>
      </c>
      <c r="CN310">
        <v>1</v>
      </c>
      <c r="CO310">
        <v>0</v>
      </c>
      <c r="CP310">
        <v>1</v>
      </c>
      <c r="CQ310">
        <v>0</v>
      </c>
      <c r="CR310">
        <v>1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6</v>
      </c>
      <c r="CY310">
        <v>7</v>
      </c>
      <c r="CZ310" t="s">
        <v>131</v>
      </c>
      <c r="DA310">
        <v>145</v>
      </c>
      <c r="DB310">
        <v>1</v>
      </c>
      <c r="DC310" t="s">
        <v>132</v>
      </c>
      <c r="DD310" t="s">
        <v>133</v>
      </c>
      <c r="DG310">
        <v>1787721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"09/28/2024 21:11:30.996"</f>
        <v>09/28/2024 21:11:30.996</v>
      </c>
      <c r="C311" t="str">
        <f t="shared" si="19"/>
        <v>FFDFD7C0</v>
      </c>
      <c r="D311" t="s">
        <v>123</v>
      </c>
      <c r="E311">
        <v>2</v>
      </c>
      <c r="H311">
        <v>158</v>
      </c>
      <c r="I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"21:11:30.742"</f>
        <v>21:11:30.742</v>
      </c>
      <c r="T311" t="str">
        <f>"21:11:30.342"</f>
        <v>21:11:30.342</v>
      </c>
      <c r="U311" t="str">
        <f t="shared" si="17"/>
        <v>A073EB</v>
      </c>
      <c r="V311">
        <v>0</v>
      </c>
      <c r="W311">
        <v>0</v>
      </c>
      <c r="X311">
        <v>4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126</v>
      </c>
      <c r="AG311">
        <v>0</v>
      </c>
      <c r="AH311">
        <v>0</v>
      </c>
      <c r="AI311">
        <v>2</v>
      </c>
      <c r="AJ311">
        <v>1</v>
      </c>
      <c r="AK311" t="s">
        <v>290</v>
      </c>
      <c r="AL311">
        <v>35.928275999999997</v>
      </c>
      <c r="AM311" t="s">
        <v>291</v>
      </c>
      <c r="AN311">
        <v>-75.732793999999998</v>
      </c>
      <c r="AO311">
        <v>25</v>
      </c>
      <c r="AP311">
        <v>1575</v>
      </c>
      <c r="AQ311" t="s">
        <v>129</v>
      </c>
      <c r="AR311">
        <v>-9</v>
      </c>
      <c r="AS311">
        <v>135</v>
      </c>
      <c r="AT311">
        <v>320</v>
      </c>
      <c r="BB311" t="str">
        <f t="shared" si="18"/>
        <v>1200</v>
      </c>
      <c r="BC311">
        <v>1</v>
      </c>
      <c r="BD311" t="str">
        <f t="shared" si="20"/>
        <v xml:space="preserve">N1281F  </v>
      </c>
      <c r="BE311">
        <v>1</v>
      </c>
      <c r="BG311">
        <v>0</v>
      </c>
      <c r="BH311">
        <v>0</v>
      </c>
      <c r="BI311">
        <v>0</v>
      </c>
      <c r="BJ311">
        <v>1450</v>
      </c>
      <c r="BK311">
        <v>-125</v>
      </c>
      <c r="BL311" t="s">
        <v>130</v>
      </c>
      <c r="BM311">
        <v>1</v>
      </c>
      <c r="BN311">
        <v>0</v>
      </c>
      <c r="BO311">
        <v>1</v>
      </c>
      <c r="BP311">
        <v>0</v>
      </c>
      <c r="BT311">
        <v>0</v>
      </c>
      <c r="BU311">
        <v>0</v>
      </c>
      <c r="CE311" t="str">
        <f>"21:11:30.744"</f>
        <v>21:11:30.744</v>
      </c>
      <c r="CF311">
        <v>744154270</v>
      </c>
      <c r="CI311">
        <v>0</v>
      </c>
      <c r="CJ311">
        <v>1504</v>
      </c>
      <c r="CK311">
        <v>1011.2</v>
      </c>
      <c r="CL311">
        <v>4.2187999999999999</v>
      </c>
      <c r="CM311">
        <v>1</v>
      </c>
      <c r="CN311">
        <v>1</v>
      </c>
      <c r="CO311">
        <v>0</v>
      </c>
      <c r="CP311">
        <v>1</v>
      </c>
      <c r="CQ311">
        <v>0</v>
      </c>
      <c r="CR311">
        <v>1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131</v>
      </c>
      <c r="DA311">
        <v>145</v>
      </c>
      <c r="DB311">
        <v>1</v>
      </c>
      <c r="DC311" t="s">
        <v>132</v>
      </c>
      <c r="DD311" t="s">
        <v>133</v>
      </c>
      <c r="DG311">
        <v>1787721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"09/28/2024 21:11:31.887"</f>
        <v>09/28/2024 21:11:31.887</v>
      </c>
      <c r="C312" t="str">
        <f t="shared" si="19"/>
        <v>FFDFD7C0</v>
      </c>
      <c r="D312" t="s">
        <v>143</v>
      </c>
      <c r="E312">
        <v>13</v>
      </c>
      <c r="J312" t="s">
        <v>144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"21:11:31.594"</f>
        <v>21:11:31.594</v>
      </c>
      <c r="T312" t="str">
        <f>"21:11:31.194"</f>
        <v>21:11:31.194</v>
      </c>
      <c r="U312" t="str">
        <f t="shared" si="17"/>
        <v>A073EB</v>
      </c>
      <c r="V312">
        <v>0</v>
      </c>
      <c r="W312">
        <v>0</v>
      </c>
      <c r="X312">
        <v>4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126</v>
      </c>
      <c r="AG312">
        <v>0</v>
      </c>
      <c r="AH312">
        <v>0</v>
      </c>
      <c r="AI312">
        <v>2</v>
      </c>
      <c r="AJ312">
        <v>1</v>
      </c>
      <c r="AK312" t="s">
        <v>292</v>
      </c>
      <c r="AL312">
        <v>35.928747999999999</v>
      </c>
      <c r="AM312" t="s">
        <v>291</v>
      </c>
      <c r="AN312">
        <v>-75.732793999999998</v>
      </c>
      <c r="AO312">
        <v>25</v>
      </c>
      <c r="AP312">
        <v>1575</v>
      </c>
      <c r="AQ312" t="s">
        <v>129</v>
      </c>
      <c r="AR312">
        <v>-6</v>
      </c>
      <c r="AS312">
        <v>136</v>
      </c>
      <c r="AT312">
        <v>192</v>
      </c>
      <c r="BB312" t="str">
        <f t="shared" si="18"/>
        <v>1200</v>
      </c>
      <c r="BC312">
        <v>1</v>
      </c>
      <c r="BD312" t="str">
        <f t="shared" si="20"/>
        <v xml:space="preserve">N1281F  </v>
      </c>
      <c r="BE312">
        <v>1</v>
      </c>
      <c r="BG312">
        <v>0</v>
      </c>
      <c r="BH312">
        <v>0</v>
      </c>
      <c r="BI312">
        <v>0</v>
      </c>
      <c r="BJ312">
        <v>1450</v>
      </c>
      <c r="BK312">
        <v>-125</v>
      </c>
      <c r="BL312" t="s">
        <v>130</v>
      </c>
      <c r="BM312">
        <v>1</v>
      </c>
      <c r="BN312">
        <v>0</v>
      </c>
      <c r="BO312">
        <v>1</v>
      </c>
      <c r="BP312">
        <v>0</v>
      </c>
      <c r="BT312">
        <v>0</v>
      </c>
      <c r="BU312">
        <v>0</v>
      </c>
      <c r="CE312" t="str">
        <f>"21:11:31.599"</f>
        <v>21:11:31.599</v>
      </c>
      <c r="CF312">
        <v>599406028</v>
      </c>
      <c r="CI312">
        <v>0</v>
      </c>
      <c r="CJ312">
        <v>1504</v>
      </c>
      <c r="CK312">
        <v>1011.2</v>
      </c>
      <c r="CL312">
        <v>4.2187999999999999</v>
      </c>
      <c r="CM312">
        <v>1</v>
      </c>
      <c r="CN312">
        <v>1</v>
      </c>
      <c r="CO312">
        <v>0</v>
      </c>
      <c r="CP312">
        <v>1</v>
      </c>
      <c r="CQ312">
        <v>0</v>
      </c>
      <c r="CR312">
        <v>1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6</v>
      </c>
      <c r="CY312">
        <v>7</v>
      </c>
      <c r="CZ312" t="s">
        <v>131</v>
      </c>
      <c r="DA312">
        <v>145</v>
      </c>
      <c r="DB312">
        <v>1</v>
      </c>
      <c r="DC312" t="s">
        <v>132</v>
      </c>
      <c r="DD312" t="s">
        <v>133</v>
      </c>
      <c r="DG312">
        <v>1788127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"09/28/2024 21:11:31.887"</f>
        <v>09/28/2024 21:11:31.887</v>
      </c>
      <c r="C313" t="str">
        <f t="shared" si="19"/>
        <v>FFDFD7C0</v>
      </c>
      <c r="D313" t="s">
        <v>123</v>
      </c>
      <c r="E313">
        <v>2</v>
      </c>
      <c r="H313">
        <v>158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"21:11:31.594"</f>
        <v>21:11:31.594</v>
      </c>
      <c r="T313" t="str">
        <f>"21:11:31.194"</f>
        <v>21:11:31.194</v>
      </c>
      <c r="U313" t="str">
        <f t="shared" si="17"/>
        <v>A073EB</v>
      </c>
      <c r="V313">
        <v>0</v>
      </c>
      <c r="W313">
        <v>0</v>
      </c>
      <c r="X313">
        <v>4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126</v>
      </c>
      <c r="AG313">
        <v>0</v>
      </c>
      <c r="AH313">
        <v>0</v>
      </c>
      <c r="AI313">
        <v>2</v>
      </c>
      <c r="AJ313">
        <v>1</v>
      </c>
      <c r="AK313" t="s">
        <v>292</v>
      </c>
      <c r="AL313">
        <v>35.928747999999999</v>
      </c>
      <c r="AM313" t="s">
        <v>291</v>
      </c>
      <c r="AN313">
        <v>-75.732793999999998</v>
      </c>
      <c r="AO313">
        <v>25</v>
      </c>
      <c r="AP313">
        <v>1575</v>
      </c>
      <c r="AQ313" t="s">
        <v>129</v>
      </c>
      <c r="AR313">
        <v>-6</v>
      </c>
      <c r="AS313">
        <v>136</v>
      </c>
      <c r="AT313">
        <v>192</v>
      </c>
      <c r="BB313" t="str">
        <f t="shared" si="18"/>
        <v>1200</v>
      </c>
      <c r="BC313">
        <v>1</v>
      </c>
      <c r="BD313" t="str">
        <f t="shared" si="20"/>
        <v xml:space="preserve">N1281F  </v>
      </c>
      <c r="BE313">
        <v>1</v>
      </c>
      <c r="BG313">
        <v>0</v>
      </c>
      <c r="BH313">
        <v>0</v>
      </c>
      <c r="BI313">
        <v>0</v>
      </c>
      <c r="BJ313">
        <v>1450</v>
      </c>
      <c r="BK313">
        <v>-125</v>
      </c>
      <c r="BL313" t="s">
        <v>130</v>
      </c>
      <c r="BM313">
        <v>1</v>
      </c>
      <c r="BN313">
        <v>0</v>
      </c>
      <c r="BO313">
        <v>1</v>
      </c>
      <c r="BP313">
        <v>0</v>
      </c>
      <c r="BT313">
        <v>0</v>
      </c>
      <c r="BU313">
        <v>0</v>
      </c>
      <c r="CE313" t="str">
        <f>"21:11:31.599"</f>
        <v>21:11:31.599</v>
      </c>
      <c r="CF313">
        <v>599406028</v>
      </c>
      <c r="CI313">
        <v>0</v>
      </c>
      <c r="CJ313">
        <v>1504</v>
      </c>
      <c r="CK313">
        <v>1011.2</v>
      </c>
      <c r="CL313">
        <v>4.2187999999999999</v>
      </c>
      <c r="CM313">
        <v>1</v>
      </c>
      <c r="CN313">
        <v>1</v>
      </c>
      <c r="CO313">
        <v>0</v>
      </c>
      <c r="CP313">
        <v>1</v>
      </c>
      <c r="CQ313">
        <v>0</v>
      </c>
      <c r="CR313">
        <v>1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6</v>
      </c>
      <c r="CY313">
        <v>7</v>
      </c>
      <c r="CZ313" t="s">
        <v>131</v>
      </c>
      <c r="DA313">
        <v>145</v>
      </c>
      <c r="DB313">
        <v>1</v>
      </c>
      <c r="DC313" t="s">
        <v>132</v>
      </c>
      <c r="DD313" t="s">
        <v>133</v>
      </c>
      <c r="DG313">
        <v>1788127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"09/28/2024 21:11:31.887"</f>
        <v>09/28/2024 21:11:31.887</v>
      </c>
      <c r="C314" t="str">
        <f t="shared" si="19"/>
        <v>FFDFD7C0</v>
      </c>
      <c r="D314" t="s">
        <v>136</v>
      </c>
      <c r="E314">
        <v>3</v>
      </c>
      <c r="F314">
        <v>1003</v>
      </c>
      <c r="G314" t="s">
        <v>142</v>
      </c>
      <c r="J314" t="s">
        <v>137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"21:11:31.594"</f>
        <v>21:11:31.594</v>
      </c>
      <c r="T314" t="str">
        <f>"21:11:31.194"</f>
        <v>21:11:31.194</v>
      </c>
      <c r="U314" t="str">
        <f t="shared" si="17"/>
        <v>A073EB</v>
      </c>
      <c r="V314">
        <v>0</v>
      </c>
      <c r="W314">
        <v>0</v>
      </c>
      <c r="X314">
        <v>4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126</v>
      </c>
      <c r="AG314">
        <v>0</v>
      </c>
      <c r="AH314">
        <v>0</v>
      </c>
      <c r="AI314">
        <v>2</v>
      </c>
      <c r="AJ314">
        <v>1</v>
      </c>
      <c r="AK314" t="s">
        <v>292</v>
      </c>
      <c r="AL314">
        <v>35.928747999999999</v>
      </c>
      <c r="AM314" t="s">
        <v>291</v>
      </c>
      <c r="AN314">
        <v>-75.732793999999998</v>
      </c>
      <c r="AO314">
        <v>25</v>
      </c>
      <c r="AP314">
        <v>1575</v>
      </c>
      <c r="AQ314" t="s">
        <v>129</v>
      </c>
      <c r="AR314">
        <v>-6</v>
      </c>
      <c r="AS314">
        <v>136</v>
      </c>
      <c r="AT314">
        <v>192</v>
      </c>
      <c r="BB314" t="str">
        <f t="shared" si="18"/>
        <v>1200</v>
      </c>
      <c r="BC314">
        <v>1</v>
      </c>
      <c r="BD314" t="str">
        <f t="shared" si="20"/>
        <v xml:space="preserve">N1281F  </v>
      </c>
      <c r="BE314">
        <v>1</v>
      </c>
      <c r="BG314">
        <v>0</v>
      </c>
      <c r="BH314">
        <v>0</v>
      </c>
      <c r="BI314">
        <v>0</v>
      </c>
      <c r="BJ314">
        <v>1450</v>
      </c>
      <c r="BK314">
        <v>-125</v>
      </c>
      <c r="BL314" t="s">
        <v>130</v>
      </c>
      <c r="BM314">
        <v>1</v>
      </c>
      <c r="BN314">
        <v>0</v>
      </c>
      <c r="BO314">
        <v>1</v>
      </c>
      <c r="BP314">
        <v>0</v>
      </c>
      <c r="BT314">
        <v>0</v>
      </c>
      <c r="BU314">
        <v>0</v>
      </c>
      <c r="CE314" t="str">
        <f>"21:11:31.599"</f>
        <v>21:11:31.599</v>
      </c>
      <c r="CF314">
        <v>599406028</v>
      </c>
      <c r="CI314">
        <v>0</v>
      </c>
      <c r="CJ314">
        <v>1504</v>
      </c>
      <c r="CK314">
        <v>1011.2</v>
      </c>
      <c r="CL314">
        <v>4.2187999999999999</v>
      </c>
      <c r="CM314">
        <v>1</v>
      </c>
      <c r="CN314">
        <v>1</v>
      </c>
      <c r="CO314">
        <v>0</v>
      </c>
      <c r="CP314">
        <v>1</v>
      </c>
      <c r="CQ314">
        <v>0</v>
      </c>
      <c r="CR314">
        <v>1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6</v>
      </c>
      <c r="CY314">
        <v>7</v>
      </c>
      <c r="CZ314" t="s">
        <v>131</v>
      </c>
      <c r="DA314">
        <v>145</v>
      </c>
      <c r="DB314">
        <v>1</v>
      </c>
      <c r="DC314" t="s">
        <v>132</v>
      </c>
      <c r="DD314" t="s">
        <v>133</v>
      </c>
      <c r="DG314">
        <v>1788127</v>
      </c>
      <c r="DI314">
        <v>0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"09/28/2024 21:11:31.887"</f>
        <v>09/28/2024 21:11:31.887</v>
      </c>
      <c r="C315" t="str">
        <f t="shared" si="19"/>
        <v>FFDFD7C0</v>
      </c>
      <c r="D315" t="s">
        <v>136</v>
      </c>
      <c r="E315">
        <v>4</v>
      </c>
      <c r="F315">
        <v>1004</v>
      </c>
      <c r="G315" t="s">
        <v>124</v>
      </c>
      <c r="J315" t="s">
        <v>137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"21:11:31.594"</f>
        <v>21:11:31.594</v>
      </c>
      <c r="T315" t="str">
        <f>"21:11:31.194"</f>
        <v>21:11:31.194</v>
      </c>
      <c r="U315" t="str">
        <f t="shared" si="17"/>
        <v>A073EB</v>
      </c>
      <c r="V315">
        <v>0</v>
      </c>
      <c r="W315">
        <v>0</v>
      </c>
      <c r="X315">
        <v>4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126</v>
      </c>
      <c r="AG315">
        <v>0</v>
      </c>
      <c r="AH315">
        <v>0</v>
      </c>
      <c r="AI315">
        <v>2</v>
      </c>
      <c r="AJ315">
        <v>1</v>
      </c>
      <c r="AK315" t="s">
        <v>292</v>
      </c>
      <c r="AL315">
        <v>35.928747999999999</v>
      </c>
      <c r="AM315" t="s">
        <v>291</v>
      </c>
      <c r="AN315">
        <v>-75.732793999999998</v>
      </c>
      <c r="AO315">
        <v>25</v>
      </c>
      <c r="AP315">
        <v>1575</v>
      </c>
      <c r="AQ315" t="s">
        <v>129</v>
      </c>
      <c r="AR315">
        <v>-6</v>
      </c>
      <c r="AS315">
        <v>136</v>
      </c>
      <c r="AT315">
        <v>192</v>
      </c>
      <c r="BB315" t="str">
        <f t="shared" si="18"/>
        <v>1200</v>
      </c>
      <c r="BC315">
        <v>1</v>
      </c>
      <c r="BD315" t="str">
        <f t="shared" si="20"/>
        <v xml:space="preserve">N1281F  </v>
      </c>
      <c r="BE315">
        <v>1</v>
      </c>
      <c r="BG315">
        <v>0</v>
      </c>
      <c r="BH315">
        <v>0</v>
      </c>
      <c r="BI315">
        <v>0</v>
      </c>
      <c r="BJ315">
        <v>1450</v>
      </c>
      <c r="BK315">
        <v>-125</v>
      </c>
      <c r="BL315" t="s">
        <v>130</v>
      </c>
      <c r="BM315">
        <v>1</v>
      </c>
      <c r="BN315">
        <v>0</v>
      </c>
      <c r="BO315">
        <v>1</v>
      </c>
      <c r="BP315">
        <v>0</v>
      </c>
      <c r="BT315">
        <v>0</v>
      </c>
      <c r="BU315">
        <v>0</v>
      </c>
      <c r="CE315" t="str">
        <f>"21:11:31.599"</f>
        <v>21:11:31.599</v>
      </c>
      <c r="CF315">
        <v>599406028</v>
      </c>
      <c r="CI315">
        <v>0</v>
      </c>
      <c r="CJ315">
        <v>1504</v>
      </c>
      <c r="CK315">
        <v>1011.2</v>
      </c>
      <c r="CL315">
        <v>4.2187999999999999</v>
      </c>
      <c r="CM315">
        <v>1</v>
      </c>
      <c r="CN315">
        <v>1</v>
      </c>
      <c r="CO315">
        <v>0</v>
      </c>
      <c r="CP315">
        <v>1</v>
      </c>
      <c r="CQ315">
        <v>0</v>
      </c>
      <c r="CR315">
        <v>1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6</v>
      </c>
      <c r="CY315">
        <v>7</v>
      </c>
      <c r="CZ315" t="s">
        <v>131</v>
      </c>
      <c r="DA315">
        <v>145</v>
      </c>
      <c r="DB315">
        <v>1</v>
      </c>
      <c r="DC315" t="s">
        <v>132</v>
      </c>
      <c r="DD315" t="s">
        <v>133</v>
      </c>
      <c r="DG315">
        <v>1788127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"09/28/2024 21:11:32.933"</f>
        <v>09/28/2024 21:11:32.933</v>
      </c>
      <c r="C316" t="str">
        <f t="shared" si="19"/>
        <v>FFDFD7C0</v>
      </c>
      <c r="D316" t="s">
        <v>136</v>
      </c>
      <c r="E316">
        <v>3</v>
      </c>
      <c r="F316">
        <v>1003</v>
      </c>
      <c r="G316" t="s">
        <v>142</v>
      </c>
      <c r="J316" t="s">
        <v>137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"21:11:32.633"</f>
        <v>21:11:32.633</v>
      </c>
      <c r="T316" t="str">
        <f>"21:11:32.133"</f>
        <v>21:11:32.133</v>
      </c>
      <c r="U316" t="str">
        <f t="shared" si="17"/>
        <v>A073EB</v>
      </c>
      <c r="V316">
        <v>0</v>
      </c>
      <c r="W316">
        <v>0</v>
      </c>
      <c r="X316">
        <v>4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126</v>
      </c>
      <c r="AG316">
        <v>0</v>
      </c>
      <c r="AH316">
        <v>0</v>
      </c>
      <c r="AI316">
        <v>2</v>
      </c>
      <c r="AJ316">
        <v>1</v>
      </c>
      <c r="AK316" t="s">
        <v>293</v>
      </c>
      <c r="AL316">
        <v>35.929456000000002</v>
      </c>
      <c r="AM316" t="s">
        <v>294</v>
      </c>
      <c r="AN316">
        <v>-75.732815000000002</v>
      </c>
      <c r="AO316">
        <v>25</v>
      </c>
      <c r="AP316">
        <v>1575</v>
      </c>
      <c r="AQ316" t="s">
        <v>129</v>
      </c>
      <c r="AR316">
        <v>-2</v>
      </c>
      <c r="AS316">
        <v>138</v>
      </c>
      <c r="AT316">
        <v>128</v>
      </c>
      <c r="BB316" t="str">
        <f t="shared" si="18"/>
        <v>1200</v>
      </c>
      <c r="BC316">
        <v>1</v>
      </c>
      <c r="BD316" t="str">
        <f t="shared" si="20"/>
        <v xml:space="preserve">N1281F  </v>
      </c>
      <c r="BE316">
        <v>1</v>
      </c>
      <c r="BG316">
        <v>0</v>
      </c>
      <c r="BH316">
        <v>0</v>
      </c>
      <c r="BI316">
        <v>0</v>
      </c>
      <c r="BJ316">
        <v>1450</v>
      </c>
      <c r="BK316">
        <v>-125</v>
      </c>
      <c r="BL316" t="s">
        <v>130</v>
      </c>
      <c r="BM316">
        <v>1</v>
      </c>
      <c r="BN316">
        <v>0</v>
      </c>
      <c r="BO316">
        <v>1</v>
      </c>
      <c r="BP316">
        <v>0</v>
      </c>
      <c r="BT316">
        <v>0</v>
      </c>
      <c r="BU316">
        <v>0</v>
      </c>
      <c r="CE316" t="str">
        <f>"21:11:32.640"</f>
        <v>21:11:32.640</v>
      </c>
      <c r="CF316">
        <v>639798549</v>
      </c>
      <c r="CI316">
        <v>0</v>
      </c>
      <c r="CJ316">
        <v>1504</v>
      </c>
      <c r="CK316">
        <v>1011.2</v>
      </c>
      <c r="CL316">
        <v>4.2187999999999999</v>
      </c>
      <c r="CM316">
        <v>1</v>
      </c>
      <c r="CN316">
        <v>1</v>
      </c>
      <c r="CO316">
        <v>0</v>
      </c>
      <c r="CP316">
        <v>1</v>
      </c>
      <c r="CQ316">
        <v>0</v>
      </c>
      <c r="CR316">
        <v>1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6</v>
      </c>
      <c r="CY316">
        <v>7</v>
      </c>
      <c r="CZ316" t="s">
        <v>131</v>
      </c>
      <c r="DA316">
        <v>145</v>
      </c>
      <c r="DB316">
        <v>1</v>
      </c>
      <c r="DC316" t="s">
        <v>132</v>
      </c>
      <c r="DD316" t="s">
        <v>133</v>
      </c>
      <c r="DG316">
        <v>1788567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"09/28/2024 21:11:32.933"</f>
        <v>09/28/2024 21:11:32.933</v>
      </c>
      <c r="C317" t="str">
        <f t="shared" si="19"/>
        <v>FFDFD7C0</v>
      </c>
      <c r="D317" t="s">
        <v>136</v>
      </c>
      <c r="E317">
        <v>4</v>
      </c>
      <c r="F317">
        <v>1004</v>
      </c>
      <c r="G317" t="s">
        <v>124</v>
      </c>
      <c r="J317" t="s">
        <v>137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"21:11:32.633"</f>
        <v>21:11:32.633</v>
      </c>
      <c r="T317" t="str">
        <f>"21:11:32.133"</f>
        <v>21:11:32.133</v>
      </c>
      <c r="U317" t="str">
        <f t="shared" si="17"/>
        <v>A073EB</v>
      </c>
      <c r="V317">
        <v>0</v>
      </c>
      <c r="W317">
        <v>0</v>
      </c>
      <c r="X317">
        <v>4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126</v>
      </c>
      <c r="AG317">
        <v>0</v>
      </c>
      <c r="AH317">
        <v>0</v>
      </c>
      <c r="AI317">
        <v>2</v>
      </c>
      <c r="AJ317">
        <v>1</v>
      </c>
      <c r="AK317" t="s">
        <v>293</v>
      </c>
      <c r="AL317">
        <v>35.929456000000002</v>
      </c>
      <c r="AM317" t="s">
        <v>294</v>
      </c>
      <c r="AN317">
        <v>-75.732815000000002</v>
      </c>
      <c r="AO317">
        <v>25</v>
      </c>
      <c r="AP317">
        <v>1575</v>
      </c>
      <c r="AQ317" t="s">
        <v>129</v>
      </c>
      <c r="AR317">
        <v>-2</v>
      </c>
      <c r="AS317">
        <v>138</v>
      </c>
      <c r="AT317">
        <v>128</v>
      </c>
      <c r="BB317" t="str">
        <f t="shared" si="18"/>
        <v>1200</v>
      </c>
      <c r="BC317">
        <v>1</v>
      </c>
      <c r="BD317" t="str">
        <f t="shared" si="20"/>
        <v xml:space="preserve">N1281F  </v>
      </c>
      <c r="BE317">
        <v>1</v>
      </c>
      <c r="BG317">
        <v>0</v>
      </c>
      <c r="BH317">
        <v>0</v>
      </c>
      <c r="BI317">
        <v>0</v>
      </c>
      <c r="BJ317">
        <v>1450</v>
      </c>
      <c r="BK317">
        <v>-125</v>
      </c>
      <c r="BL317" t="s">
        <v>130</v>
      </c>
      <c r="BM317">
        <v>1</v>
      </c>
      <c r="BN317">
        <v>0</v>
      </c>
      <c r="BO317">
        <v>1</v>
      </c>
      <c r="BP317">
        <v>0</v>
      </c>
      <c r="BT317">
        <v>0</v>
      </c>
      <c r="BU317">
        <v>0</v>
      </c>
      <c r="CE317" t="str">
        <f>"21:11:32.640"</f>
        <v>21:11:32.640</v>
      </c>
      <c r="CF317">
        <v>639798549</v>
      </c>
      <c r="CI317">
        <v>0</v>
      </c>
      <c r="CJ317">
        <v>1504</v>
      </c>
      <c r="CK317">
        <v>1011.2</v>
      </c>
      <c r="CL317">
        <v>4.2187999999999999</v>
      </c>
      <c r="CM317">
        <v>1</v>
      </c>
      <c r="CN317">
        <v>1</v>
      </c>
      <c r="CO317">
        <v>0</v>
      </c>
      <c r="CP317">
        <v>1</v>
      </c>
      <c r="CQ317">
        <v>0</v>
      </c>
      <c r="CR317">
        <v>1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6</v>
      </c>
      <c r="CY317">
        <v>7</v>
      </c>
      <c r="CZ317" t="s">
        <v>131</v>
      </c>
      <c r="DA317">
        <v>145</v>
      </c>
      <c r="DB317">
        <v>1</v>
      </c>
      <c r="DC317" t="s">
        <v>132</v>
      </c>
      <c r="DD317" t="s">
        <v>133</v>
      </c>
      <c r="DG317">
        <v>1788567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"09/28/2024 21:11:32.933"</f>
        <v>09/28/2024 21:11:32.933</v>
      </c>
      <c r="C318" t="str">
        <f t="shared" si="19"/>
        <v>FFDFD7C0</v>
      </c>
      <c r="D318" t="s">
        <v>123</v>
      </c>
      <c r="E318">
        <v>2</v>
      </c>
      <c r="H318">
        <v>158</v>
      </c>
      <c r="I318" t="s">
        <v>124</v>
      </c>
      <c r="J318" t="s">
        <v>125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"21:11:32.633"</f>
        <v>21:11:32.633</v>
      </c>
      <c r="T318" t="str">
        <f>"21:11:32.133"</f>
        <v>21:11:32.133</v>
      </c>
      <c r="U318" t="str">
        <f t="shared" si="17"/>
        <v>A073EB</v>
      </c>
      <c r="V318">
        <v>0</v>
      </c>
      <c r="W318">
        <v>0</v>
      </c>
      <c r="X318">
        <v>4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126</v>
      </c>
      <c r="AG318">
        <v>0</v>
      </c>
      <c r="AH318">
        <v>0</v>
      </c>
      <c r="AI318">
        <v>2</v>
      </c>
      <c r="AJ318">
        <v>1</v>
      </c>
      <c r="AK318" t="s">
        <v>293</v>
      </c>
      <c r="AL318">
        <v>35.929456000000002</v>
      </c>
      <c r="AM318" t="s">
        <v>294</v>
      </c>
      <c r="AN318">
        <v>-75.732815000000002</v>
      </c>
      <c r="AO318">
        <v>25</v>
      </c>
      <c r="AP318">
        <v>1575</v>
      </c>
      <c r="AQ318" t="s">
        <v>129</v>
      </c>
      <c r="AR318">
        <v>-2</v>
      </c>
      <c r="AS318">
        <v>138</v>
      </c>
      <c r="AT318">
        <v>128</v>
      </c>
      <c r="BB318" t="str">
        <f t="shared" si="18"/>
        <v>1200</v>
      </c>
      <c r="BC318">
        <v>1</v>
      </c>
      <c r="BD318" t="str">
        <f t="shared" si="20"/>
        <v xml:space="preserve">N1281F  </v>
      </c>
      <c r="BE318">
        <v>1</v>
      </c>
      <c r="BG318">
        <v>0</v>
      </c>
      <c r="BH318">
        <v>0</v>
      </c>
      <c r="BI318">
        <v>0</v>
      </c>
      <c r="BJ318">
        <v>1450</v>
      </c>
      <c r="BK318">
        <v>-125</v>
      </c>
      <c r="BL318" t="s">
        <v>130</v>
      </c>
      <c r="BM318">
        <v>1</v>
      </c>
      <c r="BN318">
        <v>0</v>
      </c>
      <c r="BO318">
        <v>1</v>
      </c>
      <c r="BP318">
        <v>0</v>
      </c>
      <c r="BT318">
        <v>0</v>
      </c>
      <c r="BU318">
        <v>0</v>
      </c>
      <c r="CE318" t="str">
        <f>"21:11:32.640"</f>
        <v>21:11:32.640</v>
      </c>
      <c r="CF318">
        <v>639798549</v>
      </c>
      <c r="CI318">
        <v>0</v>
      </c>
      <c r="CJ318">
        <v>1504</v>
      </c>
      <c r="CK318">
        <v>1011.2</v>
      </c>
      <c r="CL318">
        <v>4.2187999999999999</v>
      </c>
      <c r="CM318">
        <v>1</v>
      </c>
      <c r="CN318">
        <v>1</v>
      </c>
      <c r="CO318">
        <v>0</v>
      </c>
      <c r="CP318">
        <v>1</v>
      </c>
      <c r="CQ318">
        <v>0</v>
      </c>
      <c r="CR318">
        <v>1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6</v>
      </c>
      <c r="CY318">
        <v>7</v>
      </c>
      <c r="CZ318" t="s">
        <v>131</v>
      </c>
      <c r="DA318">
        <v>145</v>
      </c>
      <c r="DB318">
        <v>1</v>
      </c>
      <c r="DC318" t="s">
        <v>132</v>
      </c>
      <c r="DD318" t="s">
        <v>133</v>
      </c>
      <c r="DG318">
        <v>1788567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"09/28/2024 21:11:32.933"</f>
        <v>09/28/2024 21:11:32.933</v>
      </c>
      <c r="C319" t="str">
        <f t="shared" si="19"/>
        <v>FFDFD7C0</v>
      </c>
      <c r="D319" t="s">
        <v>143</v>
      </c>
      <c r="E319">
        <v>13</v>
      </c>
      <c r="J319" t="s">
        <v>144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"21:11:32.633"</f>
        <v>21:11:32.633</v>
      </c>
      <c r="T319" t="str">
        <f>"21:11:32.133"</f>
        <v>21:11:32.133</v>
      </c>
      <c r="U319" t="str">
        <f t="shared" si="17"/>
        <v>A073EB</v>
      </c>
      <c r="V319">
        <v>0</v>
      </c>
      <c r="W319">
        <v>0</v>
      </c>
      <c r="X319">
        <v>4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126</v>
      </c>
      <c r="AG319">
        <v>0</v>
      </c>
      <c r="AH319">
        <v>0</v>
      </c>
      <c r="AI319">
        <v>2</v>
      </c>
      <c r="AJ319">
        <v>1</v>
      </c>
      <c r="AK319" t="s">
        <v>293</v>
      </c>
      <c r="AL319">
        <v>35.929456000000002</v>
      </c>
      <c r="AM319" t="s">
        <v>294</v>
      </c>
      <c r="AN319">
        <v>-75.732815000000002</v>
      </c>
      <c r="AO319">
        <v>25</v>
      </c>
      <c r="AP319">
        <v>1575</v>
      </c>
      <c r="AQ319" t="s">
        <v>129</v>
      </c>
      <c r="AR319">
        <v>-2</v>
      </c>
      <c r="AS319">
        <v>138</v>
      </c>
      <c r="AT319">
        <v>128</v>
      </c>
      <c r="BB319" t="str">
        <f t="shared" si="18"/>
        <v>1200</v>
      </c>
      <c r="BC319">
        <v>1</v>
      </c>
      <c r="BD319" t="str">
        <f t="shared" si="20"/>
        <v xml:space="preserve">N1281F  </v>
      </c>
      <c r="BE319">
        <v>1</v>
      </c>
      <c r="BG319">
        <v>0</v>
      </c>
      <c r="BH319">
        <v>0</v>
      </c>
      <c r="BI319">
        <v>0</v>
      </c>
      <c r="BJ319">
        <v>1450</v>
      </c>
      <c r="BK319">
        <v>-125</v>
      </c>
      <c r="BL319" t="s">
        <v>130</v>
      </c>
      <c r="BM319">
        <v>1</v>
      </c>
      <c r="BN319">
        <v>0</v>
      </c>
      <c r="BO319">
        <v>1</v>
      </c>
      <c r="BP319">
        <v>0</v>
      </c>
      <c r="BT319">
        <v>0</v>
      </c>
      <c r="BU319">
        <v>0</v>
      </c>
      <c r="CE319" t="str">
        <f>"21:11:32.640"</f>
        <v>21:11:32.640</v>
      </c>
      <c r="CF319">
        <v>639798549</v>
      </c>
      <c r="CI319">
        <v>0</v>
      </c>
      <c r="CJ319">
        <v>1504</v>
      </c>
      <c r="CK319">
        <v>1011.2</v>
      </c>
      <c r="CL319">
        <v>4.2187999999999999</v>
      </c>
      <c r="CM319">
        <v>1</v>
      </c>
      <c r="CN319">
        <v>1</v>
      </c>
      <c r="CO319">
        <v>0</v>
      </c>
      <c r="CP319">
        <v>1</v>
      </c>
      <c r="CQ319">
        <v>0</v>
      </c>
      <c r="CR319">
        <v>1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6</v>
      </c>
      <c r="CY319">
        <v>7</v>
      </c>
      <c r="CZ319" t="s">
        <v>131</v>
      </c>
      <c r="DA319">
        <v>145</v>
      </c>
      <c r="DB319">
        <v>1</v>
      </c>
      <c r="DC319" t="s">
        <v>132</v>
      </c>
      <c r="DD319" t="s">
        <v>133</v>
      </c>
      <c r="DG319">
        <v>1788567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"09/28/2024 21:11:33.918"</f>
        <v>09/28/2024 21:11:33.918</v>
      </c>
      <c r="C320" t="str">
        <f t="shared" si="19"/>
        <v>FFDFD7C0</v>
      </c>
      <c r="D320" t="s">
        <v>143</v>
      </c>
      <c r="E320">
        <v>13</v>
      </c>
      <c r="J320" t="s">
        <v>144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"21:11:33.617"</f>
        <v>21:11:33.617</v>
      </c>
      <c r="T320" t="str">
        <f>"21:11:33.217"</f>
        <v>21:11:33.217</v>
      </c>
      <c r="U320" t="str">
        <f t="shared" si="17"/>
        <v>A073EB</v>
      </c>
      <c r="V320">
        <v>0</v>
      </c>
      <c r="W320">
        <v>0</v>
      </c>
      <c r="X320">
        <v>4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126</v>
      </c>
      <c r="AG320">
        <v>0</v>
      </c>
      <c r="AH320">
        <v>0</v>
      </c>
      <c r="AI320">
        <v>2</v>
      </c>
      <c r="AJ320">
        <v>1</v>
      </c>
      <c r="AK320" t="s">
        <v>295</v>
      </c>
      <c r="AL320">
        <v>35.930098999999998</v>
      </c>
      <c r="AM320" t="s">
        <v>296</v>
      </c>
      <c r="AN320">
        <v>-75.732771999999997</v>
      </c>
      <c r="AO320">
        <v>25</v>
      </c>
      <c r="AP320">
        <v>1575</v>
      </c>
      <c r="AQ320" t="s">
        <v>129</v>
      </c>
      <c r="AR320">
        <v>3</v>
      </c>
      <c r="AS320">
        <v>139</v>
      </c>
      <c r="AT320">
        <v>128</v>
      </c>
      <c r="BB320" t="str">
        <f t="shared" si="18"/>
        <v>1200</v>
      </c>
      <c r="BC320">
        <v>1</v>
      </c>
      <c r="BD320" t="str">
        <f t="shared" si="20"/>
        <v xml:space="preserve">N1281F  </v>
      </c>
      <c r="BE320">
        <v>1</v>
      </c>
      <c r="BG320">
        <v>0</v>
      </c>
      <c r="BH320">
        <v>0</v>
      </c>
      <c r="BI320">
        <v>0</v>
      </c>
      <c r="BJ320">
        <v>1450</v>
      </c>
      <c r="BK320">
        <v>-125</v>
      </c>
      <c r="BL320" t="s">
        <v>130</v>
      </c>
      <c r="BM320">
        <v>1</v>
      </c>
      <c r="BN320">
        <v>0</v>
      </c>
      <c r="BO320">
        <v>1</v>
      </c>
      <c r="BP320">
        <v>0</v>
      </c>
      <c r="BT320">
        <v>0</v>
      </c>
      <c r="BU320">
        <v>0</v>
      </c>
      <c r="CE320" t="str">
        <f>"21:11:33.623"</f>
        <v>21:11:33.623</v>
      </c>
      <c r="CF320">
        <v>622846493</v>
      </c>
      <c r="CI320">
        <v>0</v>
      </c>
      <c r="CJ320">
        <v>1504</v>
      </c>
      <c r="CK320">
        <v>1011.2</v>
      </c>
      <c r="CL320">
        <v>4.2187999999999999</v>
      </c>
      <c r="CM320">
        <v>1</v>
      </c>
      <c r="CN320">
        <v>1</v>
      </c>
      <c r="CO320">
        <v>0</v>
      </c>
      <c r="CP320">
        <v>1</v>
      </c>
      <c r="CQ320">
        <v>0</v>
      </c>
      <c r="CR320">
        <v>1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6</v>
      </c>
      <c r="CY320">
        <v>7</v>
      </c>
      <c r="CZ320" t="s">
        <v>131</v>
      </c>
      <c r="DA320">
        <v>145</v>
      </c>
      <c r="DB320">
        <v>1</v>
      </c>
      <c r="DC320" t="s">
        <v>132</v>
      </c>
      <c r="DD320" t="s">
        <v>133</v>
      </c>
      <c r="DG320">
        <v>1788991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"09/28/2024 21:11:33.918"</f>
        <v>09/28/2024 21:11:33.918</v>
      </c>
      <c r="C321" t="str">
        <f t="shared" si="19"/>
        <v>FFDFD7C0</v>
      </c>
      <c r="D321" t="s">
        <v>123</v>
      </c>
      <c r="E321">
        <v>2</v>
      </c>
      <c r="H321">
        <v>158</v>
      </c>
      <c r="I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"21:11:33.617"</f>
        <v>21:11:33.617</v>
      </c>
      <c r="T321" t="str">
        <f>"21:11:33.217"</f>
        <v>21:11:33.217</v>
      </c>
      <c r="U321" t="str">
        <f t="shared" si="17"/>
        <v>A073EB</v>
      </c>
      <c r="V321">
        <v>0</v>
      </c>
      <c r="W321">
        <v>0</v>
      </c>
      <c r="X321">
        <v>4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126</v>
      </c>
      <c r="AG321">
        <v>0</v>
      </c>
      <c r="AH321">
        <v>0</v>
      </c>
      <c r="AI321">
        <v>2</v>
      </c>
      <c r="AJ321">
        <v>1</v>
      </c>
      <c r="AK321" t="s">
        <v>295</v>
      </c>
      <c r="AL321">
        <v>35.930098999999998</v>
      </c>
      <c r="AM321" t="s">
        <v>296</v>
      </c>
      <c r="AN321">
        <v>-75.732771999999997</v>
      </c>
      <c r="AO321">
        <v>25</v>
      </c>
      <c r="AP321">
        <v>1575</v>
      </c>
      <c r="AQ321" t="s">
        <v>129</v>
      </c>
      <c r="AR321">
        <v>3</v>
      </c>
      <c r="AS321">
        <v>139</v>
      </c>
      <c r="AT321">
        <v>128</v>
      </c>
      <c r="BB321" t="str">
        <f t="shared" si="18"/>
        <v>1200</v>
      </c>
      <c r="BC321">
        <v>1</v>
      </c>
      <c r="BD321" t="str">
        <f t="shared" si="20"/>
        <v xml:space="preserve">N1281F  </v>
      </c>
      <c r="BE321">
        <v>1</v>
      </c>
      <c r="BG321">
        <v>0</v>
      </c>
      <c r="BH321">
        <v>0</v>
      </c>
      <c r="BI321">
        <v>0</v>
      </c>
      <c r="BJ321">
        <v>1450</v>
      </c>
      <c r="BK321">
        <v>-125</v>
      </c>
      <c r="BL321" t="s">
        <v>130</v>
      </c>
      <c r="BM321">
        <v>1</v>
      </c>
      <c r="BN321">
        <v>0</v>
      </c>
      <c r="BO321">
        <v>1</v>
      </c>
      <c r="BP321">
        <v>0</v>
      </c>
      <c r="BT321">
        <v>0</v>
      </c>
      <c r="BU321">
        <v>0</v>
      </c>
      <c r="CE321" t="str">
        <f>"21:11:33.623"</f>
        <v>21:11:33.623</v>
      </c>
      <c r="CF321">
        <v>622846493</v>
      </c>
      <c r="CI321">
        <v>0</v>
      </c>
      <c r="CJ321">
        <v>1504</v>
      </c>
      <c r="CK321">
        <v>1011.2</v>
      </c>
      <c r="CL321">
        <v>4.2187999999999999</v>
      </c>
      <c r="CM321">
        <v>1</v>
      </c>
      <c r="CN321">
        <v>1</v>
      </c>
      <c r="CO321">
        <v>0</v>
      </c>
      <c r="CP321">
        <v>1</v>
      </c>
      <c r="CQ321">
        <v>0</v>
      </c>
      <c r="CR321">
        <v>1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6</v>
      </c>
      <c r="CY321">
        <v>7</v>
      </c>
      <c r="CZ321" t="s">
        <v>131</v>
      </c>
      <c r="DA321">
        <v>145</v>
      </c>
      <c r="DB321">
        <v>1</v>
      </c>
      <c r="DC321" t="s">
        <v>132</v>
      </c>
      <c r="DD321" t="s">
        <v>133</v>
      </c>
      <c r="DG321">
        <v>1788991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"09/28/2024 21:11:33.918"</f>
        <v>09/28/2024 21:11:33.918</v>
      </c>
      <c r="C322" t="str">
        <f t="shared" si="19"/>
        <v>FFDFD7C0</v>
      </c>
      <c r="D322" t="s">
        <v>136</v>
      </c>
      <c r="E322">
        <v>3</v>
      </c>
      <c r="F322">
        <v>1003</v>
      </c>
      <c r="G322" t="s">
        <v>142</v>
      </c>
      <c r="J322" t="s">
        <v>137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"21:11:33.617"</f>
        <v>21:11:33.617</v>
      </c>
      <c r="T322" t="str">
        <f>"21:11:33.217"</f>
        <v>21:11:33.217</v>
      </c>
      <c r="U322" t="str">
        <f t="shared" ref="U322:U385" si="21">"A073EB"</f>
        <v>A073EB</v>
      </c>
      <c r="V322">
        <v>0</v>
      </c>
      <c r="W322">
        <v>0</v>
      </c>
      <c r="X322">
        <v>4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126</v>
      </c>
      <c r="AG322">
        <v>0</v>
      </c>
      <c r="AH322">
        <v>0</v>
      </c>
      <c r="AI322">
        <v>2</v>
      </c>
      <c r="AJ322">
        <v>1</v>
      </c>
      <c r="AK322" t="s">
        <v>295</v>
      </c>
      <c r="AL322">
        <v>35.930098999999998</v>
      </c>
      <c r="AM322" t="s">
        <v>296</v>
      </c>
      <c r="AN322">
        <v>-75.732771999999997</v>
      </c>
      <c r="AO322">
        <v>25</v>
      </c>
      <c r="AP322">
        <v>1575</v>
      </c>
      <c r="AQ322" t="s">
        <v>129</v>
      </c>
      <c r="AR322">
        <v>3</v>
      </c>
      <c r="AS322">
        <v>139</v>
      </c>
      <c r="AT322">
        <v>128</v>
      </c>
      <c r="BB322" t="str">
        <f t="shared" si="18"/>
        <v>1200</v>
      </c>
      <c r="BC322">
        <v>1</v>
      </c>
      <c r="BD322" t="str">
        <f t="shared" si="20"/>
        <v xml:space="preserve">N1281F  </v>
      </c>
      <c r="BE322">
        <v>1</v>
      </c>
      <c r="BG322">
        <v>0</v>
      </c>
      <c r="BH322">
        <v>0</v>
      </c>
      <c r="BI322">
        <v>0</v>
      </c>
      <c r="BJ322">
        <v>1450</v>
      </c>
      <c r="BK322">
        <v>-125</v>
      </c>
      <c r="BL322" t="s">
        <v>130</v>
      </c>
      <c r="BM322">
        <v>1</v>
      </c>
      <c r="BN322">
        <v>0</v>
      </c>
      <c r="BO322">
        <v>1</v>
      </c>
      <c r="BP322">
        <v>0</v>
      </c>
      <c r="BT322">
        <v>0</v>
      </c>
      <c r="BU322">
        <v>0</v>
      </c>
      <c r="CE322" t="str">
        <f>"21:11:33.623"</f>
        <v>21:11:33.623</v>
      </c>
      <c r="CF322">
        <v>622846493</v>
      </c>
      <c r="CI322">
        <v>0</v>
      </c>
      <c r="CJ322">
        <v>1504</v>
      </c>
      <c r="CK322">
        <v>1011.2</v>
      </c>
      <c r="CL322">
        <v>4.2187999999999999</v>
      </c>
      <c r="CM322">
        <v>1</v>
      </c>
      <c r="CN322">
        <v>1</v>
      </c>
      <c r="CO322">
        <v>0</v>
      </c>
      <c r="CP322">
        <v>1</v>
      </c>
      <c r="CQ322">
        <v>0</v>
      </c>
      <c r="CR322">
        <v>1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6</v>
      </c>
      <c r="CY322">
        <v>7</v>
      </c>
      <c r="CZ322" t="s">
        <v>131</v>
      </c>
      <c r="DA322">
        <v>145</v>
      </c>
      <c r="DB322">
        <v>1</v>
      </c>
      <c r="DC322" t="s">
        <v>132</v>
      </c>
      <c r="DD322" t="s">
        <v>133</v>
      </c>
      <c r="DG322">
        <v>1788991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"09/28/2024 21:11:33.918"</f>
        <v>09/28/2024 21:11:33.918</v>
      </c>
      <c r="C323" t="str">
        <f t="shared" si="19"/>
        <v>FFDFD7C0</v>
      </c>
      <c r="D323" t="s">
        <v>136</v>
      </c>
      <c r="E323">
        <v>4</v>
      </c>
      <c r="F323">
        <v>1004</v>
      </c>
      <c r="G323" t="s">
        <v>124</v>
      </c>
      <c r="J323" t="s">
        <v>137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"21:11:33.617"</f>
        <v>21:11:33.617</v>
      </c>
      <c r="T323" t="str">
        <f>"21:11:33.217"</f>
        <v>21:11:33.217</v>
      </c>
      <c r="U323" t="str">
        <f t="shared" si="21"/>
        <v>A073EB</v>
      </c>
      <c r="V323">
        <v>0</v>
      </c>
      <c r="W323">
        <v>0</v>
      </c>
      <c r="X323">
        <v>4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126</v>
      </c>
      <c r="AG323">
        <v>0</v>
      </c>
      <c r="AH323">
        <v>0</v>
      </c>
      <c r="AI323">
        <v>2</v>
      </c>
      <c r="AJ323">
        <v>1</v>
      </c>
      <c r="AK323" t="s">
        <v>295</v>
      </c>
      <c r="AL323">
        <v>35.930098999999998</v>
      </c>
      <c r="AM323" t="s">
        <v>296</v>
      </c>
      <c r="AN323">
        <v>-75.732771999999997</v>
      </c>
      <c r="AO323">
        <v>25</v>
      </c>
      <c r="AP323">
        <v>1575</v>
      </c>
      <c r="AQ323" t="s">
        <v>129</v>
      </c>
      <c r="AR323">
        <v>3</v>
      </c>
      <c r="AS323">
        <v>139</v>
      </c>
      <c r="AT323">
        <v>128</v>
      </c>
      <c r="BB323" t="str">
        <f t="shared" ref="BB323:BB386" si="22">"1200"</f>
        <v>1200</v>
      </c>
      <c r="BC323">
        <v>1</v>
      </c>
      <c r="BD323" t="str">
        <f t="shared" si="20"/>
        <v xml:space="preserve">N1281F  </v>
      </c>
      <c r="BE323">
        <v>1</v>
      </c>
      <c r="BG323">
        <v>0</v>
      </c>
      <c r="BH323">
        <v>0</v>
      </c>
      <c r="BI323">
        <v>0</v>
      </c>
      <c r="BJ323">
        <v>1450</v>
      </c>
      <c r="BK323">
        <v>-125</v>
      </c>
      <c r="BL323" t="s">
        <v>130</v>
      </c>
      <c r="BM323">
        <v>1</v>
      </c>
      <c r="BN323">
        <v>0</v>
      </c>
      <c r="BO323">
        <v>1</v>
      </c>
      <c r="BP323">
        <v>0</v>
      </c>
      <c r="BT323">
        <v>0</v>
      </c>
      <c r="BU323">
        <v>0</v>
      </c>
      <c r="CE323" t="str">
        <f>"21:11:33.623"</f>
        <v>21:11:33.623</v>
      </c>
      <c r="CF323">
        <v>622846493</v>
      </c>
      <c r="CI323">
        <v>0</v>
      </c>
      <c r="CJ323">
        <v>1504</v>
      </c>
      <c r="CK323">
        <v>1011.2</v>
      </c>
      <c r="CL323">
        <v>4.2187999999999999</v>
      </c>
      <c r="CM323">
        <v>1</v>
      </c>
      <c r="CN323">
        <v>1</v>
      </c>
      <c r="CO323">
        <v>0</v>
      </c>
      <c r="CP323">
        <v>1</v>
      </c>
      <c r="CQ323">
        <v>0</v>
      </c>
      <c r="CR323">
        <v>1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6</v>
      </c>
      <c r="CY323">
        <v>7</v>
      </c>
      <c r="CZ323" t="s">
        <v>131</v>
      </c>
      <c r="DA323">
        <v>145</v>
      </c>
      <c r="DB323">
        <v>1</v>
      </c>
      <c r="DC323" t="s">
        <v>132</v>
      </c>
      <c r="DD323" t="s">
        <v>133</v>
      </c>
      <c r="DG323">
        <v>1788991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"09/28/2024 21:11:35.027"</f>
        <v>09/28/2024 21:11:35.027</v>
      </c>
      <c r="C324" t="str">
        <f t="shared" si="19"/>
        <v>FFDFD7C0</v>
      </c>
      <c r="D324" t="s">
        <v>123</v>
      </c>
      <c r="E324">
        <v>2</v>
      </c>
      <c r="H324">
        <v>158</v>
      </c>
      <c r="I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"21:11:34.766"</f>
        <v>21:11:34.766</v>
      </c>
      <c r="T324" t="str">
        <f>"21:11:34.266"</f>
        <v>21:11:34.266</v>
      </c>
      <c r="U324" t="str">
        <f t="shared" si="21"/>
        <v>A073EB</v>
      </c>
      <c r="V324">
        <v>0</v>
      </c>
      <c r="W324">
        <v>0</v>
      </c>
      <c r="X324">
        <v>4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297</v>
      </c>
      <c r="AG324">
        <v>0</v>
      </c>
      <c r="AH324">
        <v>3</v>
      </c>
      <c r="AI324">
        <v>2</v>
      </c>
      <c r="AJ324">
        <v>1</v>
      </c>
      <c r="AK324" t="s">
        <v>298</v>
      </c>
      <c r="AL324">
        <v>35.930829000000003</v>
      </c>
      <c r="AM324" t="s">
        <v>299</v>
      </c>
      <c r="AN324">
        <v>-75.732729000000006</v>
      </c>
      <c r="AO324">
        <v>25</v>
      </c>
      <c r="AP324">
        <v>1575</v>
      </c>
      <c r="AQ324" t="s">
        <v>129</v>
      </c>
      <c r="AR324">
        <v>8</v>
      </c>
      <c r="AS324">
        <v>141</v>
      </c>
      <c r="AT324">
        <v>64</v>
      </c>
      <c r="BB324" t="str">
        <f t="shared" si="22"/>
        <v>1200</v>
      </c>
      <c r="BC324">
        <v>1</v>
      </c>
      <c r="BD324" t="str">
        <f t="shared" si="20"/>
        <v xml:space="preserve">N1281F  </v>
      </c>
      <c r="BE324">
        <v>1</v>
      </c>
      <c r="BG324">
        <v>0</v>
      </c>
      <c r="BH324">
        <v>0</v>
      </c>
      <c r="BI324">
        <v>0</v>
      </c>
      <c r="BJ324">
        <v>1450</v>
      </c>
      <c r="BK324">
        <v>-125</v>
      </c>
      <c r="BL324" t="s">
        <v>300</v>
      </c>
      <c r="BM324">
        <v>1</v>
      </c>
      <c r="BN324">
        <v>0</v>
      </c>
      <c r="BO324">
        <v>1</v>
      </c>
      <c r="BP324">
        <v>0</v>
      </c>
      <c r="BS324">
        <v>0.12</v>
      </c>
      <c r="BT324">
        <v>0</v>
      </c>
      <c r="BU324">
        <v>0</v>
      </c>
      <c r="CE324" t="str">
        <f>"21:11:34.771"</f>
        <v>21:11:34.771</v>
      </c>
      <c r="CF324">
        <v>771374292</v>
      </c>
      <c r="CI324">
        <v>0</v>
      </c>
      <c r="CJ324">
        <v>1504</v>
      </c>
      <c r="CK324">
        <v>1011.2</v>
      </c>
      <c r="CL324">
        <v>4.2187999999999999</v>
      </c>
      <c r="CM324">
        <v>1</v>
      </c>
      <c r="CN324">
        <v>1</v>
      </c>
      <c r="CO324">
        <v>0</v>
      </c>
      <c r="CP324">
        <v>1</v>
      </c>
      <c r="CQ324">
        <v>0</v>
      </c>
      <c r="CR324">
        <v>1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6</v>
      </c>
      <c r="CY324">
        <v>7</v>
      </c>
      <c r="CZ324" t="s">
        <v>131</v>
      </c>
      <c r="DA324">
        <v>145</v>
      </c>
      <c r="DB324">
        <v>1</v>
      </c>
      <c r="DC324" t="s">
        <v>132</v>
      </c>
      <c r="DD324" t="s">
        <v>133</v>
      </c>
      <c r="DG324">
        <v>1789500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"09/28/2024 21:11:35.027"</f>
        <v>09/28/2024 21:11:35.027</v>
      </c>
      <c r="C325" t="str">
        <f t="shared" si="19"/>
        <v>FFDFD7C0</v>
      </c>
      <c r="D325" t="s">
        <v>136</v>
      </c>
      <c r="E325">
        <v>3</v>
      </c>
      <c r="F325">
        <v>1003</v>
      </c>
      <c r="G325" t="s">
        <v>142</v>
      </c>
      <c r="J325" t="s">
        <v>137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"21:11:34.766"</f>
        <v>21:11:34.766</v>
      </c>
      <c r="T325" t="str">
        <f>"21:11:34.266"</f>
        <v>21:11:34.266</v>
      </c>
      <c r="U325" t="str">
        <f t="shared" si="21"/>
        <v>A073EB</v>
      </c>
      <c r="V325">
        <v>0</v>
      </c>
      <c r="W325">
        <v>0</v>
      </c>
      <c r="X325">
        <v>4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297</v>
      </c>
      <c r="AG325">
        <v>0</v>
      </c>
      <c r="AH325">
        <v>3</v>
      </c>
      <c r="AI325">
        <v>2</v>
      </c>
      <c r="AJ325">
        <v>1</v>
      </c>
      <c r="AK325" t="s">
        <v>298</v>
      </c>
      <c r="AL325">
        <v>35.930829000000003</v>
      </c>
      <c r="AM325" t="s">
        <v>299</v>
      </c>
      <c r="AN325">
        <v>-75.732729000000006</v>
      </c>
      <c r="AO325">
        <v>25</v>
      </c>
      <c r="AP325">
        <v>1575</v>
      </c>
      <c r="AQ325" t="s">
        <v>129</v>
      </c>
      <c r="AR325">
        <v>8</v>
      </c>
      <c r="AS325">
        <v>141</v>
      </c>
      <c r="AT325">
        <v>64</v>
      </c>
      <c r="BB325" t="str">
        <f t="shared" si="22"/>
        <v>1200</v>
      </c>
      <c r="BC325">
        <v>1</v>
      </c>
      <c r="BD325" t="str">
        <f t="shared" si="20"/>
        <v xml:space="preserve">N1281F  </v>
      </c>
      <c r="BE325">
        <v>1</v>
      </c>
      <c r="BG325">
        <v>0</v>
      </c>
      <c r="BH325">
        <v>0</v>
      </c>
      <c r="BI325">
        <v>0</v>
      </c>
      <c r="BJ325">
        <v>1450</v>
      </c>
      <c r="BK325">
        <v>-125</v>
      </c>
      <c r="BL325" t="s">
        <v>300</v>
      </c>
      <c r="BM325">
        <v>1</v>
      </c>
      <c r="BN325">
        <v>0</v>
      </c>
      <c r="BO325">
        <v>1</v>
      </c>
      <c r="BP325">
        <v>0</v>
      </c>
      <c r="BS325">
        <v>0.12</v>
      </c>
      <c r="BT325">
        <v>0</v>
      </c>
      <c r="BU325">
        <v>0</v>
      </c>
      <c r="CE325" t="str">
        <f>"21:11:34.771"</f>
        <v>21:11:34.771</v>
      </c>
      <c r="CF325">
        <v>771374292</v>
      </c>
      <c r="CI325">
        <v>0</v>
      </c>
      <c r="CJ325">
        <v>1504</v>
      </c>
      <c r="CK325">
        <v>1011.2</v>
      </c>
      <c r="CL325">
        <v>4.2187999999999999</v>
      </c>
      <c r="CM325">
        <v>1</v>
      </c>
      <c r="CN325">
        <v>1</v>
      </c>
      <c r="CO325">
        <v>0</v>
      </c>
      <c r="CP325">
        <v>1</v>
      </c>
      <c r="CQ325">
        <v>0</v>
      </c>
      <c r="CR325">
        <v>1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6</v>
      </c>
      <c r="CY325">
        <v>7</v>
      </c>
      <c r="CZ325" t="s">
        <v>131</v>
      </c>
      <c r="DA325">
        <v>145</v>
      </c>
      <c r="DB325">
        <v>1</v>
      </c>
      <c r="DC325" t="s">
        <v>132</v>
      </c>
      <c r="DD325" t="s">
        <v>133</v>
      </c>
      <c r="DG325">
        <v>1789500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"09/28/2024 21:11:35.027"</f>
        <v>09/28/2024 21:11:35.027</v>
      </c>
      <c r="C326" t="str">
        <f t="shared" si="19"/>
        <v>FFDFD7C0</v>
      </c>
      <c r="D326" t="s">
        <v>136</v>
      </c>
      <c r="E326">
        <v>4</v>
      </c>
      <c r="F326">
        <v>1004</v>
      </c>
      <c r="G326" t="s">
        <v>124</v>
      </c>
      <c r="J326" t="s">
        <v>137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"21:11:34.766"</f>
        <v>21:11:34.766</v>
      </c>
      <c r="T326" t="str">
        <f>"21:11:34.266"</f>
        <v>21:11:34.266</v>
      </c>
      <c r="U326" t="str">
        <f t="shared" si="21"/>
        <v>A073EB</v>
      </c>
      <c r="V326">
        <v>0</v>
      </c>
      <c r="W326">
        <v>0</v>
      </c>
      <c r="X326">
        <v>4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297</v>
      </c>
      <c r="AG326">
        <v>0</v>
      </c>
      <c r="AH326">
        <v>3</v>
      </c>
      <c r="AI326">
        <v>2</v>
      </c>
      <c r="AJ326">
        <v>1</v>
      </c>
      <c r="AK326" t="s">
        <v>298</v>
      </c>
      <c r="AL326">
        <v>35.930829000000003</v>
      </c>
      <c r="AM326" t="s">
        <v>299</v>
      </c>
      <c r="AN326">
        <v>-75.732729000000006</v>
      </c>
      <c r="AO326">
        <v>25</v>
      </c>
      <c r="AP326">
        <v>1575</v>
      </c>
      <c r="AQ326" t="s">
        <v>129</v>
      </c>
      <c r="AR326">
        <v>8</v>
      </c>
      <c r="AS326">
        <v>141</v>
      </c>
      <c r="AT326">
        <v>64</v>
      </c>
      <c r="BB326" t="str">
        <f t="shared" si="22"/>
        <v>1200</v>
      </c>
      <c r="BC326">
        <v>1</v>
      </c>
      <c r="BD326" t="str">
        <f t="shared" si="20"/>
        <v xml:space="preserve">N1281F  </v>
      </c>
      <c r="BE326">
        <v>1</v>
      </c>
      <c r="BG326">
        <v>0</v>
      </c>
      <c r="BH326">
        <v>0</v>
      </c>
      <c r="BI326">
        <v>0</v>
      </c>
      <c r="BJ326">
        <v>1450</v>
      </c>
      <c r="BK326">
        <v>-125</v>
      </c>
      <c r="BL326" t="s">
        <v>300</v>
      </c>
      <c r="BM326">
        <v>1</v>
      </c>
      <c r="BN326">
        <v>0</v>
      </c>
      <c r="BO326">
        <v>1</v>
      </c>
      <c r="BP326">
        <v>0</v>
      </c>
      <c r="BS326">
        <v>0.12</v>
      </c>
      <c r="BT326">
        <v>0</v>
      </c>
      <c r="BU326">
        <v>0</v>
      </c>
      <c r="CE326" t="str">
        <f>"21:11:34.771"</f>
        <v>21:11:34.771</v>
      </c>
      <c r="CF326">
        <v>771374292</v>
      </c>
      <c r="CI326">
        <v>0</v>
      </c>
      <c r="CJ326">
        <v>1504</v>
      </c>
      <c r="CK326">
        <v>1011.2</v>
      </c>
      <c r="CL326">
        <v>4.2187999999999999</v>
      </c>
      <c r="CM326">
        <v>1</v>
      </c>
      <c r="CN326">
        <v>1</v>
      </c>
      <c r="CO326">
        <v>0</v>
      </c>
      <c r="CP326">
        <v>1</v>
      </c>
      <c r="CQ326">
        <v>0</v>
      </c>
      <c r="CR326">
        <v>1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6</v>
      </c>
      <c r="CY326">
        <v>7</v>
      </c>
      <c r="CZ326" t="s">
        <v>131</v>
      </c>
      <c r="DA326">
        <v>145</v>
      </c>
      <c r="DB326">
        <v>1</v>
      </c>
      <c r="DC326" t="s">
        <v>132</v>
      </c>
      <c r="DD326" t="s">
        <v>133</v>
      </c>
      <c r="DG326">
        <v>1789500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"09/28/2024 21:11:35.042"</f>
        <v>09/28/2024 21:11:35.042</v>
      </c>
      <c r="C327" t="str">
        <f t="shared" si="19"/>
        <v>FFDFD7C0</v>
      </c>
      <c r="D327" t="s">
        <v>143</v>
      </c>
      <c r="E327">
        <v>13</v>
      </c>
      <c r="J327" t="s">
        <v>144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"21:11:34.766"</f>
        <v>21:11:34.766</v>
      </c>
      <c r="T327" t="str">
        <f>"21:11:34.266"</f>
        <v>21:11:34.266</v>
      </c>
      <c r="U327" t="str">
        <f t="shared" si="21"/>
        <v>A073EB</v>
      </c>
      <c r="V327">
        <v>0</v>
      </c>
      <c r="W327">
        <v>0</v>
      </c>
      <c r="X327">
        <v>4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297</v>
      </c>
      <c r="AG327">
        <v>0</v>
      </c>
      <c r="AH327">
        <v>3</v>
      </c>
      <c r="AI327">
        <v>2</v>
      </c>
      <c r="AJ327">
        <v>1</v>
      </c>
      <c r="AK327" t="s">
        <v>298</v>
      </c>
      <c r="AL327">
        <v>35.930829000000003</v>
      </c>
      <c r="AM327" t="s">
        <v>299</v>
      </c>
      <c r="AN327">
        <v>-75.732729000000006</v>
      </c>
      <c r="AO327">
        <v>25</v>
      </c>
      <c r="AP327">
        <v>1575</v>
      </c>
      <c r="AQ327" t="s">
        <v>129</v>
      </c>
      <c r="AR327">
        <v>8</v>
      </c>
      <c r="AS327">
        <v>141</v>
      </c>
      <c r="AT327">
        <v>64</v>
      </c>
      <c r="BB327" t="str">
        <f t="shared" si="22"/>
        <v>1200</v>
      </c>
      <c r="BC327">
        <v>1</v>
      </c>
      <c r="BD327" t="str">
        <f t="shared" si="20"/>
        <v xml:space="preserve">N1281F  </v>
      </c>
      <c r="BE327">
        <v>1</v>
      </c>
      <c r="BG327">
        <v>0</v>
      </c>
      <c r="BH327">
        <v>0</v>
      </c>
      <c r="BI327">
        <v>0</v>
      </c>
      <c r="BJ327">
        <v>1450</v>
      </c>
      <c r="BK327">
        <v>-125</v>
      </c>
      <c r="BL327" t="s">
        <v>300</v>
      </c>
      <c r="BM327">
        <v>1</v>
      </c>
      <c r="BN327">
        <v>0</v>
      </c>
      <c r="BO327">
        <v>1</v>
      </c>
      <c r="BP327">
        <v>0</v>
      </c>
      <c r="BS327">
        <v>0.12</v>
      </c>
      <c r="BT327">
        <v>0</v>
      </c>
      <c r="BU327">
        <v>0</v>
      </c>
      <c r="CE327" t="str">
        <f>"21:11:34.771"</f>
        <v>21:11:34.771</v>
      </c>
      <c r="CF327">
        <v>771374292</v>
      </c>
      <c r="CI327">
        <v>0</v>
      </c>
      <c r="CJ327">
        <v>1504</v>
      </c>
      <c r="CK327">
        <v>1011.2</v>
      </c>
      <c r="CL327">
        <v>4.2187999999999999</v>
      </c>
      <c r="CM327">
        <v>1</v>
      </c>
      <c r="CN327">
        <v>1</v>
      </c>
      <c r="CO327">
        <v>0</v>
      </c>
      <c r="CP327">
        <v>1</v>
      </c>
      <c r="CQ327">
        <v>0</v>
      </c>
      <c r="CR327">
        <v>1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6</v>
      </c>
      <c r="CY327">
        <v>7</v>
      </c>
      <c r="CZ327" t="s">
        <v>131</v>
      </c>
      <c r="DA327">
        <v>145</v>
      </c>
      <c r="DB327">
        <v>1</v>
      </c>
      <c r="DC327" t="s">
        <v>132</v>
      </c>
      <c r="DD327" t="s">
        <v>133</v>
      </c>
      <c r="DG327">
        <v>1789500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"09/28/2024 21:11:36.058"</f>
        <v>09/28/2024 21:11:36.058</v>
      </c>
      <c r="C328" t="str">
        <f t="shared" si="19"/>
        <v>FFDFD7C0</v>
      </c>
      <c r="D328" t="s">
        <v>123</v>
      </c>
      <c r="E328">
        <v>2</v>
      </c>
      <c r="H328">
        <v>158</v>
      </c>
      <c r="I328" t="s">
        <v>124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"21:11:35.781"</f>
        <v>21:11:35.781</v>
      </c>
      <c r="T328" t="str">
        <f>"21:11:35.281"</f>
        <v>21:11:35.281</v>
      </c>
      <c r="U328" t="str">
        <f t="shared" si="21"/>
        <v>A073EB</v>
      </c>
      <c r="V328">
        <v>0</v>
      </c>
      <c r="W328">
        <v>0</v>
      </c>
      <c r="X328">
        <v>4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297</v>
      </c>
      <c r="AG328">
        <v>0</v>
      </c>
      <c r="AH328">
        <v>3</v>
      </c>
      <c r="AI328">
        <v>2</v>
      </c>
      <c r="AJ328">
        <v>1</v>
      </c>
      <c r="AK328" t="s">
        <v>301</v>
      </c>
      <c r="AL328">
        <v>35.931494000000001</v>
      </c>
      <c r="AM328" t="s">
        <v>285</v>
      </c>
      <c r="AN328">
        <v>-75.732622000000006</v>
      </c>
      <c r="AO328">
        <v>25</v>
      </c>
      <c r="AP328">
        <v>1575</v>
      </c>
      <c r="AQ328" t="s">
        <v>129</v>
      </c>
      <c r="AR328">
        <v>15</v>
      </c>
      <c r="AS328">
        <v>142</v>
      </c>
      <c r="AT328">
        <v>64</v>
      </c>
      <c r="BB328" t="str">
        <f t="shared" si="22"/>
        <v>1200</v>
      </c>
      <c r="BC328">
        <v>1</v>
      </c>
      <c r="BD328" t="str">
        <f t="shared" si="20"/>
        <v xml:space="preserve">N1281F  </v>
      </c>
      <c r="BE328">
        <v>1</v>
      </c>
      <c r="BG328">
        <v>0</v>
      </c>
      <c r="BH328">
        <v>0</v>
      </c>
      <c r="BI328">
        <v>0</v>
      </c>
      <c r="BJ328">
        <v>1450</v>
      </c>
      <c r="BK328">
        <v>-125</v>
      </c>
      <c r="BL328" t="s">
        <v>300</v>
      </c>
      <c r="BM328">
        <v>1</v>
      </c>
      <c r="BN328">
        <v>0</v>
      </c>
      <c r="BO328">
        <v>1</v>
      </c>
      <c r="BP328">
        <v>0</v>
      </c>
      <c r="BS328">
        <v>0.08</v>
      </c>
      <c r="BT328">
        <v>0</v>
      </c>
      <c r="BU328">
        <v>0</v>
      </c>
      <c r="CE328" t="str">
        <f>"21:11:35.789"</f>
        <v>21:11:35.789</v>
      </c>
      <c r="CF328">
        <v>788828983</v>
      </c>
      <c r="CI328">
        <v>0</v>
      </c>
      <c r="CJ328">
        <v>1504</v>
      </c>
      <c r="CK328">
        <v>1011.2</v>
      </c>
      <c r="CL328">
        <v>4.2187999999999999</v>
      </c>
      <c r="CM328">
        <v>1</v>
      </c>
      <c r="CN328">
        <v>1</v>
      </c>
      <c r="CO328">
        <v>0</v>
      </c>
      <c r="CP328">
        <v>1</v>
      </c>
      <c r="CQ328">
        <v>0</v>
      </c>
      <c r="CR328">
        <v>1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5</v>
      </c>
      <c r="CY328">
        <v>7</v>
      </c>
      <c r="CZ328" t="s">
        <v>131</v>
      </c>
      <c r="DA328">
        <v>145</v>
      </c>
      <c r="DB328">
        <v>2</v>
      </c>
      <c r="DC328" t="s">
        <v>132</v>
      </c>
      <c r="DD328" t="s">
        <v>133</v>
      </c>
      <c r="DG328">
        <v>10424314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"09/28/2024 21:11:36.058"</f>
        <v>09/28/2024 21:11:36.058</v>
      </c>
      <c r="C329" t="str">
        <f t="shared" si="19"/>
        <v>FFDFD7C0</v>
      </c>
      <c r="D329" t="s">
        <v>136</v>
      </c>
      <c r="E329">
        <v>4</v>
      </c>
      <c r="F329">
        <v>1004</v>
      </c>
      <c r="G329" t="s">
        <v>124</v>
      </c>
      <c r="J329" t="s">
        <v>137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"21:11:35.781"</f>
        <v>21:11:35.781</v>
      </c>
      <c r="T329" t="str">
        <f>"21:11:35.281"</f>
        <v>21:11:35.281</v>
      </c>
      <c r="U329" t="str">
        <f t="shared" si="21"/>
        <v>A073EB</v>
      </c>
      <c r="V329">
        <v>0</v>
      </c>
      <c r="W329">
        <v>0</v>
      </c>
      <c r="X329">
        <v>4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297</v>
      </c>
      <c r="AG329">
        <v>0</v>
      </c>
      <c r="AH329">
        <v>3</v>
      </c>
      <c r="AI329">
        <v>2</v>
      </c>
      <c r="AJ329">
        <v>1</v>
      </c>
      <c r="AK329" t="s">
        <v>301</v>
      </c>
      <c r="AL329">
        <v>35.931494000000001</v>
      </c>
      <c r="AM329" t="s">
        <v>285</v>
      </c>
      <c r="AN329">
        <v>-75.732622000000006</v>
      </c>
      <c r="AO329">
        <v>25</v>
      </c>
      <c r="AP329">
        <v>1575</v>
      </c>
      <c r="AQ329" t="s">
        <v>129</v>
      </c>
      <c r="AR329">
        <v>15</v>
      </c>
      <c r="AS329">
        <v>142</v>
      </c>
      <c r="AT329">
        <v>64</v>
      </c>
      <c r="BB329" t="str">
        <f t="shared" si="22"/>
        <v>1200</v>
      </c>
      <c r="BC329">
        <v>1</v>
      </c>
      <c r="BD329" t="str">
        <f t="shared" si="20"/>
        <v xml:space="preserve">N1281F  </v>
      </c>
      <c r="BE329">
        <v>1</v>
      </c>
      <c r="BG329">
        <v>0</v>
      </c>
      <c r="BH329">
        <v>0</v>
      </c>
      <c r="BI329">
        <v>0</v>
      </c>
      <c r="BJ329">
        <v>1450</v>
      </c>
      <c r="BK329">
        <v>-125</v>
      </c>
      <c r="BL329" t="s">
        <v>300</v>
      </c>
      <c r="BM329">
        <v>1</v>
      </c>
      <c r="BN329">
        <v>0</v>
      </c>
      <c r="BO329">
        <v>1</v>
      </c>
      <c r="BP329">
        <v>0</v>
      </c>
      <c r="BS329">
        <v>0.08</v>
      </c>
      <c r="BT329">
        <v>0</v>
      </c>
      <c r="BU329">
        <v>0</v>
      </c>
      <c r="CE329" t="str">
        <f>"21:11:35.789"</f>
        <v>21:11:35.789</v>
      </c>
      <c r="CF329">
        <v>788828983</v>
      </c>
      <c r="CI329">
        <v>0</v>
      </c>
      <c r="CJ329">
        <v>1504</v>
      </c>
      <c r="CK329">
        <v>1011.2</v>
      </c>
      <c r="CL329">
        <v>4.2187999999999999</v>
      </c>
      <c r="CM329">
        <v>1</v>
      </c>
      <c r="CN329">
        <v>1</v>
      </c>
      <c r="CO329">
        <v>0</v>
      </c>
      <c r="CP329">
        <v>1</v>
      </c>
      <c r="CQ329">
        <v>0</v>
      </c>
      <c r="CR329">
        <v>1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5</v>
      </c>
      <c r="CY329">
        <v>7</v>
      </c>
      <c r="CZ329" t="s">
        <v>131</v>
      </c>
      <c r="DA329">
        <v>145</v>
      </c>
      <c r="DB329">
        <v>2</v>
      </c>
      <c r="DC329" t="s">
        <v>132</v>
      </c>
      <c r="DD329" t="s">
        <v>133</v>
      </c>
      <c r="DG329">
        <v>10424314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"09/28/2024 21:11:36.058"</f>
        <v>09/28/2024 21:11:36.058</v>
      </c>
      <c r="C330" t="str">
        <f t="shared" si="19"/>
        <v>FFDFD7C0</v>
      </c>
      <c r="D330" t="s">
        <v>136</v>
      </c>
      <c r="E330">
        <v>3</v>
      </c>
      <c r="F330">
        <v>1003</v>
      </c>
      <c r="G330" t="s">
        <v>142</v>
      </c>
      <c r="J330" t="s">
        <v>137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"21:11:35.781"</f>
        <v>21:11:35.781</v>
      </c>
      <c r="T330" t="str">
        <f>"21:11:35.281"</f>
        <v>21:11:35.281</v>
      </c>
      <c r="U330" t="str">
        <f t="shared" si="21"/>
        <v>A073EB</v>
      </c>
      <c r="V330">
        <v>0</v>
      </c>
      <c r="W330">
        <v>0</v>
      </c>
      <c r="X330">
        <v>4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297</v>
      </c>
      <c r="AG330">
        <v>0</v>
      </c>
      <c r="AH330">
        <v>3</v>
      </c>
      <c r="AI330">
        <v>2</v>
      </c>
      <c r="AJ330">
        <v>1</v>
      </c>
      <c r="AK330" t="s">
        <v>301</v>
      </c>
      <c r="AL330">
        <v>35.931494000000001</v>
      </c>
      <c r="AM330" t="s">
        <v>285</v>
      </c>
      <c r="AN330">
        <v>-75.732622000000006</v>
      </c>
      <c r="AO330">
        <v>25</v>
      </c>
      <c r="AP330">
        <v>1575</v>
      </c>
      <c r="AQ330" t="s">
        <v>129</v>
      </c>
      <c r="AR330">
        <v>15</v>
      </c>
      <c r="AS330">
        <v>142</v>
      </c>
      <c r="AT330">
        <v>64</v>
      </c>
      <c r="BB330" t="str">
        <f t="shared" si="22"/>
        <v>1200</v>
      </c>
      <c r="BC330">
        <v>1</v>
      </c>
      <c r="BD330" t="str">
        <f t="shared" si="20"/>
        <v xml:space="preserve">N1281F  </v>
      </c>
      <c r="BE330">
        <v>1</v>
      </c>
      <c r="BG330">
        <v>0</v>
      </c>
      <c r="BH330">
        <v>0</v>
      </c>
      <c r="BI330">
        <v>0</v>
      </c>
      <c r="BJ330">
        <v>1450</v>
      </c>
      <c r="BK330">
        <v>-125</v>
      </c>
      <c r="BL330" t="s">
        <v>300</v>
      </c>
      <c r="BM330">
        <v>1</v>
      </c>
      <c r="BN330">
        <v>0</v>
      </c>
      <c r="BO330">
        <v>1</v>
      </c>
      <c r="BP330">
        <v>0</v>
      </c>
      <c r="BS330">
        <v>0.08</v>
      </c>
      <c r="BT330">
        <v>0</v>
      </c>
      <c r="BU330">
        <v>0</v>
      </c>
      <c r="CE330" t="str">
        <f>"21:11:35.789"</f>
        <v>21:11:35.789</v>
      </c>
      <c r="CF330">
        <v>788828983</v>
      </c>
      <c r="CI330">
        <v>0</v>
      </c>
      <c r="CJ330">
        <v>1504</v>
      </c>
      <c r="CK330">
        <v>1011.2</v>
      </c>
      <c r="CL330">
        <v>4.2187999999999999</v>
      </c>
      <c r="CM330">
        <v>1</v>
      </c>
      <c r="CN330">
        <v>1</v>
      </c>
      <c r="CO330">
        <v>0</v>
      </c>
      <c r="CP330">
        <v>1</v>
      </c>
      <c r="CQ330">
        <v>0</v>
      </c>
      <c r="CR330">
        <v>1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5</v>
      </c>
      <c r="CY330">
        <v>7</v>
      </c>
      <c r="CZ330" t="s">
        <v>131</v>
      </c>
      <c r="DA330">
        <v>145</v>
      </c>
      <c r="DB330">
        <v>2</v>
      </c>
      <c r="DC330" t="s">
        <v>132</v>
      </c>
      <c r="DD330" t="s">
        <v>133</v>
      </c>
      <c r="DG330">
        <v>10424314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"09/28/2024 21:11:36.089"</f>
        <v>09/28/2024 21:11:36.089</v>
      </c>
      <c r="C331" t="str">
        <f t="shared" si="19"/>
        <v>FFDFD7C0</v>
      </c>
      <c r="D331" t="s">
        <v>143</v>
      </c>
      <c r="E331">
        <v>13</v>
      </c>
      <c r="J331" t="s">
        <v>144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"21:11:35.781"</f>
        <v>21:11:35.781</v>
      </c>
      <c r="T331" t="str">
        <f>"21:11:35.281"</f>
        <v>21:11:35.281</v>
      </c>
      <c r="U331" t="str">
        <f t="shared" si="21"/>
        <v>A073EB</v>
      </c>
      <c r="V331">
        <v>0</v>
      </c>
      <c r="W331">
        <v>0</v>
      </c>
      <c r="X331">
        <v>4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297</v>
      </c>
      <c r="AG331">
        <v>0</v>
      </c>
      <c r="AH331">
        <v>3</v>
      </c>
      <c r="AI331">
        <v>2</v>
      </c>
      <c r="AJ331">
        <v>1</v>
      </c>
      <c r="AK331" t="s">
        <v>301</v>
      </c>
      <c r="AL331">
        <v>35.931494000000001</v>
      </c>
      <c r="AM331" t="s">
        <v>285</v>
      </c>
      <c r="AN331">
        <v>-75.732622000000006</v>
      </c>
      <c r="AO331">
        <v>25</v>
      </c>
      <c r="AP331">
        <v>1575</v>
      </c>
      <c r="AQ331" t="s">
        <v>129</v>
      </c>
      <c r="AR331">
        <v>15</v>
      </c>
      <c r="AS331">
        <v>142</v>
      </c>
      <c r="AT331">
        <v>64</v>
      </c>
      <c r="BB331" t="str">
        <f t="shared" si="22"/>
        <v>1200</v>
      </c>
      <c r="BC331">
        <v>1</v>
      </c>
      <c r="BD331" t="str">
        <f t="shared" si="20"/>
        <v xml:space="preserve">N1281F  </v>
      </c>
      <c r="BE331">
        <v>1</v>
      </c>
      <c r="BG331">
        <v>0</v>
      </c>
      <c r="BH331">
        <v>0</v>
      </c>
      <c r="BI331">
        <v>0</v>
      </c>
      <c r="BJ331">
        <v>1450</v>
      </c>
      <c r="BK331">
        <v>-125</v>
      </c>
      <c r="BL331" t="s">
        <v>300</v>
      </c>
      <c r="BM331">
        <v>1</v>
      </c>
      <c r="BN331">
        <v>0</v>
      </c>
      <c r="BO331">
        <v>1</v>
      </c>
      <c r="BP331">
        <v>0</v>
      </c>
      <c r="BS331">
        <v>0.08</v>
      </c>
      <c r="BT331">
        <v>0</v>
      </c>
      <c r="BU331">
        <v>0</v>
      </c>
      <c r="CE331" t="str">
        <f>"21:11:35.789"</f>
        <v>21:11:35.789</v>
      </c>
      <c r="CF331">
        <v>788828983</v>
      </c>
      <c r="CI331">
        <v>0</v>
      </c>
      <c r="CJ331">
        <v>1504</v>
      </c>
      <c r="CK331">
        <v>1011.2</v>
      </c>
      <c r="CL331">
        <v>4.2187999999999999</v>
      </c>
      <c r="CM331">
        <v>1</v>
      </c>
      <c r="CN331">
        <v>1</v>
      </c>
      <c r="CO331">
        <v>0</v>
      </c>
      <c r="CP331">
        <v>1</v>
      </c>
      <c r="CQ331">
        <v>0</v>
      </c>
      <c r="CR331">
        <v>1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5</v>
      </c>
      <c r="CY331">
        <v>7</v>
      </c>
      <c r="CZ331" t="s">
        <v>131</v>
      </c>
      <c r="DA331">
        <v>145</v>
      </c>
      <c r="DB331">
        <v>2</v>
      </c>
      <c r="DC331" t="s">
        <v>132</v>
      </c>
      <c r="DD331" t="s">
        <v>133</v>
      </c>
      <c r="DG331">
        <v>10424314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"09/28/2024 21:11:36.995"</f>
        <v>09/28/2024 21:11:36.995</v>
      </c>
      <c r="C332" t="str">
        <f t="shared" si="19"/>
        <v>FFDFD7C0</v>
      </c>
      <c r="D332" t="s">
        <v>143</v>
      </c>
      <c r="E332">
        <v>13</v>
      </c>
      <c r="J332" t="s">
        <v>144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"21:11:36.648"</f>
        <v>21:11:36.648</v>
      </c>
      <c r="T332" t="str">
        <f>"21:11:36.248"</f>
        <v>21:11:36.248</v>
      </c>
      <c r="U332" t="str">
        <f t="shared" si="21"/>
        <v>A073EB</v>
      </c>
      <c r="V332">
        <v>0</v>
      </c>
      <c r="W332">
        <v>0</v>
      </c>
      <c r="X332">
        <v>4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297</v>
      </c>
      <c r="AG332">
        <v>0</v>
      </c>
      <c r="AH332">
        <v>3</v>
      </c>
      <c r="AI332">
        <v>2</v>
      </c>
      <c r="AJ332">
        <v>1</v>
      </c>
      <c r="AK332" t="s">
        <v>302</v>
      </c>
      <c r="AL332">
        <v>35.932074</v>
      </c>
      <c r="AM332" t="s">
        <v>283</v>
      </c>
      <c r="AN332">
        <v>-75.732535999999996</v>
      </c>
      <c r="AO332">
        <v>25</v>
      </c>
      <c r="AP332">
        <v>1575</v>
      </c>
      <c r="AQ332" t="s">
        <v>129</v>
      </c>
      <c r="AR332">
        <v>21</v>
      </c>
      <c r="AS332">
        <v>142</v>
      </c>
      <c r="AT332">
        <v>64</v>
      </c>
      <c r="BB332" t="str">
        <f t="shared" si="22"/>
        <v>1200</v>
      </c>
      <c r="BC332">
        <v>1</v>
      </c>
      <c r="BD332" t="str">
        <f t="shared" si="20"/>
        <v xml:space="preserve">N1281F  </v>
      </c>
      <c r="BE332">
        <v>1</v>
      </c>
      <c r="BG332">
        <v>0</v>
      </c>
      <c r="BH332">
        <v>0</v>
      </c>
      <c r="BI332">
        <v>0</v>
      </c>
      <c r="BJ332">
        <v>1450</v>
      </c>
      <c r="BK332">
        <v>-125</v>
      </c>
      <c r="BL332" t="s">
        <v>300</v>
      </c>
      <c r="BM332">
        <v>1</v>
      </c>
      <c r="BN332">
        <v>0</v>
      </c>
      <c r="BO332">
        <v>1</v>
      </c>
      <c r="BP332">
        <v>0</v>
      </c>
      <c r="BS332">
        <v>0.12</v>
      </c>
      <c r="BT332">
        <v>0</v>
      </c>
      <c r="BU332">
        <v>0</v>
      </c>
      <c r="CE332" t="str">
        <f>"21:11:36.654"</f>
        <v>21:11:36.654</v>
      </c>
      <c r="CF332">
        <v>653911186</v>
      </c>
      <c r="CI332">
        <v>0</v>
      </c>
      <c r="CJ332">
        <v>1504</v>
      </c>
      <c r="CK332">
        <v>1011.2</v>
      </c>
      <c r="CL332">
        <v>4.2187999999999999</v>
      </c>
      <c r="CM332">
        <v>1</v>
      </c>
      <c r="CN332">
        <v>1</v>
      </c>
      <c r="CO332">
        <v>0</v>
      </c>
      <c r="CP332">
        <v>1</v>
      </c>
      <c r="CQ332">
        <v>0</v>
      </c>
      <c r="CR332">
        <v>1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145</v>
      </c>
      <c r="DB332">
        <v>1</v>
      </c>
      <c r="DC332" t="s">
        <v>132</v>
      </c>
      <c r="DD332" t="s">
        <v>133</v>
      </c>
      <c r="DG332">
        <v>1790393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"09/28/2024 21:11:36.995"</f>
        <v>09/28/2024 21:11:36.995</v>
      </c>
      <c r="C333" t="str">
        <f t="shared" si="19"/>
        <v>FFDFD7C0</v>
      </c>
      <c r="D333" t="s">
        <v>123</v>
      </c>
      <c r="E333">
        <v>2</v>
      </c>
      <c r="H333">
        <v>158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"21:11:36.648"</f>
        <v>21:11:36.648</v>
      </c>
      <c r="T333" t="str">
        <f>"21:11:36.248"</f>
        <v>21:11:36.248</v>
      </c>
      <c r="U333" t="str">
        <f t="shared" si="21"/>
        <v>A073EB</v>
      </c>
      <c r="V333">
        <v>0</v>
      </c>
      <c r="W333">
        <v>0</v>
      </c>
      <c r="X333">
        <v>4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297</v>
      </c>
      <c r="AG333">
        <v>0</v>
      </c>
      <c r="AH333">
        <v>3</v>
      </c>
      <c r="AI333">
        <v>2</v>
      </c>
      <c r="AJ333">
        <v>1</v>
      </c>
      <c r="AK333" t="s">
        <v>302</v>
      </c>
      <c r="AL333">
        <v>35.932074</v>
      </c>
      <c r="AM333" t="s">
        <v>283</v>
      </c>
      <c r="AN333">
        <v>-75.732535999999996</v>
      </c>
      <c r="AO333">
        <v>25</v>
      </c>
      <c r="AP333">
        <v>1575</v>
      </c>
      <c r="AQ333" t="s">
        <v>129</v>
      </c>
      <c r="AR333">
        <v>21</v>
      </c>
      <c r="AS333">
        <v>142</v>
      </c>
      <c r="AT333">
        <v>64</v>
      </c>
      <c r="BB333" t="str">
        <f t="shared" si="22"/>
        <v>1200</v>
      </c>
      <c r="BC333">
        <v>1</v>
      </c>
      <c r="BD333" t="str">
        <f t="shared" si="20"/>
        <v xml:space="preserve">N1281F  </v>
      </c>
      <c r="BE333">
        <v>1</v>
      </c>
      <c r="BG333">
        <v>0</v>
      </c>
      <c r="BH333">
        <v>0</v>
      </c>
      <c r="BI333">
        <v>0</v>
      </c>
      <c r="BJ333">
        <v>1450</v>
      </c>
      <c r="BK333">
        <v>-125</v>
      </c>
      <c r="BL333" t="s">
        <v>300</v>
      </c>
      <c r="BM333">
        <v>1</v>
      </c>
      <c r="BN333">
        <v>0</v>
      </c>
      <c r="BO333">
        <v>1</v>
      </c>
      <c r="BP333">
        <v>0</v>
      </c>
      <c r="BS333">
        <v>0.12</v>
      </c>
      <c r="BT333">
        <v>0</v>
      </c>
      <c r="BU333">
        <v>0</v>
      </c>
      <c r="CE333" t="str">
        <f>"21:11:36.654"</f>
        <v>21:11:36.654</v>
      </c>
      <c r="CF333">
        <v>653911186</v>
      </c>
      <c r="CI333">
        <v>0</v>
      </c>
      <c r="CJ333">
        <v>1504</v>
      </c>
      <c r="CK333">
        <v>1011.2</v>
      </c>
      <c r="CL333">
        <v>4.2187999999999999</v>
      </c>
      <c r="CM333">
        <v>1</v>
      </c>
      <c r="CN333">
        <v>1</v>
      </c>
      <c r="CO333">
        <v>0</v>
      </c>
      <c r="CP333">
        <v>1</v>
      </c>
      <c r="CQ333">
        <v>0</v>
      </c>
      <c r="CR333">
        <v>1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145</v>
      </c>
      <c r="DB333">
        <v>1</v>
      </c>
      <c r="DC333" t="s">
        <v>132</v>
      </c>
      <c r="DD333" t="s">
        <v>133</v>
      </c>
      <c r="DG333">
        <v>1790393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"09/28/2024 21:11:36.995"</f>
        <v>09/28/2024 21:11:36.995</v>
      </c>
      <c r="C334" t="str">
        <f t="shared" si="19"/>
        <v>FFDFD7C0</v>
      </c>
      <c r="D334" t="s">
        <v>136</v>
      </c>
      <c r="E334">
        <v>3</v>
      </c>
      <c r="F334">
        <v>1003</v>
      </c>
      <c r="G334" t="s">
        <v>142</v>
      </c>
      <c r="J334" t="s">
        <v>137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"21:11:36.648"</f>
        <v>21:11:36.648</v>
      </c>
      <c r="T334" t="str">
        <f>"21:11:36.248"</f>
        <v>21:11:36.248</v>
      </c>
      <c r="U334" t="str">
        <f t="shared" si="21"/>
        <v>A073EB</v>
      </c>
      <c r="V334">
        <v>0</v>
      </c>
      <c r="W334">
        <v>0</v>
      </c>
      <c r="X334">
        <v>4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297</v>
      </c>
      <c r="AG334">
        <v>0</v>
      </c>
      <c r="AH334">
        <v>3</v>
      </c>
      <c r="AI334">
        <v>2</v>
      </c>
      <c r="AJ334">
        <v>1</v>
      </c>
      <c r="AK334" t="s">
        <v>302</v>
      </c>
      <c r="AL334">
        <v>35.932074</v>
      </c>
      <c r="AM334" t="s">
        <v>283</v>
      </c>
      <c r="AN334">
        <v>-75.732535999999996</v>
      </c>
      <c r="AO334">
        <v>25</v>
      </c>
      <c r="AP334">
        <v>1575</v>
      </c>
      <c r="AQ334" t="s">
        <v>129</v>
      </c>
      <c r="AR334">
        <v>21</v>
      </c>
      <c r="AS334">
        <v>142</v>
      </c>
      <c r="AT334">
        <v>64</v>
      </c>
      <c r="BB334" t="str">
        <f t="shared" si="22"/>
        <v>1200</v>
      </c>
      <c r="BC334">
        <v>1</v>
      </c>
      <c r="BD334" t="str">
        <f t="shared" si="20"/>
        <v xml:space="preserve">N1281F  </v>
      </c>
      <c r="BE334">
        <v>1</v>
      </c>
      <c r="BG334">
        <v>0</v>
      </c>
      <c r="BH334">
        <v>0</v>
      </c>
      <c r="BI334">
        <v>0</v>
      </c>
      <c r="BJ334">
        <v>1450</v>
      </c>
      <c r="BK334">
        <v>-125</v>
      </c>
      <c r="BL334" t="s">
        <v>300</v>
      </c>
      <c r="BM334">
        <v>1</v>
      </c>
      <c r="BN334">
        <v>0</v>
      </c>
      <c r="BO334">
        <v>1</v>
      </c>
      <c r="BP334">
        <v>0</v>
      </c>
      <c r="BS334">
        <v>0.12</v>
      </c>
      <c r="BT334">
        <v>0</v>
      </c>
      <c r="BU334">
        <v>0</v>
      </c>
      <c r="CE334" t="str">
        <f>"21:11:36.654"</f>
        <v>21:11:36.654</v>
      </c>
      <c r="CF334">
        <v>653911186</v>
      </c>
      <c r="CI334">
        <v>0</v>
      </c>
      <c r="CJ334">
        <v>1504</v>
      </c>
      <c r="CK334">
        <v>1011.2</v>
      </c>
      <c r="CL334">
        <v>4.2187999999999999</v>
      </c>
      <c r="CM334">
        <v>1</v>
      </c>
      <c r="CN334">
        <v>1</v>
      </c>
      <c r="CO334">
        <v>0</v>
      </c>
      <c r="CP334">
        <v>1</v>
      </c>
      <c r="CQ334">
        <v>0</v>
      </c>
      <c r="CR334">
        <v>1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145</v>
      </c>
      <c r="DB334">
        <v>1</v>
      </c>
      <c r="DC334" t="s">
        <v>132</v>
      </c>
      <c r="DD334" t="s">
        <v>133</v>
      </c>
      <c r="DG334">
        <v>1790393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"09/28/2024 21:11:36.995"</f>
        <v>09/28/2024 21:11:36.995</v>
      </c>
      <c r="C335" t="str">
        <f t="shared" si="19"/>
        <v>FFDFD7C0</v>
      </c>
      <c r="D335" t="s">
        <v>136</v>
      </c>
      <c r="E335">
        <v>4</v>
      </c>
      <c r="F335">
        <v>1004</v>
      </c>
      <c r="G335" t="s">
        <v>124</v>
      </c>
      <c r="J335" t="s">
        <v>137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"21:11:36.648"</f>
        <v>21:11:36.648</v>
      </c>
      <c r="T335" t="str">
        <f>"21:11:36.248"</f>
        <v>21:11:36.248</v>
      </c>
      <c r="U335" t="str">
        <f t="shared" si="21"/>
        <v>A073EB</v>
      </c>
      <c r="V335">
        <v>0</v>
      </c>
      <c r="W335">
        <v>0</v>
      </c>
      <c r="X335">
        <v>4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297</v>
      </c>
      <c r="AG335">
        <v>0</v>
      </c>
      <c r="AH335">
        <v>3</v>
      </c>
      <c r="AI335">
        <v>2</v>
      </c>
      <c r="AJ335">
        <v>1</v>
      </c>
      <c r="AK335" t="s">
        <v>302</v>
      </c>
      <c r="AL335">
        <v>35.932074</v>
      </c>
      <c r="AM335" t="s">
        <v>283</v>
      </c>
      <c r="AN335">
        <v>-75.732535999999996</v>
      </c>
      <c r="AO335">
        <v>25</v>
      </c>
      <c r="AP335">
        <v>1575</v>
      </c>
      <c r="AQ335" t="s">
        <v>129</v>
      </c>
      <c r="AR335">
        <v>21</v>
      </c>
      <c r="AS335">
        <v>142</v>
      </c>
      <c r="AT335">
        <v>64</v>
      </c>
      <c r="BB335" t="str">
        <f t="shared" si="22"/>
        <v>1200</v>
      </c>
      <c r="BC335">
        <v>1</v>
      </c>
      <c r="BD335" t="str">
        <f t="shared" si="20"/>
        <v xml:space="preserve">N1281F  </v>
      </c>
      <c r="BE335">
        <v>1</v>
      </c>
      <c r="BG335">
        <v>0</v>
      </c>
      <c r="BH335">
        <v>0</v>
      </c>
      <c r="BI335">
        <v>0</v>
      </c>
      <c r="BJ335">
        <v>1450</v>
      </c>
      <c r="BK335">
        <v>-125</v>
      </c>
      <c r="BL335" t="s">
        <v>300</v>
      </c>
      <c r="BM335">
        <v>1</v>
      </c>
      <c r="BN335">
        <v>0</v>
      </c>
      <c r="BO335">
        <v>1</v>
      </c>
      <c r="BP335">
        <v>0</v>
      </c>
      <c r="BS335">
        <v>0.12</v>
      </c>
      <c r="BT335">
        <v>0</v>
      </c>
      <c r="BU335">
        <v>0</v>
      </c>
      <c r="CE335" t="str">
        <f>"21:11:36.654"</f>
        <v>21:11:36.654</v>
      </c>
      <c r="CF335">
        <v>653911186</v>
      </c>
      <c r="CI335">
        <v>0</v>
      </c>
      <c r="CJ335">
        <v>1504</v>
      </c>
      <c r="CK335">
        <v>1011.2</v>
      </c>
      <c r="CL335">
        <v>4.2187999999999999</v>
      </c>
      <c r="CM335">
        <v>1</v>
      </c>
      <c r="CN335">
        <v>1</v>
      </c>
      <c r="CO335">
        <v>0</v>
      </c>
      <c r="CP335">
        <v>1</v>
      </c>
      <c r="CQ335">
        <v>0</v>
      </c>
      <c r="CR335">
        <v>1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145</v>
      </c>
      <c r="DB335">
        <v>1</v>
      </c>
      <c r="DC335" t="s">
        <v>132</v>
      </c>
      <c r="DD335" t="s">
        <v>133</v>
      </c>
      <c r="DG335">
        <v>1790393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"09/28/2024 21:11:37.948"</f>
        <v>09/28/2024 21:11:37.948</v>
      </c>
      <c r="C336" t="str">
        <f t="shared" si="19"/>
        <v>FFDFD7C0</v>
      </c>
      <c r="D336" t="s">
        <v>143</v>
      </c>
      <c r="E336">
        <v>13</v>
      </c>
      <c r="J336" t="s">
        <v>144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"21:11:37.625"</f>
        <v>21:11:37.625</v>
      </c>
      <c r="T336" t="str">
        <f>"21:11:37.225"</f>
        <v>21:11:37.225</v>
      </c>
      <c r="U336" t="str">
        <f t="shared" si="21"/>
        <v>A073EB</v>
      </c>
      <c r="V336">
        <v>0</v>
      </c>
      <c r="W336">
        <v>0</v>
      </c>
      <c r="X336">
        <v>4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297</v>
      </c>
      <c r="AG336">
        <v>0</v>
      </c>
      <c r="AH336">
        <v>3</v>
      </c>
      <c r="AI336">
        <v>2</v>
      </c>
      <c r="AJ336">
        <v>1</v>
      </c>
      <c r="AK336" t="s">
        <v>303</v>
      </c>
      <c r="AL336">
        <v>35.932760000000002</v>
      </c>
      <c r="AM336" t="s">
        <v>277</v>
      </c>
      <c r="AN336">
        <v>-75.732365000000001</v>
      </c>
      <c r="AO336">
        <v>25</v>
      </c>
      <c r="AP336">
        <v>1575</v>
      </c>
      <c r="AQ336" t="s">
        <v>129</v>
      </c>
      <c r="AR336">
        <v>28</v>
      </c>
      <c r="AS336">
        <v>143</v>
      </c>
      <c r="AT336">
        <v>64</v>
      </c>
      <c r="BB336" t="str">
        <f t="shared" si="22"/>
        <v>1200</v>
      </c>
      <c r="BC336">
        <v>1</v>
      </c>
      <c r="BD336" t="str">
        <f t="shared" si="20"/>
        <v xml:space="preserve">N1281F  </v>
      </c>
      <c r="BE336">
        <v>1</v>
      </c>
      <c r="BG336">
        <v>0</v>
      </c>
      <c r="BH336">
        <v>0</v>
      </c>
      <c r="BI336">
        <v>0</v>
      </c>
      <c r="BJ336">
        <v>1450</v>
      </c>
      <c r="BK336">
        <v>-125</v>
      </c>
      <c r="BL336" t="s">
        <v>300</v>
      </c>
      <c r="BM336">
        <v>1</v>
      </c>
      <c r="BN336">
        <v>0</v>
      </c>
      <c r="BO336">
        <v>1</v>
      </c>
      <c r="BP336">
        <v>0</v>
      </c>
      <c r="BS336">
        <v>0.12</v>
      </c>
      <c r="BT336">
        <v>0</v>
      </c>
      <c r="BU336">
        <v>0</v>
      </c>
      <c r="CE336" t="str">
        <f>"21:11:37.627"</f>
        <v>21:11:37.627</v>
      </c>
      <c r="CF336">
        <v>627128719</v>
      </c>
      <c r="CI336">
        <v>0</v>
      </c>
      <c r="CJ336">
        <v>1504</v>
      </c>
      <c r="CK336">
        <v>1011.2</v>
      </c>
      <c r="CL336">
        <v>4.2187999999999999</v>
      </c>
      <c r="CM336">
        <v>1</v>
      </c>
      <c r="CN336">
        <v>1</v>
      </c>
      <c r="CO336">
        <v>0</v>
      </c>
      <c r="CP336">
        <v>1</v>
      </c>
      <c r="CQ336">
        <v>0</v>
      </c>
      <c r="CR336">
        <v>1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6</v>
      </c>
      <c r="CY336">
        <v>7</v>
      </c>
      <c r="CZ336" t="s">
        <v>131</v>
      </c>
      <c r="DA336">
        <v>145</v>
      </c>
      <c r="DB336">
        <v>1</v>
      </c>
      <c r="DC336" t="s">
        <v>132</v>
      </c>
      <c r="DD336" t="s">
        <v>133</v>
      </c>
      <c r="DG336">
        <v>1790819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"09/28/2024 21:11:37.948"</f>
        <v>09/28/2024 21:11:37.948</v>
      </c>
      <c r="C337" t="str">
        <f t="shared" si="19"/>
        <v>FFDFD7C0</v>
      </c>
      <c r="D337" t="s">
        <v>123</v>
      </c>
      <c r="E337">
        <v>2</v>
      </c>
      <c r="H337">
        <v>158</v>
      </c>
      <c r="I337" t="s">
        <v>124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"21:11:37.625"</f>
        <v>21:11:37.625</v>
      </c>
      <c r="T337" t="str">
        <f>"21:11:37.225"</f>
        <v>21:11:37.225</v>
      </c>
      <c r="U337" t="str">
        <f t="shared" si="21"/>
        <v>A073EB</v>
      </c>
      <c r="V337">
        <v>0</v>
      </c>
      <c r="W337">
        <v>0</v>
      </c>
      <c r="X337">
        <v>4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297</v>
      </c>
      <c r="AG337">
        <v>0</v>
      </c>
      <c r="AH337">
        <v>3</v>
      </c>
      <c r="AI337">
        <v>2</v>
      </c>
      <c r="AJ337">
        <v>1</v>
      </c>
      <c r="AK337" t="s">
        <v>303</v>
      </c>
      <c r="AL337">
        <v>35.932760000000002</v>
      </c>
      <c r="AM337" t="s">
        <v>277</v>
      </c>
      <c r="AN337">
        <v>-75.732365000000001</v>
      </c>
      <c r="AO337">
        <v>25</v>
      </c>
      <c r="AP337">
        <v>1575</v>
      </c>
      <c r="AQ337" t="s">
        <v>129</v>
      </c>
      <c r="AR337">
        <v>28</v>
      </c>
      <c r="AS337">
        <v>143</v>
      </c>
      <c r="AT337">
        <v>64</v>
      </c>
      <c r="BB337" t="str">
        <f t="shared" si="22"/>
        <v>1200</v>
      </c>
      <c r="BC337">
        <v>1</v>
      </c>
      <c r="BD337" t="str">
        <f t="shared" si="20"/>
        <v xml:space="preserve">N1281F  </v>
      </c>
      <c r="BE337">
        <v>1</v>
      </c>
      <c r="BG337">
        <v>0</v>
      </c>
      <c r="BH337">
        <v>0</v>
      </c>
      <c r="BI337">
        <v>0</v>
      </c>
      <c r="BJ337">
        <v>1450</v>
      </c>
      <c r="BK337">
        <v>-125</v>
      </c>
      <c r="BL337" t="s">
        <v>300</v>
      </c>
      <c r="BM337">
        <v>1</v>
      </c>
      <c r="BN337">
        <v>0</v>
      </c>
      <c r="BO337">
        <v>1</v>
      </c>
      <c r="BP337">
        <v>0</v>
      </c>
      <c r="BS337">
        <v>0.12</v>
      </c>
      <c r="BT337">
        <v>0</v>
      </c>
      <c r="BU337">
        <v>0</v>
      </c>
      <c r="CE337" t="str">
        <f>"21:11:37.627"</f>
        <v>21:11:37.627</v>
      </c>
      <c r="CF337">
        <v>627128719</v>
      </c>
      <c r="CI337">
        <v>0</v>
      </c>
      <c r="CJ337">
        <v>1504</v>
      </c>
      <c r="CK337">
        <v>1011.2</v>
      </c>
      <c r="CL337">
        <v>4.2187999999999999</v>
      </c>
      <c r="CM337">
        <v>1</v>
      </c>
      <c r="CN337">
        <v>1</v>
      </c>
      <c r="CO337">
        <v>0</v>
      </c>
      <c r="CP337">
        <v>1</v>
      </c>
      <c r="CQ337">
        <v>0</v>
      </c>
      <c r="CR337">
        <v>1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6</v>
      </c>
      <c r="CY337">
        <v>7</v>
      </c>
      <c r="CZ337" t="s">
        <v>131</v>
      </c>
      <c r="DA337">
        <v>145</v>
      </c>
      <c r="DB337">
        <v>1</v>
      </c>
      <c r="DC337" t="s">
        <v>132</v>
      </c>
      <c r="DD337" t="s">
        <v>133</v>
      </c>
      <c r="DG337">
        <v>1790819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"09/28/2024 21:11:37.948"</f>
        <v>09/28/2024 21:11:37.948</v>
      </c>
      <c r="C338" t="str">
        <f t="shared" si="19"/>
        <v>FFDFD7C0</v>
      </c>
      <c r="D338" t="s">
        <v>136</v>
      </c>
      <c r="E338">
        <v>3</v>
      </c>
      <c r="F338">
        <v>1003</v>
      </c>
      <c r="G338" t="s">
        <v>142</v>
      </c>
      <c r="J338" t="s">
        <v>137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"21:11:37.625"</f>
        <v>21:11:37.625</v>
      </c>
      <c r="T338" t="str">
        <f>"21:11:37.225"</f>
        <v>21:11:37.225</v>
      </c>
      <c r="U338" t="str">
        <f t="shared" si="21"/>
        <v>A073EB</v>
      </c>
      <c r="V338">
        <v>0</v>
      </c>
      <c r="W338">
        <v>0</v>
      </c>
      <c r="X338">
        <v>4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297</v>
      </c>
      <c r="AG338">
        <v>0</v>
      </c>
      <c r="AH338">
        <v>3</v>
      </c>
      <c r="AI338">
        <v>2</v>
      </c>
      <c r="AJ338">
        <v>1</v>
      </c>
      <c r="AK338" t="s">
        <v>303</v>
      </c>
      <c r="AL338">
        <v>35.932760000000002</v>
      </c>
      <c r="AM338" t="s">
        <v>277</v>
      </c>
      <c r="AN338">
        <v>-75.732365000000001</v>
      </c>
      <c r="AO338">
        <v>25</v>
      </c>
      <c r="AP338">
        <v>1575</v>
      </c>
      <c r="AQ338" t="s">
        <v>129</v>
      </c>
      <c r="AR338">
        <v>28</v>
      </c>
      <c r="AS338">
        <v>143</v>
      </c>
      <c r="AT338">
        <v>64</v>
      </c>
      <c r="BB338" t="str">
        <f t="shared" si="22"/>
        <v>1200</v>
      </c>
      <c r="BC338">
        <v>1</v>
      </c>
      <c r="BD338" t="str">
        <f t="shared" si="20"/>
        <v xml:space="preserve">N1281F  </v>
      </c>
      <c r="BE338">
        <v>1</v>
      </c>
      <c r="BG338">
        <v>0</v>
      </c>
      <c r="BH338">
        <v>0</v>
      </c>
      <c r="BI338">
        <v>0</v>
      </c>
      <c r="BJ338">
        <v>1450</v>
      </c>
      <c r="BK338">
        <v>-125</v>
      </c>
      <c r="BL338" t="s">
        <v>300</v>
      </c>
      <c r="BM338">
        <v>1</v>
      </c>
      <c r="BN338">
        <v>0</v>
      </c>
      <c r="BO338">
        <v>1</v>
      </c>
      <c r="BP338">
        <v>0</v>
      </c>
      <c r="BS338">
        <v>0.12</v>
      </c>
      <c r="BT338">
        <v>0</v>
      </c>
      <c r="BU338">
        <v>0</v>
      </c>
      <c r="CE338" t="str">
        <f>"21:11:37.627"</f>
        <v>21:11:37.627</v>
      </c>
      <c r="CF338">
        <v>627128719</v>
      </c>
      <c r="CI338">
        <v>0</v>
      </c>
      <c r="CJ338">
        <v>1504</v>
      </c>
      <c r="CK338">
        <v>1011.2</v>
      </c>
      <c r="CL338">
        <v>4.2187999999999999</v>
      </c>
      <c r="CM338">
        <v>1</v>
      </c>
      <c r="CN338">
        <v>1</v>
      </c>
      <c r="CO338">
        <v>0</v>
      </c>
      <c r="CP338">
        <v>1</v>
      </c>
      <c r="CQ338">
        <v>0</v>
      </c>
      <c r="CR338">
        <v>1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6</v>
      </c>
      <c r="CY338">
        <v>7</v>
      </c>
      <c r="CZ338" t="s">
        <v>131</v>
      </c>
      <c r="DA338">
        <v>145</v>
      </c>
      <c r="DB338">
        <v>1</v>
      </c>
      <c r="DC338" t="s">
        <v>132</v>
      </c>
      <c r="DD338" t="s">
        <v>133</v>
      </c>
      <c r="DG338">
        <v>1790819</v>
      </c>
      <c r="DI338">
        <v>0</v>
      </c>
      <c r="DJ338">
        <v>0</v>
      </c>
      <c r="DK338">
        <v>1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"09/28/2024 21:11:37.948"</f>
        <v>09/28/2024 21:11:37.948</v>
      </c>
      <c r="C339" t="str">
        <f t="shared" si="19"/>
        <v>FFDFD7C0</v>
      </c>
      <c r="D339" t="s">
        <v>136</v>
      </c>
      <c r="E339">
        <v>4</v>
      </c>
      <c r="F339">
        <v>1004</v>
      </c>
      <c r="G339" t="s">
        <v>124</v>
      </c>
      <c r="J339" t="s">
        <v>137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"21:11:37.625"</f>
        <v>21:11:37.625</v>
      </c>
      <c r="T339" t="str">
        <f>"21:11:37.225"</f>
        <v>21:11:37.225</v>
      </c>
      <c r="U339" t="str">
        <f t="shared" si="21"/>
        <v>A073EB</v>
      </c>
      <c r="V339">
        <v>0</v>
      </c>
      <c r="W339">
        <v>0</v>
      </c>
      <c r="X339">
        <v>4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297</v>
      </c>
      <c r="AG339">
        <v>0</v>
      </c>
      <c r="AH339">
        <v>3</v>
      </c>
      <c r="AI339">
        <v>2</v>
      </c>
      <c r="AJ339">
        <v>1</v>
      </c>
      <c r="AK339" t="s">
        <v>303</v>
      </c>
      <c r="AL339">
        <v>35.932760000000002</v>
      </c>
      <c r="AM339" t="s">
        <v>277</v>
      </c>
      <c r="AN339">
        <v>-75.732365000000001</v>
      </c>
      <c r="AO339">
        <v>25</v>
      </c>
      <c r="AP339">
        <v>1575</v>
      </c>
      <c r="AQ339" t="s">
        <v>129</v>
      </c>
      <c r="AR339">
        <v>28</v>
      </c>
      <c r="AS339">
        <v>143</v>
      </c>
      <c r="AT339">
        <v>64</v>
      </c>
      <c r="BB339" t="str">
        <f t="shared" si="22"/>
        <v>1200</v>
      </c>
      <c r="BC339">
        <v>1</v>
      </c>
      <c r="BD339" t="str">
        <f t="shared" si="20"/>
        <v xml:space="preserve">N1281F  </v>
      </c>
      <c r="BE339">
        <v>1</v>
      </c>
      <c r="BG339">
        <v>0</v>
      </c>
      <c r="BH339">
        <v>0</v>
      </c>
      <c r="BI339">
        <v>0</v>
      </c>
      <c r="BJ339">
        <v>1450</v>
      </c>
      <c r="BK339">
        <v>-125</v>
      </c>
      <c r="BL339" t="s">
        <v>300</v>
      </c>
      <c r="BM339">
        <v>1</v>
      </c>
      <c r="BN339">
        <v>0</v>
      </c>
      <c r="BO339">
        <v>1</v>
      </c>
      <c r="BP339">
        <v>0</v>
      </c>
      <c r="BS339">
        <v>0.12</v>
      </c>
      <c r="BT339">
        <v>0</v>
      </c>
      <c r="BU339">
        <v>0</v>
      </c>
      <c r="CE339" t="str">
        <f>"21:11:37.627"</f>
        <v>21:11:37.627</v>
      </c>
      <c r="CF339">
        <v>627128719</v>
      </c>
      <c r="CI339">
        <v>0</v>
      </c>
      <c r="CJ339">
        <v>1504</v>
      </c>
      <c r="CK339">
        <v>1011.2</v>
      </c>
      <c r="CL339">
        <v>4.2187999999999999</v>
      </c>
      <c r="CM339">
        <v>1</v>
      </c>
      <c r="CN339">
        <v>1</v>
      </c>
      <c r="CO339">
        <v>0</v>
      </c>
      <c r="CP339">
        <v>1</v>
      </c>
      <c r="CQ339">
        <v>0</v>
      </c>
      <c r="CR339">
        <v>1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6</v>
      </c>
      <c r="CY339">
        <v>7</v>
      </c>
      <c r="CZ339" t="s">
        <v>131</v>
      </c>
      <c r="DA339">
        <v>145</v>
      </c>
      <c r="DB339">
        <v>1</v>
      </c>
      <c r="DC339" t="s">
        <v>132</v>
      </c>
      <c r="DD339" t="s">
        <v>133</v>
      </c>
      <c r="DG339">
        <v>1790819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"09/28/2024 21:11:39.104"</f>
        <v>09/28/2024 21:11:39.104</v>
      </c>
      <c r="C340" t="str">
        <f t="shared" ref="C340:C403" si="23">"FFDFD7C0"</f>
        <v>FFDFD7C0</v>
      </c>
      <c r="D340" t="s">
        <v>143</v>
      </c>
      <c r="E340">
        <v>13</v>
      </c>
      <c r="J340" t="s">
        <v>144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"21:11:38.766"</f>
        <v>21:11:38.766</v>
      </c>
      <c r="T340" t="str">
        <f>"21:11:38.266"</f>
        <v>21:11:38.266</v>
      </c>
      <c r="U340" t="str">
        <f t="shared" si="21"/>
        <v>A073EB</v>
      </c>
      <c r="V340">
        <v>0</v>
      </c>
      <c r="W340">
        <v>0</v>
      </c>
      <c r="X340">
        <v>4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297</v>
      </c>
      <c r="AG340">
        <v>0</v>
      </c>
      <c r="AH340">
        <v>3</v>
      </c>
      <c r="AI340">
        <v>2</v>
      </c>
      <c r="AJ340">
        <v>1</v>
      </c>
      <c r="AK340" t="s">
        <v>304</v>
      </c>
      <c r="AL340">
        <v>35.933489999999999</v>
      </c>
      <c r="AM340" t="s">
        <v>269</v>
      </c>
      <c r="AN340">
        <v>-75.732150000000004</v>
      </c>
      <c r="AO340">
        <v>25</v>
      </c>
      <c r="AP340">
        <v>1575</v>
      </c>
      <c r="AQ340" t="s">
        <v>129</v>
      </c>
      <c r="AR340">
        <v>35</v>
      </c>
      <c r="AS340">
        <v>143</v>
      </c>
      <c r="AT340">
        <v>128</v>
      </c>
      <c r="BB340" t="str">
        <f t="shared" si="22"/>
        <v>1200</v>
      </c>
      <c r="BC340">
        <v>1</v>
      </c>
      <c r="BD340" t="str">
        <f t="shared" ref="BD340:BD403" si="24">"N1281F  "</f>
        <v xml:space="preserve">N1281F  </v>
      </c>
      <c r="BE340">
        <v>1</v>
      </c>
      <c r="BG340">
        <v>0</v>
      </c>
      <c r="BH340">
        <v>0</v>
      </c>
      <c r="BI340">
        <v>0</v>
      </c>
      <c r="BJ340">
        <v>1425</v>
      </c>
      <c r="BK340">
        <v>-150</v>
      </c>
      <c r="BL340" t="s">
        <v>300</v>
      </c>
      <c r="BM340">
        <v>1</v>
      </c>
      <c r="BN340">
        <v>0</v>
      </c>
      <c r="BO340">
        <v>1</v>
      </c>
      <c r="BP340">
        <v>0</v>
      </c>
      <c r="BS340">
        <v>0.16</v>
      </c>
      <c r="BT340">
        <v>0</v>
      </c>
      <c r="BU340">
        <v>0</v>
      </c>
      <c r="CE340" t="str">
        <f>"21:11:38.766"</f>
        <v>21:11:38.766</v>
      </c>
      <c r="CF340">
        <v>765826019</v>
      </c>
      <c r="CI340">
        <v>0</v>
      </c>
      <c r="CJ340">
        <v>1504</v>
      </c>
      <c r="CK340">
        <v>1011.2</v>
      </c>
      <c r="CL340">
        <v>4.2187999999999999</v>
      </c>
      <c r="CM340">
        <v>1</v>
      </c>
      <c r="CN340">
        <v>1</v>
      </c>
      <c r="CO340">
        <v>0</v>
      </c>
      <c r="CP340">
        <v>1</v>
      </c>
      <c r="CQ340">
        <v>0</v>
      </c>
      <c r="CR340">
        <v>1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6</v>
      </c>
      <c r="CY340">
        <v>7</v>
      </c>
      <c r="CZ340" t="s">
        <v>131</v>
      </c>
      <c r="DA340">
        <v>145</v>
      </c>
      <c r="DB340">
        <v>1</v>
      </c>
      <c r="DC340" t="s">
        <v>132</v>
      </c>
      <c r="DD340" t="s">
        <v>133</v>
      </c>
      <c r="DG340">
        <v>1791336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"09/28/2024 21:11:39.104"</f>
        <v>09/28/2024 21:11:39.104</v>
      </c>
      <c r="C341" t="str">
        <f t="shared" si="23"/>
        <v>FFDFD7C0</v>
      </c>
      <c r="D341" t="s">
        <v>123</v>
      </c>
      <c r="E341">
        <v>2</v>
      </c>
      <c r="H341">
        <v>158</v>
      </c>
      <c r="I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"21:11:38.766"</f>
        <v>21:11:38.766</v>
      </c>
      <c r="T341" t="str">
        <f>"21:11:38.266"</f>
        <v>21:11:38.266</v>
      </c>
      <c r="U341" t="str">
        <f t="shared" si="21"/>
        <v>A073EB</v>
      </c>
      <c r="V341">
        <v>0</v>
      </c>
      <c r="W341">
        <v>0</v>
      </c>
      <c r="X341">
        <v>4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297</v>
      </c>
      <c r="AG341">
        <v>0</v>
      </c>
      <c r="AH341">
        <v>3</v>
      </c>
      <c r="AI341">
        <v>2</v>
      </c>
      <c r="AJ341">
        <v>1</v>
      </c>
      <c r="AK341" t="s">
        <v>304</v>
      </c>
      <c r="AL341">
        <v>35.933489999999999</v>
      </c>
      <c r="AM341" t="s">
        <v>269</v>
      </c>
      <c r="AN341">
        <v>-75.732150000000004</v>
      </c>
      <c r="AO341">
        <v>25</v>
      </c>
      <c r="AP341">
        <v>1575</v>
      </c>
      <c r="AQ341" t="s">
        <v>129</v>
      </c>
      <c r="AR341">
        <v>35</v>
      </c>
      <c r="AS341">
        <v>143</v>
      </c>
      <c r="AT341">
        <v>128</v>
      </c>
      <c r="BB341" t="str">
        <f t="shared" si="22"/>
        <v>1200</v>
      </c>
      <c r="BC341">
        <v>1</v>
      </c>
      <c r="BD341" t="str">
        <f t="shared" si="24"/>
        <v xml:space="preserve">N1281F  </v>
      </c>
      <c r="BE341">
        <v>1</v>
      </c>
      <c r="BG341">
        <v>0</v>
      </c>
      <c r="BH341">
        <v>0</v>
      </c>
      <c r="BI341">
        <v>0</v>
      </c>
      <c r="BJ341">
        <v>1425</v>
      </c>
      <c r="BK341">
        <v>-150</v>
      </c>
      <c r="BL341" t="s">
        <v>300</v>
      </c>
      <c r="BM341">
        <v>1</v>
      </c>
      <c r="BN341">
        <v>0</v>
      </c>
      <c r="BO341">
        <v>1</v>
      </c>
      <c r="BP341">
        <v>0</v>
      </c>
      <c r="BS341">
        <v>0.16</v>
      </c>
      <c r="BT341">
        <v>0</v>
      </c>
      <c r="BU341">
        <v>0</v>
      </c>
      <c r="CE341" t="str">
        <f>"21:11:38.766"</f>
        <v>21:11:38.766</v>
      </c>
      <c r="CF341">
        <v>765826019</v>
      </c>
      <c r="CI341">
        <v>0</v>
      </c>
      <c r="CJ341">
        <v>1504</v>
      </c>
      <c r="CK341">
        <v>1011.2</v>
      </c>
      <c r="CL341">
        <v>4.2187999999999999</v>
      </c>
      <c r="CM341">
        <v>1</v>
      </c>
      <c r="CN341">
        <v>1</v>
      </c>
      <c r="CO341">
        <v>0</v>
      </c>
      <c r="CP341">
        <v>1</v>
      </c>
      <c r="CQ341">
        <v>0</v>
      </c>
      <c r="CR341">
        <v>1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6</v>
      </c>
      <c r="CY341">
        <v>7</v>
      </c>
      <c r="CZ341" t="s">
        <v>131</v>
      </c>
      <c r="DA341">
        <v>145</v>
      </c>
      <c r="DB341">
        <v>1</v>
      </c>
      <c r="DC341" t="s">
        <v>132</v>
      </c>
      <c r="DD341" t="s">
        <v>133</v>
      </c>
      <c r="DG341">
        <v>1791336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"09/28/2024 21:11:39.104"</f>
        <v>09/28/2024 21:11:39.104</v>
      </c>
      <c r="C342" t="str">
        <f t="shared" si="23"/>
        <v>FFDFD7C0</v>
      </c>
      <c r="D342" t="s">
        <v>136</v>
      </c>
      <c r="E342">
        <v>3</v>
      </c>
      <c r="F342">
        <v>1003</v>
      </c>
      <c r="G342" t="s">
        <v>142</v>
      </c>
      <c r="J342" t="s">
        <v>137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"21:11:38.766"</f>
        <v>21:11:38.766</v>
      </c>
      <c r="T342" t="str">
        <f>"21:11:38.266"</f>
        <v>21:11:38.266</v>
      </c>
      <c r="U342" t="str">
        <f t="shared" si="21"/>
        <v>A073EB</v>
      </c>
      <c r="V342">
        <v>0</v>
      </c>
      <c r="W342">
        <v>0</v>
      </c>
      <c r="X342">
        <v>4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297</v>
      </c>
      <c r="AG342">
        <v>0</v>
      </c>
      <c r="AH342">
        <v>3</v>
      </c>
      <c r="AI342">
        <v>2</v>
      </c>
      <c r="AJ342">
        <v>1</v>
      </c>
      <c r="AK342" t="s">
        <v>304</v>
      </c>
      <c r="AL342">
        <v>35.933489999999999</v>
      </c>
      <c r="AM342" t="s">
        <v>269</v>
      </c>
      <c r="AN342">
        <v>-75.732150000000004</v>
      </c>
      <c r="AO342">
        <v>25</v>
      </c>
      <c r="AP342">
        <v>1575</v>
      </c>
      <c r="AQ342" t="s">
        <v>129</v>
      </c>
      <c r="AR342">
        <v>35</v>
      </c>
      <c r="AS342">
        <v>143</v>
      </c>
      <c r="AT342">
        <v>128</v>
      </c>
      <c r="BB342" t="str">
        <f t="shared" si="22"/>
        <v>1200</v>
      </c>
      <c r="BC342">
        <v>1</v>
      </c>
      <c r="BD342" t="str">
        <f t="shared" si="24"/>
        <v xml:space="preserve">N1281F  </v>
      </c>
      <c r="BE342">
        <v>1</v>
      </c>
      <c r="BG342">
        <v>0</v>
      </c>
      <c r="BH342">
        <v>0</v>
      </c>
      <c r="BI342">
        <v>0</v>
      </c>
      <c r="BJ342">
        <v>1425</v>
      </c>
      <c r="BK342">
        <v>-150</v>
      </c>
      <c r="BL342" t="s">
        <v>300</v>
      </c>
      <c r="BM342">
        <v>1</v>
      </c>
      <c r="BN342">
        <v>0</v>
      </c>
      <c r="BO342">
        <v>1</v>
      </c>
      <c r="BP342">
        <v>0</v>
      </c>
      <c r="BS342">
        <v>0.16</v>
      </c>
      <c r="BT342">
        <v>0</v>
      </c>
      <c r="BU342">
        <v>0</v>
      </c>
      <c r="CE342" t="str">
        <f>"21:11:38.766"</f>
        <v>21:11:38.766</v>
      </c>
      <c r="CF342">
        <v>765826019</v>
      </c>
      <c r="CI342">
        <v>0</v>
      </c>
      <c r="CJ342">
        <v>1504</v>
      </c>
      <c r="CK342">
        <v>1011.2</v>
      </c>
      <c r="CL342">
        <v>4.2187999999999999</v>
      </c>
      <c r="CM342">
        <v>1</v>
      </c>
      <c r="CN342">
        <v>1</v>
      </c>
      <c r="CO342">
        <v>0</v>
      </c>
      <c r="CP342">
        <v>1</v>
      </c>
      <c r="CQ342">
        <v>0</v>
      </c>
      <c r="CR342">
        <v>1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6</v>
      </c>
      <c r="CY342">
        <v>7</v>
      </c>
      <c r="CZ342" t="s">
        <v>131</v>
      </c>
      <c r="DA342">
        <v>145</v>
      </c>
      <c r="DB342">
        <v>1</v>
      </c>
      <c r="DC342" t="s">
        <v>132</v>
      </c>
      <c r="DD342" t="s">
        <v>133</v>
      </c>
      <c r="DG342">
        <v>1791336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"09/28/2024 21:11:39.104"</f>
        <v>09/28/2024 21:11:39.104</v>
      </c>
      <c r="C343" t="str">
        <f t="shared" si="23"/>
        <v>FFDFD7C0</v>
      </c>
      <c r="D343" t="s">
        <v>136</v>
      </c>
      <c r="E343">
        <v>4</v>
      </c>
      <c r="F343">
        <v>1004</v>
      </c>
      <c r="G343" t="s">
        <v>124</v>
      </c>
      <c r="J343" t="s">
        <v>137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"21:11:38.766"</f>
        <v>21:11:38.766</v>
      </c>
      <c r="T343" t="str">
        <f>"21:11:38.266"</f>
        <v>21:11:38.266</v>
      </c>
      <c r="U343" t="str">
        <f t="shared" si="21"/>
        <v>A073EB</v>
      </c>
      <c r="V343">
        <v>0</v>
      </c>
      <c r="W343">
        <v>0</v>
      </c>
      <c r="X343">
        <v>4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297</v>
      </c>
      <c r="AG343">
        <v>0</v>
      </c>
      <c r="AH343">
        <v>3</v>
      </c>
      <c r="AI343">
        <v>2</v>
      </c>
      <c r="AJ343">
        <v>1</v>
      </c>
      <c r="AK343" t="s">
        <v>304</v>
      </c>
      <c r="AL343">
        <v>35.933489999999999</v>
      </c>
      <c r="AM343" t="s">
        <v>269</v>
      </c>
      <c r="AN343">
        <v>-75.732150000000004</v>
      </c>
      <c r="AO343">
        <v>25</v>
      </c>
      <c r="AP343">
        <v>1575</v>
      </c>
      <c r="AQ343" t="s">
        <v>129</v>
      </c>
      <c r="AR343">
        <v>35</v>
      </c>
      <c r="AS343">
        <v>143</v>
      </c>
      <c r="AT343">
        <v>128</v>
      </c>
      <c r="BB343" t="str">
        <f t="shared" si="22"/>
        <v>1200</v>
      </c>
      <c r="BC343">
        <v>1</v>
      </c>
      <c r="BD343" t="str">
        <f t="shared" si="24"/>
        <v xml:space="preserve">N1281F  </v>
      </c>
      <c r="BE343">
        <v>1</v>
      </c>
      <c r="BG343">
        <v>0</v>
      </c>
      <c r="BH343">
        <v>0</v>
      </c>
      <c r="BI343">
        <v>0</v>
      </c>
      <c r="BJ343">
        <v>1425</v>
      </c>
      <c r="BK343">
        <v>-150</v>
      </c>
      <c r="BL343" t="s">
        <v>300</v>
      </c>
      <c r="BM343">
        <v>1</v>
      </c>
      <c r="BN343">
        <v>0</v>
      </c>
      <c r="BO343">
        <v>1</v>
      </c>
      <c r="BP343">
        <v>0</v>
      </c>
      <c r="BS343">
        <v>0.16</v>
      </c>
      <c r="BT343">
        <v>0</v>
      </c>
      <c r="BU343">
        <v>0</v>
      </c>
      <c r="CE343" t="str">
        <f>"21:11:38.766"</f>
        <v>21:11:38.766</v>
      </c>
      <c r="CF343">
        <v>765826019</v>
      </c>
      <c r="CI343">
        <v>0</v>
      </c>
      <c r="CJ343">
        <v>1504</v>
      </c>
      <c r="CK343">
        <v>1011.2</v>
      </c>
      <c r="CL343">
        <v>4.2187999999999999</v>
      </c>
      <c r="CM343">
        <v>1</v>
      </c>
      <c r="CN343">
        <v>1</v>
      </c>
      <c r="CO343">
        <v>0</v>
      </c>
      <c r="CP343">
        <v>1</v>
      </c>
      <c r="CQ343">
        <v>0</v>
      </c>
      <c r="CR343">
        <v>1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6</v>
      </c>
      <c r="CY343">
        <v>7</v>
      </c>
      <c r="CZ343" t="s">
        <v>131</v>
      </c>
      <c r="DA343">
        <v>145</v>
      </c>
      <c r="DB343">
        <v>1</v>
      </c>
      <c r="DC343" t="s">
        <v>132</v>
      </c>
      <c r="DD343" t="s">
        <v>133</v>
      </c>
      <c r="DG343">
        <v>1791336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"09/28/2024 21:11:40.151"</f>
        <v>09/28/2024 21:11:40.151</v>
      </c>
      <c r="C344" t="str">
        <f t="shared" si="23"/>
        <v>FFDFD7C0</v>
      </c>
      <c r="D344" t="s">
        <v>143</v>
      </c>
      <c r="E344">
        <v>13</v>
      </c>
      <c r="J344" t="s">
        <v>144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"21:11:39.891"</f>
        <v>21:11:39.891</v>
      </c>
      <c r="T344" t="str">
        <f>"21:11:39.391"</f>
        <v>21:11:39.391</v>
      </c>
      <c r="U344" t="str">
        <f t="shared" si="21"/>
        <v>A073EB</v>
      </c>
      <c r="V344">
        <v>0</v>
      </c>
      <c r="W344">
        <v>0</v>
      </c>
      <c r="X344">
        <v>4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297</v>
      </c>
      <c r="AG344">
        <v>0</v>
      </c>
      <c r="AH344">
        <v>3</v>
      </c>
      <c r="AI344">
        <v>2</v>
      </c>
      <c r="AJ344">
        <v>1</v>
      </c>
      <c r="AK344" t="s">
        <v>305</v>
      </c>
      <c r="AL344">
        <v>35.934176000000001</v>
      </c>
      <c r="AM344" t="s">
        <v>306</v>
      </c>
      <c r="AN344">
        <v>-75.731849999999994</v>
      </c>
      <c r="AO344">
        <v>25</v>
      </c>
      <c r="AP344">
        <v>1575</v>
      </c>
      <c r="AQ344" t="s">
        <v>129</v>
      </c>
      <c r="AR344">
        <v>42</v>
      </c>
      <c r="AS344">
        <v>142</v>
      </c>
      <c r="AT344">
        <v>-64</v>
      </c>
      <c r="BB344" t="str">
        <f t="shared" si="22"/>
        <v>1200</v>
      </c>
      <c r="BC344">
        <v>1</v>
      </c>
      <c r="BD344" t="str">
        <f t="shared" si="24"/>
        <v xml:space="preserve">N1281F  </v>
      </c>
      <c r="BE344">
        <v>1</v>
      </c>
      <c r="BG344">
        <v>0</v>
      </c>
      <c r="BH344">
        <v>0</v>
      </c>
      <c r="BI344">
        <v>0</v>
      </c>
      <c r="BJ344">
        <v>1450</v>
      </c>
      <c r="BK344">
        <v>-125</v>
      </c>
      <c r="BL344" t="s">
        <v>300</v>
      </c>
      <c r="BM344">
        <v>1</v>
      </c>
      <c r="BN344">
        <v>0</v>
      </c>
      <c r="BO344">
        <v>1</v>
      </c>
      <c r="BP344">
        <v>0</v>
      </c>
      <c r="BS344">
        <v>0.16</v>
      </c>
      <c r="BT344">
        <v>0</v>
      </c>
      <c r="BU344">
        <v>0</v>
      </c>
      <c r="CE344" t="str">
        <f>"21:11:39.891"</f>
        <v>21:11:39.891</v>
      </c>
      <c r="CF344">
        <v>891416013</v>
      </c>
      <c r="CI344">
        <v>0</v>
      </c>
      <c r="CJ344">
        <v>1504</v>
      </c>
      <c r="CK344">
        <v>1011.2</v>
      </c>
      <c r="CL344">
        <v>4.2187999999999999</v>
      </c>
      <c r="CM344">
        <v>1</v>
      </c>
      <c r="CN344">
        <v>1</v>
      </c>
      <c r="CO344">
        <v>0</v>
      </c>
      <c r="CP344">
        <v>1</v>
      </c>
      <c r="CQ344">
        <v>0</v>
      </c>
      <c r="CR344">
        <v>1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5</v>
      </c>
      <c r="CY344">
        <v>7</v>
      </c>
      <c r="CZ344" t="s">
        <v>131</v>
      </c>
      <c r="DA344">
        <v>145</v>
      </c>
      <c r="DB344">
        <v>1</v>
      </c>
      <c r="DC344" t="s">
        <v>132</v>
      </c>
      <c r="DD344" t="s">
        <v>133</v>
      </c>
      <c r="DG344">
        <v>1791837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"09/28/2024 21:11:40.151"</f>
        <v>09/28/2024 21:11:40.151</v>
      </c>
      <c r="C345" t="str">
        <f t="shared" si="23"/>
        <v>FFDFD7C0</v>
      </c>
      <c r="D345" t="s">
        <v>123</v>
      </c>
      <c r="E345">
        <v>2</v>
      </c>
      <c r="H345">
        <v>158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"21:11:39.891"</f>
        <v>21:11:39.891</v>
      </c>
      <c r="T345" t="str">
        <f>"21:11:39.391"</f>
        <v>21:11:39.391</v>
      </c>
      <c r="U345" t="str">
        <f t="shared" si="21"/>
        <v>A073EB</v>
      </c>
      <c r="V345">
        <v>0</v>
      </c>
      <c r="W345">
        <v>0</v>
      </c>
      <c r="X345">
        <v>4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297</v>
      </c>
      <c r="AG345">
        <v>0</v>
      </c>
      <c r="AH345">
        <v>3</v>
      </c>
      <c r="AI345">
        <v>2</v>
      </c>
      <c r="AJ345">
        <v>1</v>
      </c>
      <c r="AK345" t="s">
        <v>305</v>
      </c>
      <c r="AL345">
        <v>35.934176000000001</v>
      </c>
      <c r="AM345" t="s">
        <v>306</v>
      </c>
      <c r="AN345">
        <v>-75.731849999999994</v>
      </c>
      <c r="AO345">
        <v>25</v>
      </c>
      <c r="AP345">
        <v>1575</v>
      </c>
      <c r="AQ345" t="s">
        <v>129</v>
      </c>
      <c r="AR345">
        <v>42</v>
      </c>
      <c r="AS345">
        <v>142</v>
      </c>
      <c r="AT345">
        <v>-64</v>
      </c>
      <c r="BB345" t="str">
        <f t="shared" si="22"/>
        <v>1200</v>
      </c>
      <c r="BC345">
        <v>1</v>
      </c>
      <c r="BD345" t="str">
        <f t="shared" si="24"/>
        <v xml:space="preserve">N1281F  </v>
      </c>
      <c r="BE345">
        <v>1</v>
      </c>
      <c r="BG345">
        <v>0</v>
      </c>
      <c r="BH345">
        <v>0</v>
      </c>
      <c r="BI345">
        <v>0</v>
      </c>
      <c r="BJ345">
        <v>1450</v>
      </c>
      <c r="BK345">
        <v>-125</v>
      </c>
      <c r="BL345" t="s">
        <v>300</v>
      </c>
      <c r="BM345">
        <v>1</v>
      </c>
      <c r="BN345">
        <v>0</v>
      </c>
      <c r="BO345">
        <v>1</v>
      </c>
      <c r="BP345">
        <v>0</v>
      </c>
      <c r="BS345">
        <v>0.16</v>
      </c>
      <c r="BT345">
        <v>0</v>
      </c>
      <c r="BU345">
        <v>0</v>
      </c>
      <c r="CE345" t="str">
        <f>"21:11:39.891"</f>
        <v>21:11:39.891</v>
      </c>
      <c r="CF345">
        <v>891416013</v>
      </c>
      <c r="CI345">
        <v>0</v>
      </c>
      <c r="CJ345">
        <v>1504</v>
      </c>
      <c r="CK345">
        <v>1011.2</v>
      </c>
      <c r="CL345">
        <v>4.2187999999999999</v>
      </c>
      <c r="CM345">
        <v>1</v>
      </c>
      <c r="CN345">
        <v>1</v>
      </c>
      <c r="CO345">
        <v>0</v>
      </c>
      <c r="CP345">
        <v>1</v>
      </c>
      <c r="CQ345">
        <v>0</v>
      </c>
      <c r="CR345">
        <v>1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5</v>
      </c>
      <c r="CY345">
        <v>7</v>
      </c>
      <c r="CZ345" t="s">
        <v>131</v>
      </c>
      <c r="DA345">
        <v>145</v>
      </c>
      <c r="DB345">
        <v>1</v>
      </c>
      <c r="DC345" t="s">
        <v>132</v>
      </c>
      <c r="DD345" t="s">
        <v>133</v>
      </c>
      <c r="DG345">
        <v>1791837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"09/28/2024 21:11:40.182"</f>
        <v>09/28/2024 21:11:40.182</v>
      </c>
      <c r="C346" t="str">
        <f t="shared" si="23"/>
        <v>FFDFD7C0</v>
      </c>
      <c r="D346" t="s">
        <v>136</v>
      </c>
      <c r="E346">
        <v>3</v>
      </c>
      <c r="F346">
        <v>1003</v>
      </c>
      <c r="G346" t="s">
        <v>142</v>
      </c>
      <c r="J346" t="s">
        <v>137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"21:11:39.891"</f>
        <v>21:11:39.891</v>
      </c>
      <c r="T346" t="str">
        <f>"21:11:39.391"</f>
        <v>21:11:39.391</v>
      </c>
      <c r="U346" t="str">
        <f t="shared" si="21"/>
        <v>A073EB</v>
      </c>
      <c r="V346">
        <v>0</v>
      </c>
      <c r="W346">
        <v>0</v>
      </c>
      <c r="X346">
        <v>4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297</v>
      </c>
      <c r="AG346">
        <v>0</v>
      </c>
      <c r="AH346">
        <v>3</v>
      </c>
      <c r="AI346">
        <v>2</v>
      </c>
      <c r="AJ346">
        <v>1</v>
      </c>
      <c r="AK346" t="s">
        <v>305</v>
      </c>
      <c r="AL346">
        <v>35.934176000000001</v>
      </c>
      <c r="AM346" t="s">
        <v>306</v>
      </c>
      <c r="AN346">
        <v>-75.731849999999994</v>
      </c>
      <c r="AO346">
        <v>25</v>
      </c>
      <c r="AP346">
        <v>1575</v>
      </c>
      <c r="AQ346" t="s">
        <v>129</v>
      </c>
      <c r="AR346">
        <v>42</v>
      </c>
      <c r="AS346">
        <v>142</v>
      </c>
      <c r="AT346">
        <v>-64</v>
      </c>
      <c r="BB346" t="str">
        <f t="shared" si="22"/>
        <v>1200</v>
      </c>
      <c r="BC346">
        <v>1</v>
      </c>
      <c r="BD346" t="str">
        <f t="shared" si="24"/>
        <v xml:space="preserve">N1281F  </v>
      </c>
      <c r="BE346">
        <v>1</v>
      </c>
      <c r="BG346">
        <v>0</v>
      </c>
      <c r="BH346">
        <v>0</v>
      </c>
      <c r="BI346">
        <v>0</v>
      </c>
      <c r="BJ346">
        <v>1450</v>
      </c>
      <c r="BK346">
        <v>-125</v>
      </c>
      <c r="BL346" t="s">
        <v>300</v>
      </c>
      <c r="BM346">
        <v>1</v>
      </c>
      <c r="BN346">
        <v>0</v>
      </c>
      <c r="BO346">
        <v>1</v>
      </c>
      <c r="BP346">
        <v>0</v>
      </c>
      <c r="BS346">
        <v>0.16</v>
      </c>
      <c r="BT346">
        <v>0</v>
      </c>
      <c r="BU346">
        <v>0</v>
      </c>
      <c r="CE346" t="str">
        <f>"21:11:39.891"</f>
        <v>21:11:39.891</v>
      </c>
      <c r="CF346">
        <v>891416013</v>
      </c>
      <c r="CI346">
        <v>0</v>
      </c>
      <c r="CJ346">
        <v>1504</v>
      </c>
      <c r="CK346">
        <v>1011.2</v>
      </c>
      <c r="CL346">
        <v>4.2187999999999999</v>
      </c>
      <c r="CM346">
        <v>1</v>
      </c>
      <c r="CN346">
        <v>1</v>
      </c>
      <c r="CO346">
        <v>0</v>
      </c>
      <c r="CP346">
        <v>1</v>
      </c>
      <c r="CQ346">
        <v>0</v>
      </c>
      <c r="CR346">
        <v>1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145</v>
      </c>
      <c r="DB346">
        <v>1</v>
      </c>
      <c r="DC346" t="s">
        <v>132</v>
      </c>
      <c r="DD346" t="s">
        <v>133</v>
      </c>
      <c r="DG346">
        <v>1791837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"09/28/2024 21:11:40.182"</f>
        <v>09/28/2024 21:11:40.182</v>
      </c>
      <c r="C347" t="str">
        <f t="shared" si="23"/>
        <v>FFDFD7C0</v>
      </c>
      <c r="D347" t="s">
        <v>136</v>
      </c>
      <c r="E347">
        <v>4</v>
      </c>
      <c r="F347">
        <v>1004</v>
      </c>
      <c r="G347" t="s">
        <v>124</v>
      </c>
      <c r="J347" t="s">
        <v>137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"21:11:39.891"</f>
        <v>21:11:39.891</v>
      </c>
      <c r="T347" t="str">
        <f>"21:11:39.391"</f>
        <v>21:11:39.391</v>
      </c>
      <c r="U347" t="str">
        <f t="shared" si="21"/>
        <v>A073EB</v>
      </c>
      <c r="V347">
        <v>0</v>
      </c>
      <c r="W347">
        <v>0</v>
      </c>
      <c r="X347">
        <v>4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297</v>
      </c>
      <c r="AG347">
        <v>0</v>
      </c>
      <c r="AH347">
        <v>3</v>
      </c>
      <c r="AI347">
        <v>2</v>
      </c>
      <c r="AJ347">
        <v>1</v>
      </c>
      <c r="AK347" t="s">
        <v>305</v>
      </c>
      <c r="AL347">
        <v>35.934176000000001</v>
      </c>
      <c r="AM347" t="s">
        <v>306</v>
      </c>
      <c r="AN347">
        <v>-75.731849999999994</v>
      </c>
      <c r="AO347">
        <v>25</v>
      </c>
      <c r="AP347">
        <v>1575</v>
      </c>
      <c r="AQ347" t="s">
        <v>129</v>
      </c>
      <c r="AR347">
        <v>42</v>
      </c>
      <c r="AS347">
        <v>142</v>
      </c>
      <c r="AT347">
        <v>-64</v>
      </c>
      <c r="BB347" t="str">
        <f t="shared" si="22"/>
        <v>1200</v>
      </c>
      <c r="BC347">
        <v>1</v>
      </c>
      <c r="BD347" t="str">
        <f t="shared" si="24"/>
        <v xml:space="preserve">N1281F  </v>
      </c>
      <c r="BE347">
        <v>1</v>
      </c>
      <c r="BG347">
        <v>0</v>
      </c>
      <c r="BH347">
        <v>0</v>
      </c>
      <c r="BI347">
        <v>0</v>
      </c>
      <c r="BJ347">
        <v>1450</v>
      </c>
      <c r="BK347">
        <v>-125</v>
      </c>
      <c r="BL347" t="s">
        <v>300</v>
      </c>
      <c r="BM347">
        <v>1</v>
      </c>
      <c r="BN347">
        <v>0</v>
      </c>
      <c r="BO347">
        <v>1</v>
      </c>
      <c r="BP347">
        <v>0</v>
      </c>
      <c r="BS347">
        <v>0.16</v>
      </c>
      <c r="BT347">
        <v>0</v>
      </c>
      <c r="BU347">
        <v>0</v>
      </c>
      <c r="CE347" t="str">
        <f>"21:11:39.891"</f>
        <v>21:11:39.891</v>
      </c>
      <c r="CF347">
        <v>891416013</v>
      </c>
      <c r="CI347">
        <v>0</v>
      </c>
      <c r="CJ347">
        <v>1504</v>
      </c>
      <c r="CK347">
        <v>1011.2</v>
      </c>
      <c r="CL347">
        <v>4.2187999999999999</v>
      </c>
      <c r="CM347">
        <v>1</v>
      </c>
      <c r="CN347">
        <v>1</v>
      </c>
      <c r="CO347">
        <v>0</v>
      </c>
      <c r="CP347">
        <v>1</v>
      </c>
      <c r="CQ347">
        <v>0</v>
      </c>
      <c r="CR347">
        <v>1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5</v>
      </c>
      <c r="CY347">
        <v>7</v>
      </c>
      <c r="CZ347" t="s">
        <v>131</v>
      </c>
      <c r="DA347">
        <v>145</v>
      </c>
      <c r="DB347">
        <v>1</v>
      </c>
      <c r="DC347" t="s">
        <v>132</v>
      </c>
      <c r="DD347" t="s">
        <v>133</v>
      </c>
      <c r="DG347">
        <v>1791837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"09/28/2024 21:11:41.151"</f>
        <v>09/28/2024 21:11:41.151</v>
      </c>
      <c r="C348" t="str">
        <f t="shared" si="23"/>
        <v>FFDFD7C0</v>
      </c>
      <c r="D348" t="s">
        <v>143</v>
      </c>
      <c r="E348">
        <v>13</v>
      </c>
      <c r="J348" t="s">
        <v>144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"21:11:40.891"</f>
        <v>21:11:40.891</v>
      </c>
      <c r="T348" t="str">
        <f>"21:11:40.491"</f>
        <v>21:11:40.491</v>
      </c>
      <c r="U348" t="str">
        <f t="shared" si="21"/>
        <v>A073EB</v>
      </c>
      <c r="V348">
        <v>0</v>
      </c>
      <c r="W348">
        <v>0</v>
      </c>
      <c r="X348">
        <v>4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297</v>
      </c>
      <c r="AG348">
        <v>0</v>
      </c>
      <c r="AH348">
        <v>3</v>
      </c>
      <c r="AI348">
        <v>2</v>
      </c>
      <c r="AJ348">
        <v>1</v>
      </c>
      <c r="AK348" t="s">
        <v>307</v>
      </c>
      <c r="AL348">
        <v>35.934863</v>
      </c>
      <c r="AM348" t="s">
        <v>257</v>
      </c>
      <c r="AN348">
        <v>-75.731571000000002</v>
      </c>
      <c r="AO348">
        <v>25</v>
      </c>
      <c r="AP348">
        <v>1575</v>
      </c>
      <c r="AQ348" t="s">
        <v>129</v>
      </c>
      <c r="AR348">
        <v>48</v>
      </c>
      <c r="AS348">
        <v>142</v>
      </c>
      <c r="AT348">
        <v>-128</v>
      </c>
      <c r="BB348" t="str">
        <f t="shared" si="22"/>
        <v>1200</v>
      </c>
      <c r="BC348">
        <v>1</v>
      </c>
      <c r="BD348" t="str">
        <f t="shared" si="24"/>
        <v xml:space="preserve">N1281F  </v>
      </c>
      <c r="BE348">
        <v>1</v>
      </c>
      <c r="BG348">
        <v>0</v>
      </c>
      <c r="BH348">
        <v>0</v>
      </c>
      <c r="BI348">
        <v>0</v>
      </c>
      <c r="BJ348">
        <v>1450</v>
      </c>
      <c r="BK348">
        <v>-125</v>
      </c>
      <c r="BL348" t="s">
        <v>300</v>
      </c>
      <c r="BM348">
        <v>1</v>
      </c>
      <c r="BN348">
        <v>0</v>
      </c>
      <c r="BO348">
        <v>1</v>
      </c>
      <c r="BP348">
        <v>0</v>
      </c>
      <c r="BS348">
        <v>0.2</v>
      </c>
      <c r="BT348">
        <v>0</v>
      </c>
      <c r="BU348">
        <v>0</v>
      </c>
      <c r="CE348" t="str">
        <f>"21:11:40.897"</f>
        <v>21:11:40.897</v>
      </c>
      <c r="CF348">
        <v>897401827</v>
      </c>
      <c r="CI348">
        <v>0</v>
      </c>
      <c r="CJ348">
        <v>1504</v>
      </c>
      <c r="CK348">
        <v>1011.2</v>
      </c>
      <c r="CL348">
        <v>4.2187999999999999</v>
      </c>
      <c r="CM348">
        <v>1</v>
      </c>
      <c r="CN348">
        <v>1</v>
      </c>
      <c r="CO348">
        <v>0</v>
      </c>
      <c r="CP348">
        <v>1</v>
      </c>
      <c r="CQ348">
        <v>0</v>
      </c>
      <c r="CR348">
        <v>1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5</v>
      </c>
      <c r="CY348">
        <v>7</v>
      </c>
      <c r="CZ348" t="s">
        <v>131</v>
      </c>
      <c r="DA348">
        <v>145</v>
      </c>
      <c r="DB348">
        <v>1</v>
      </c>
      <c r="DC348" t="s">
        <v>132</v>
      </c>
      <c r="DD348" t="s">
        <v>133</v>
      </c>
      <c r="DG348">
        <v>1792291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"09/28/2024 21:11:41.197"</f>
        <v>09/28/2024 21:11:41.197</v>
      </c>
      <c r="C349" t="str">
        <f t="shared" si="23"/>
        <v>FFDFD7C0</v>
      </c>
      <c r="D349" t="s">
        <v>123</v>
      </c>
      <c r="E349">
        <v>2</v>
      </c>
      <c r="H349">
        <v>158</v>
      </c>
      <c r="I349" t="s">
        <v>124</v>
      </c>
      <c r="J349" t="s">
        <v>125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"21:11:40.891"</f>
        <v>21:11:40.891</v>
      </c>
      <c r="T349" t="str">
        <f>"21:11:40.491"</f>
        <v>21:11:40.491</v>
      </c>
      <c r="U349" t="str">
        <f t="shared" si="21"/>
        <v>A073EB</v>
      </c>
      <c r="V349">
        <v>0</v>
      </c>
      <c r="W349">
        <v>0</v>
      </c>
      <c r="X349">
        <v>4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297</v>
      </c>
      <c r="AG349">
        <v>0</v>
      </c>
      <c r="AH349">
        <v>3</v>
      </c>
      <c r="AI349">
        <v>2</v>
      </c>
      <c r="AJ349">
        <v>1</v>
      </c>
      <c r="AK349" t="s">
        <v>307</v>
      </c>
      <c r="AL349">
        <v>35.934863</v>
      </c>
      <c r="AM349" t="s">
        <v>257</v>
      </c>
      <c r="AN349">
        <v>-75.731571000000002</v>
      </c>
      <c r="AO349">
        <v>25</v>
      </c>
      <c r="AP349">
        <v>1575</v>
      </c>
      <c r="AQ349" t="s">
        <v>129</v>
      </c>
      <c r="AR349">
        <v>48</v>
      </c>
      <c r="AS349">
        <v>142</v>
      </c>
      <c r="AT349">
        <v>-128</v>
      </c>
      <c r="BB349" t="str">
        <f t="shared" si="22"/>
        <v>1200</v>
      </c>
      <c r="BC349">
        <v>1</v>
      </c>
      <c r="BD349" t="str">
        <f t="shared" si="24"/>
        <v xml:space="preserve">N1281F  </v>
      </c>
      <c r="BE349">
        <v>1</v>
      </c>
      <c r="BG349">
        <v>0</v>
      </c>
      <c r="BH349">
        <v>0</v>
      </c>
      <c r="BI349">
        <v>0</v>
      </c>
      <c r="BJ349">
        <v>1450</v>
      </c>
      <c r="BK349">
        <v>-125</v>
      </c>
      <c r="BL349" t="s">
        <v>300</v>
      </c>
      <c r="BM349">
        <v>1</v>
      </c>
      <c r="BN349">
        <v>0</v>
      </c>
      <c r="BO349">
        <v>1</v>
      </c>
      <c r="BP349">
        <v>0</v>
      </c>
      <c r="BS349">
        <v>0.2</v>
      </c>
      <c r="BT349">
        <v>0</v>
      </c>
      <c r="BU349">
        <v>0</v>
      </c>
      <c r="CE349" t="str">
        <f>"21:11:40.897"</f>
        <v>21:11:40.897</v>
      </c>
      <c r="CF349">
        <v>897401827</v>
      </c>
      <c r="CI349">
        <v>0</v>
      </c>
      <c r="CJ349">
        <v>1504</v>
      </c>
      <c r="CK349">
        <v>1011.2</v>
      </c>
      <c r="CL349">
        <v>4.2187999999999999</v>
      </c>
      <c r="CM349">
        <v>1</v>
      </c>
      <c r="CN349">
        <v>1</v>
      </c>
      <c r="CO349">
        <v>0</v>
      </c>
      <c r="CP349">
        <v>1</v>
      </c>
      <c r="CQ349">
        <v>0</v>
      </c>
      <c r="CR349">
        <v>1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5</v>
      </c>
      <c r="CY349">
        <v>7</v>
      </c>
      <c r="CZ349" t="s">
        <v>131</v>
      </c>
      <c r="DA349">
        <v>145</v>
      </c>
      <c r="DB349">
        <v>1</v>
      </c>
      <c r="DC349" t="s">
        <v>132</v>
      </c>
      <c r="DD349" t="s">
        <v>133</v>
      </c>
      <c r="DG349">
        <v>1792291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"09/28/2024 21:11:41.197"</f>
        <v>09/28/2024 21:11:41.197</v>
      </c>
      <c r="C350" t="str">
        <f t="shared" si="23"/>
        <v>FFDFD7C0</v>
      </c>
      <c r="D350" t="s">
        <v>136</v>
      </c>
      <c r="E350">
        <v>3</v>
      </c>
      <c r="F350">
        <v>1003</v>
      </c>
      <c r="G350" t="s">
        <v>142</v>
      </c>
      <c r="J350" t="s">
        <v>137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"21:11:40.891"</f>
        <v>21:11:40.891</v>
      </c>
      <c r="T350" t="str">
        <f>"21:11:40.491"</f>
        <v>21:11:40.491</v>
      </c>
      <c r="U350" t="str">
        <f t="shared" si="21"/>
        <v>A073EB</v>
      </c>
      <c r="V350">
        <v>0</v>
      </c>
      <c r="W350">
        <v>0</v>
      </c>
      <c r="X350">
        <v>4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297</v>
      </c>
      <c r="AG350">
        <v>0</v>
      </c>
      <c r="AH350">
        <v>3</v>
      </c>
      <c r="AI350">
        <v>2</v>
      </c>
      <c r="AJ350">
        <v>1</v>
      </c>
      <c r="AK350" t="s">
        <v>307</v>
      </c>
      <c r="AL350">
        <v>35.934863</v>
      </c>
      <c r="AM350" t="s">
        <v>257</v>
      </c>
      <c r="AN350">
        <v>-75.731571000000002</v>
      </c>
      <c r="AO350">
        <v>25</v>
      </c>
      <c r="AP350">
        <v>1575</v>
      </c>
      <c r="AQ350" t="s">
        <v>129</v>
      </c>
      <c r="AR350">
        <v>48</v>
      </c>
      <c r="AS350">
        <v>142</v>
      </c>
      <c r="AT350">
        <v>-128</v>
      </c>
      <c r="BB350" t="str">
        <f t="shared" si="22"/>
        <v>1200</v>
      </c>
      <c r="BC350">
        <v>1</v>
      </c>
      <c r="BD350" t="str">
        <f t="shared" si="24"/>
        <v xml:space="preserve">N1281F  </v>
      </c>
      <c r="BE350">
        <v>1</v>
      </c>
      <c r="BG350">
        <v>0</v>
      </c>
      <c r="BH350">
        <v>0</v>
      </c>
      <c r="BI350">
        <v>0</v>
      </c>
      <c r="BJ350">
        <v>1450</v>
      </c>
      <c r="BK350">
        <v>-125</v>
      </c>
      <c r="BL350" t="s">
        <v>300</v>
      </c>
      <c r="BM350">
        <v>1</v>
      </c>
      <c r="BN350">
        <v>0</v>
      </c>
      <c r="BO350">
        <v>1</v>
      </c>
      <c r="BP350">
        <v>0</v>
      </c>
      <c r="BS350">
        <v>0.2</v>
      </c>
      <c r="BT350">
        <v>0</v>
      </c>
      <c r="BU350">
        <v>0</v>
      </c>
      <c r="CE350" t="str">
        <f>"21:11:40.897"</f>
        <v>21:11:40.897</v>
      </c>
      <c r="CF350">
        <v>897401827</v>
      </c>
      <c r="CI350">
        <v>0</v>
      </c>
      <c r="CJ350">
        <v>1504</v>
      </c>
      <c r="CK350">
        <v>1011.2</v>
      </c>
      <c r="CL350">
        <v>4.2187999999999999</v>
      </c>
      <c r="CM350">
        <v>1</v>
      </c>
      <c r="CN350">
        <v>1</v>
      </c>
      <c r="CO350">
        <v>0</v>
      </c>
      <c r="CP350">
        <v>1</v>
      </c>
      <c r="CQ350">
        <v>0</v>
      </c>
      <c r="CR350">
        <v>1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5</v>
      </c>
      <c r="CY350">
        <v>7</v>
      </c>
      <c r="CZ350" t="s">
        <v>131</v>
      </c>
      <c r="DA350">
        <v>145</v>
      </c>
      <c r="DB350">
        <v>1</v>
      </c>
      <c r="DC350" t="s">
        <v>132</v>
      </c>
      <c r="DD350" t="s">
        <v>133</v>
      </c>
      <c r="DG350">
        <v>1792291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"09/28/2024 21:11:41.197"</f>
        <v>09/28/2024 21:11:41.197</v>
      </c>
      <c r="C351" t="str">
        <f t="shared" si="23"/>
        <v>FFDFD7C0</v>
      </c>
      <c r="D351" t="s">
        <v>136</v>
      </c>
      <c r="E351">
        <v>4</v>
      </c>
      <c r="F351">
        <v>1004</v>
      </c>
      <c r="G351" t="s">
        <v>124</v>
      </c>
      <c r="J351" t="s">
        <v>137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"21:11:40.891"</f>
        <v>21:11:40.891</v>
      </c>
      <c r="T351" t="str">
        <f>"21:11:40.491"</f>
        <v>21:11:40.491</v>
      </c>
      <c r="U351" t="str">
        <f t="shared" si="21"/>
        <v>A073EB</v>
      </c>
      <c r="V351">
        <v>0</v>
      </c>
      <c r="W351">
        <v>0</v>
      </c>
      <c r="X351">
        <v>4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297</v>
      </c>
      <c r="AG351">
        <v>0</v>
      </c>
      <c r="AH351">
        <v>3</v>
      </c>
      <c r="AI351">
        <v>2</v>
      </c>
      <c r="AJ351">
        <v>1</v>
      </c>
      <c r="AK351" t="s">
        <v>307</v>
      </c>
      <c r="AL351">
        <v>35.934863</v>
      </c>
      <c r="AM351" t="s">
        <v>257</v>
      </c>
      <c r="AN351">
        <v>-75.731571000000002</v>
      </c>
      <c r="AO351">
        <v>25</v>
      </c>
      <c r="AP351">
        <v>1575</v>
      </c>
      <c r="AQ351" t="s">
        <v>129</v>
      </c>
      <c r="AR351">
        <v>48</v>
      </c>
      <c r="AS351">
        <v>142</v>
      </c>
      <c r="AT351">
        <v>-128</v>
      </c>
      <c r="BB351" t="str">
        <f t="shared" si="22"/>
        <v>1200</v>
      </c>
      <c r="BC351">
        <v>1</v>
      </c>
      <c r="BD351" t="str">
        <f t="shared" si="24"/>
        <v xml:space="preserve">N1281F  </v>
      </c>
      <c r="BE351">
        <v>1</v>
      </c>
      <c r="BG351">
        <v>0</v>
      </c>
      <c r="BH351">
        <v>0</v>
      </c>
      <c r="BI351">
        <v>0</v>
      </c>
      <c r="BJ351">
        <v>1450</v>
      </c>
      <c r="BK351">
        <v>-125</v>
      </c>
      <c r="BL351" t="s">
        <v>300</v>
      </c>
      <c r="BM351">
        <v>1</v>
      </c>
      <c r="BN351">
        <v>0</v>
      </c>
      <c r="BO351">
        <v>1</v>
      </c>
      <c r="BP351">
        <v>0</v>
      </c>
      <c r="BS351">
        <v>0.2</v>
      </c>
      <c r="BT351">
        <v>0</v>
      </c>
      <c r="BU351">
        <v>0</v>
      </c>
      <c r="CE351" t="str">
        <f>"21:11:40.897"</f>
        <v>21:11:40.897</v>
      </c>
      <c r="CF351">
        <v>897401827</v>
      </c>
      <c r="CI351">
        <v>0</v>
      </c>
      <c r="CJ351">
        <v>1504</v>
      </c>
      <c r="CK351">
        <v>1011.2</v>
      </c>
      <c r="CL351">
        <v>4.2187999999999999</v>
      </c>
      <c r="CM351">
        <v>1</v>
      </c>
      <c r="CN351">
        <v>1</v>
      </c>
      <c r="CO351">
        <v>0</v>
      </c>
      <c r="CP351">
        <v>1</v>
      </c>
      <c r="CQ351">
        <v>0</v>
      </c>
      <c r="CR351">
        <v>1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131</v>
      </c>
      <c r="DA351">
        <v>145</v>
      </c>
      <c r="DB351">
        <v>1</v>
      </c>
      <c r="DC351" t="s">
        <v>132</v>
      </c>
      <c r="DD351" t="s">
        <v>133</v>
      </c>
      <c r="DG351">
        <v>1792291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"09/28/2024 21:11:42.150"</f>
        <v>09/28/2024 21:11:42.150</v>
      </c>
      <c r="C352" t="str">
        <f t="shared" si="23"/>
        <v>FFDFD7C0</v>
      </c>
      <c r="D352" t="s">
        <v>143</v>
      </c>
      <c r="E352">
        <v>13</v>
      </c>
      <c r="J352" t="s">
        <v>144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"21:11:41.891"</f>
        <v>21:11:41.891</v>
      </c>
      <c r="T352" t="str">
        <f>"21:11:41.491"</f>
        <v>21:11:41.491</v>
      </c>
      <c r="U352" t="str">
        <f t="shared" si="21"/>
        <v>A073EB</v>
      </c>
      <c r="V352">
        <v>0</v>
      </c>
      <c r="W352">
        <v>0</v>
      </c>
      <c r="X352">
        <v>4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297</v>
      </c>
      <c r="AG352">
        <v>0</v>
      </c>
      <c r="AH352">
        <v>3</v>
      </c>
      <c r="AI352">
        <v>2</v>
      </c>
      <c r="AJ352">
        <v>1</v>
      </c>
      <c r="AK352" t="s">
        <v>308</v>
      </c>
      <c r="AL352">
        <v>35.935507000000001</v>
      </c>
      <c r="AM352" t="s">
        <v>253</v>
      </c>
      <c r="AN352">
        <v>-75.731269999999995</v>
      </c>
      <c r="AO352">
        <v>25</v>
      </c>
      <c r="AP352">
        <v>1575</v>
      </c>
      <c r="AQ352" t="s">
        <v>129</v>
      </c>
      <c r="AR352">
        <v>54</v>
      </c>
      <c r="AS352">
        <v>142</v>
      </c>
      <c r="AT352">
        <v>-128</v>
      </c>
      <c r="BB352" t="str">
        <f t="shared" si="22"/>
        <v>1200</v>
      </c>
      <c r="BC352">
        <v>1</v>
      </c>
      <c r="BD352" t="str">
        <f t="shared" si="24"/>
        <v xml:space="preserve">N1281F  </v>
      </c>
      <c r="BE352">
        <v>1</v>
      </c>
      <c r="BG352">
        <v>0</v>
      </c>
      <c r="BH352">
        <v>0</v>
      </c>
      <c r="BI352">
        <v>0</v>
      </c>
      <c r="BJ352">
        <v>1450</v>
      </c>
      <c r="BK352">
        <v>-125</v>
      </c>
      <c r="BL352" t="s">
        <v>300</v>
      </c>
      <c r="BM352">
        <v>1</v>
      </c>
      <c r="BN352">
        <v>0</v>
      </c>
      <c r="BO352">
        <v>1</v>
      </c>
      <c r="BP352">
        <v>0</v>
      </c>
      <c r="BS352">
        <v>0.2</v>
      </c>
      <c r="BT352">
        <v>0</v>
      </c>
      <c r="BU352">
        <v>0</v>
      </c>
      <c r="CE352" t="str">
        <f>"21:11:41.897"</f>
        <v>21:11:41.897</v>
      </c>
      <c r="CF352">
        <v>896834108</v>
      </c>
      <c r="CI352">
        <v>0</v>
      </c>
      <c r="CJ352">
        <v>1504</v>
      </c>
      <c r="CK352">
        <v>1011.2</v>
      </c>
      <c r="CL352">
        <v>4.2187999999999999</v>
      </c>
      <c r="CM352">
        <v>1</v>
      </c>
      <c r="CN352">
        <v>1</v>
      </c>
      <c r="CO352">
        <v>0</v>
      </c>
      <c r="CP352">
        <v>1</v>
      </c>
      <c r="CQ352">
        <v>0</v>
      </c>
      <c r="CR352">
        <v>1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145</v>
      </c>
      <c r="DB352">
        <v>1</v>
      </c>
      <c r="DC352" t="s">
        <v>132</v>
      </c>
      <c r="DD352" t="s">
        <v>133</v>
      </c>
      <c r="DG352">
        <v>1792720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"09/28/2024 21:11:42.228"</f>
        <v>09/28/2024 21:11:42.228</v>
      </c>
      <c r="C353" t="str">
        <f t="shared" si="23"/>
        <v>FFDFD7C0</v>
      </c>
      <c r="D353" t="s">
        <v>123</v>
      </c>
      <c r="E353">
        <v>2</v>
      </c>
      <c r="H353">
        <v>158</v>
      </c>
      <c r="I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"21:11:41.891"</f>
        <v>21:11:41.891</v>
      </c>
      <c r="T353" t="str">
        <f>"21:11:41.491"</f>
        <v>21:11:41.491</v>
      </c>
      <c r="U353" t="str">
        <f t="shared" si="21"/>
        <v>A073EB</v>
      </c>
      <c r="V353">
        <v>0</v>
      </c>
      <c r="W353">
        <v>0</v>
      </c>
      <c r="X353">
        <v>4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297</v>
      </c>
      <c r="AG353">
        <v>0</v>
      </c>
      <c r="AH353">
        <v>3</v>
      </c>
      <c r="AI353">
        <v>2</v>
      </c>
      <c r="AJ353">
        <v>1</v>
      </c>
      <c r="AK353" t="s">
        <v>308</v>
      </c>
      <c r="AL353">
        <v>35.935507000000001</v>
      </c>
      <c r="AM353" t="s">
        <v>253</v>
      </c>
      <c r="AN353">
        <v>-75.731269999999995</v>
      </c>
      <c r="AO353">
        <v>25</v>
      </c>
      <c r="AP353">
        <v>1575</v>
      </c>
      <c r="AQ353" t="s">
        <v>129</v>
      </c>
      <c r="AR353">
        <v>54</v>
      </c>
      <c r="AS353">
        <v>142</v>
      </c>
      <c r="AT353">
        <v>-128</v>
      </c>
      <c r="BB353" t="str">
        <f t="shared" si="22"/>
        <v>1200</v>
      </c>
      <c r="BC353">
        <v>1</v>
      </c>
      <c r="BD353" t="str">
        <f t="shared" si="24"/>
        <v xml:space="preserve">N1281F  </v>
      </c>
      <c r="BE353">
        <v>1</v>
      </c>
      <c r="BG353">
        <v>0</v>
      </c>
      <c r="BH353">
        <v>0</v>
      </c>
      <c r="BI353">
        <v>0</v>
      </c>
      <c r="BJ353">
        <v>1450</v>
      </c>
      <c r="BK353">
        <v>-125</v>
      </c>
      <c r="BL353" t="s">
        <v>300</v>
      </c>
      <c r="BM353">
        <v>1</v>
      </c>
      <c r="BN353">
        <v>0</v>
      </c>
      <c r="BO353">
        <v>1</v>
      </c>
      <c r="BP353">
        <v>0</v>
      </c>
      <c r="BS353">
        <v>0.2</v>
      </c>
      <c r="BT353">
        <v>0</v>
      </c>
      <c r="BU353">
        <v>0</v>
      </c>
      <c r="CE353" t="str">
        <f>"21:11:41.897"</f>
        <v>21:11:41.897</v>
      </c>
      <c r="CF353">
        <v>896834108</v>
      </c>
      <c r="CI353">
        <v>0</v>
      </c>
      <c r="CJ353">
        <v>1504</v>
      </c>
      <c r="CK353">
        <v>1011.2</v>
      </c>
      <c r="CL353">
        <v>4.2187999999999999</v>
      </c>
      <c r="CM353">
        <v>1</v>
      </c>
      <c r="CN353">
        <v>1</v>
      </c>
      <c r="CO353">
        <v>0</v>
      </c>
      <c r="CP353">
        <v>1</v>
      </c>
      <c r="CQ353">
        <v>0</v>
      </c>
      <c r="CR353">
        <v>1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145</v>
      </c>
      <c r="DB353">
        <v>1</v>
      </c>
      <c r="DC353" t="s">
        <v>132</v>
      </c>
      <c r="DD353" t="s">
        <v>133</v>
      </c>
      <c r="DG353">
        <v>1792720</v>
      </c>
      <c r="DI353">
        <v>0</v>
      </c>
      <c r="DJ353">
        <v>0</v>
      </c>
      <c r="DK353">
        <v>1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"09/28/2024 21:11:42.228"</f>
        <v>09/28/2024 21:11:42.228</v>
      </c>
      <c r="C354" t="str">
        <f t="shared" si="23"/>
        <v>FFDFD7C0</v>
      </c>
      <c r="D354" t="s">
        <v>136</v>
      </c>
      <c r="E354">
        <v>3</v>
      </c>
      <c r="F354">
        <v>1003</v>
      </c>
      <c r="G354" t="s">
        <v>142</v>
      </c>
      <c r="J354" t="s">
        <v>137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"21:11:41.891"</f>
        <v>21:11:41.891</v>
      </c>
      <c r="T354" t="str">
        <f>"21:11:41.491"</f>
        <v>21:11:41.491</v>
      </c>
      <c r="U354" t="str">
        <f t="shared" si="21"/>
        <v>A073EB</v>
      </c>
      <c r="V354">
        <v>0</v>
      </c>
      <c r="W354">
        <v>0</v>
      </c>
      <c r="X354">
        <v>4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297</v>
      </c>
      <c r="AG354">
        <v>0</v>
      </c>
      <c r="AH354">
        <v>3</v>
      </c>
      <c r="AI354">
        <v>2</v>
      </c>
      <c r="AJ354">
        <v>1</v>
      </c>
      <c r="AK354" t="s">
        <v>308</v>
      </c>
      <c r="AL354">
        <v>35.935507000000001</v>
      </c>
      <c r="AM354" t="s">
        <v>253</v>
      </c>
      <c r="AN354">
        <v>-75.731269999999995</v>
      </c>
      <c r="AO354">
        <v>25</v>
      </c>
      <c r="AP354">
        <v>1575</v>
      </c>
      <c r="AQ354" t="s">
        <v>129</v>
      </c>
      <c r="AR354">
        <v>54</v>
      </c>
      <c r="AS354">
        <v>142</v>
      </c>
      <c r="AT354">
        <v>-128</v>
      </c>
      <c r="BB354" t="str">
        <f t="shared" si="22"/>
        <v>1200</v>
      </c>
      <c r="BC354">
        <v>1</v>
      </c>
      <c r="BD354" t="str">
        <f t="shared" si="24"/>
        <v xml:space="preserve">N1281F  </v>
      </c>
      <c r="BE354">
        <v>1</v>
      </c>
      <c r="BG354">
        <v>0</v>
      </c>
      <c r="BH354">
        <v>0</v>
      </c>
      <c r="BI354">
        <v>0</v>
      </c>
      <c r="BJ354">
        <v>1450</v>
      </c>
      <c r="BK354">
        <v>-125</v>
      </c>
      <c r="BL354" t="s">
        <v>300</v>
      </c>
      <c r="BM354">
        <v>1</v>
      </c>
      <c r="BN354">
        <v>0</v>
      </c>
      <c r="BO354">
        <v>1</v>
      </c>
      <c r="BP354">
        <v>0</v>
      </c>
      <c r="BS354">
        <v>0.2</v>
      </c>
      <c r="BT354">
        <v>0</v>
      </c>
      <c r="BU354">
        <v>0</v>
      </c>
      <c r="CE354" t="str">
        <f>"21:11:41.897"</f>
        <v>21:11:41.897</v>
      </c>
      <c r="CF354">
        <v>896834108</v>
      </c>
      <c r="CI354">
        <v>0</v>
      </c>
      <c r="CJ354">
        <v>1504</v>
      </c>
      <c r="CK354">
        <v>1011.2</v>
      </c>
      <c r="CL354">
        <v>4.2187999999999999</v>
      </c>
      <c r="CM354">
        <v>1</v>
      </c>
      <c r="CN354">
        <v>1</v>
      </c>
      <c r="CO354">
        <v>0</v>
      </c>
      <c r="CP354">
        <v>1</v>
      </c>
      <c r="CQ354">
        <v>0</v>
      </c>
      <c r="CR354">
        <v>1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145</v>
      </c>
      <c r="DB354">
        <v>1</v>
      </c>
      <c r="DC354" t="s">
        <v>132</v>
      </c>
      <c r="DD354" t="s">
        <v>133</v>
      </c>
      <c r="DG354">
        <v>1792720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"09/28/2024 21:11:42.228"</f>
        <v>09/28/2024 21:11:42.228</v>
      </c>
      <c r="C355" t="str">
        <f t="shared" si="23"/>
        <v>FFDFD7C0</v>
      </c>
      <c r="D355" t="s">
        <v>136</v>
      </c>
      <c r="E355">
        <v>4</v>
      </c>
      <c r="F355">
        <v>1004</v>
      </c>
      <c r="G355" t="s">
        <v>124</v>
      </c>
      <c r="J355" t="s">
        <v>137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"21:11:41.891"</f>
        <v>21:11:41.891</v>
      </c>
      <c r="T355" t="str">
        <f>"21:11:41.491"</f>
        <v>21:11:41.491</v>
      </c>
      <c r="U355" t="str">
        <f t="shared" si="21"/>
        <v>A073EB</v>
      </c>
      <c r="V355">
        <v>0</v>
      </c>
      <c r="W355">
        <v>0</v>
      </c>
      <c r="X355">
        <v>4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297</v>
      </c>
      <c r="AG355">
        <v>0</v>
      </c>
      <c r="AH355">
        <v>3</v>
      </c>
      <c r="AI355">
        <v>2</v>
      </c>
      <c r="AJ355">
        <v>1</v>
      </c>
      <c r="AK355" t="s">
        <v>308</v>
      </c>
      <c r="AL355">
        <v>35.935507000000001</v>
      </c>
      <c r="AM355" t="s">
        <v>253</v>
      </c>
      <c r="AN355">
        <v>-75.731269999999995</v>
      </c>
      <c r="AO355">
        <v>25</v>
      </c>
      <c r="AP355">
        <v>1575</v>
      </c>
      <c r="AQ355" t="s">
        <v>129</v>
      </c>
      <c r="AR355">
        <v>54</v>
      </c>
      <c r="AS355">
        <v>142</v>
      </c>
      <c r="AT355">
        <v>-128</v>
      </c>
      <c r="BB355" t="str">
        <f t="shared" si="22"/>
        <v>1200</v>
      </c>
      <c r="BC355">
        <v>1</v>
      </c>
      <c r="BD355" t="str">
        <f t="shared" si="24"/>
        <v xml:space="preserve">N1281F  </v>
      </c>
      <c r="BE355">
        <v>1</v>
      </c>
      <c r="BG355">
        <v>0</v>
      </c>
      <c r="BH355">
        <v>0</v>
      </c>
      <c r="BI355">
        <v>0</v>
      </c>
      <c r="BJ355">
        <v>1450</v>
      </c>
      <c r="BK355">
        <v>-125</v>
      </c>
      <c r="BL355" t="s">
        <v>300</v>
      </c>
      <c r="BM355">
        <v>1</v>
      </c>
      <c r="BN355">
        <v>0</v>
      </c>
      <c r="BO355">
        <v>1</v>
      </c>
      <c r="BP355">
        <v>0</v>
      </c>
      <c r="BS355">
        <v>0.2</v>
      </c>
      <c r="BT355">
        <v>0</v>
      </c>
      <c r="BU355">
        <v>0</v>
      </c>
      <c r="CE355" t="str">
        <f>"21:11:41.897"</f>
        <v>21:11:41.897</v>
      </c>
      <c r="CF355">
        <v>896834108</v>
      </c>
      <c r="CI355">
        <v>0</v>
      </c>
      <c r="CJ355">
        <v>1504</v>
      </c>
      <c r="CK355">
        <v>1011.2</v>
      </c>
      <c r="CL355">
        <v>4.2187999999999999</v>
      </c>
      <c r="CM355">
        <v>1</v>
      </c>
      <c r="CN355">
        <v>1</v>
      </c>
      <c r="CO355">
        <v>0</v>
      </c>
      <c r="CP355">
        <v>1</v>
      </c>
      <c r="CQ355">
        <v>0</v>
      </c>
      <c r="CR355">
        <v>1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5</v>
      </c>
      <c r="CY355">
        <v>7</v>
      </c>
      <c r="CZ355" t="s">
        <v>131</v>
      </c>
      <c r="DA355">
        <v>145</v>
      </c>
      <c r="DB355">
        <v>1</v>
      </c>
      <c r="DC355" t="s">
        <v>132</v>
      </c>
      <c r="DD355" t="s">
        <v>133</v>
      </c>
      <c r="DG355">
        <v>1792720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"09/28/2024 21:11:43.228"</f>
        <v>09/28/2024 21:11:43.228</v>
      </c>
      <c r="C356" t="str">
        <f t="shared" si="23"/>
        <v>FFDFD7C0</v>
      </c>
      <c r="D356" t="s">
        <v>123</v>
      </c>
      <c r="E356">
        <v>2</v>
      </c>
      <c r="H356">
        <v>158</v>
      </c>
      <c r="I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"21:11:42.961"</f>
        <v>21:11:42.961</v>
      </c>
      <c r="T356" t="str">
        <f>"21:11:42.561"</f>
        <v>21:11:42.561</v>
      </c>
      <c r="U356" t="str">
        <f t="shared" si="21"/>
        <v>A073EB</v>
      </c>
      <c r="V356">
        <v>0</v>
      </c>
      <c r="W356">
        <v>0</v>
      </c>
      <c r="X356">
        <v>4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297</v>
      </c>
      <c r="AG356">
        <v>0</v>
      </c>
      <c r="AH356">
        <v>3</v>
      </c>
      <c r="AI356">
        <v>2</v>
      </c>
      <c r="AJ356">
        <v>1</v>
      </c>
      <c r="AK356" t="s">
        <v>309</v>
      </c>
      <c r="AL356">
        <v>35.936236000000001</v>
      </c>
      <c r="AM356" t="s">
        <v>310</v>
      </c>
      <c r="AN356">
        <v>-75.730862999999999</v>
      </c>
      <c r="AO356">
        <v>25</v>
      </c>
      <c r="AP356">
        <v>1575</v>
      </c>
      <c r="AQ356" t="s">
        <v>129</v>
      </c>
      <c r="AR356">
        <v>59</v>
      </c>
      <c r="AS356">
        <v>141</v>
      </c>
      <c r="AT356">
        <v>-64</v>
      </c>
      <c r="BB356" t="str">
        <f t="shared" si="22"/>
        <v>1200</v>
      </c>
      <c r="BC356">
        <v>1</v>
      </c>
      <c r="BD356" t="str">
        <f t="shared" si="24"/>
        <v xml:space="preserve">N1281F  </v>
      </c>
      <c r="BE356">
        <v>1</v>
      </c>
      <c r="BG356">
        <v>0</v>
      </c>
      <c r="BH356">
        <v>0</v>
      </c>
      <c r="BI356">
        <v>0</v>
      </c>
      <c r="BJ356">
        <v>1425</v>
      </c>
      <c r="BK356">
        <v>-150</v>
      </c>
      <c r="BL356" t="s">
        <v>300</v>
      </c>
      <c r="BM356">
        <v>1</v>
      </c>
      <c r="BN356">
        <v>0</v>
      </c>
      <c r="BO356">
        <v>1</v>
      </c>
      <c r="BP356">
        <v>0</v>
      </c>
      <c r="BS356">
        <v>0.12</v>
      </c>
      <c r="BT356">
        <v>0</v>
      </c>
      <c r="BU356">
        <v>0</v>
      </c>
      <c r="CE356" t="str">
        <f>"21:11:42.965"</f>
        <v>21:11:42.965</v>
      </c>
      <c r="CF356">
        <v>965079560</v>
      </c>
      <c r="CI356">
        <v>0</v>
      </c>
      <c r="CJ356">
        <v>1504</v>
      </c>
      <c r="CK356">
        <v>1011.2</v>
      </c>
      <c r="CL356">
        <v>4.2187999999999999</v>
      </c>
      <c r="CM356">
        <v>1</v>
      </c>
      <c r="CN356">
        <v>1</v>
      </c>
      <c r="CO356">
        <v>0</v>
      </c>
      <c r="CP356">
        <v>1</v>
      </c>
      <c r="CQ356">
        <v>0</v>
      </c>
      <c r="CR356">
        <v>1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131</v>
      </c>
      <c r="DA356">
        <v>145</v>
      </c>
      <c r="DB356">
        <v>1</v>
      </c>
      <c r="DC356" t="s">
        <v>132</v>
      </c>
      <c r="DD356" t="s">
        <v>133</v>
      </c>
      <c r="DG356">
        <v>1793205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"09/28/2024 21:11:43.228"</f>
        <v>09/28/2024 21:11:43.228</v>
      </c>
      <c r="C357" t="str">
        <f t="shared" si="23"/>
        <v>FFDFD7C0</v>
      </c>
      <c r="D357" t="s">
        <v>136</v>
      </c>
      <c r="E357">
        <v>4</v>
      </c>
      <c r="F357">
        <v>1004</v>
      </c>
      <c r="G357" t="s">
        <v>124</v>
      </c>
      <c r="J357" t="s">
        <v>137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"21:11:42.961"</f>
        <v>21:11:42.961</v>
      </c>
      <c r="T357" t="str">
        <f>"21:11:42.561"</f>
        <v>21:11:42.561</v>
      </c>
      <c r="U357" t="str">
        <f t="shared" si="21"/>
        <v>A073EB</v>
      </c>
      <c r="V357">
        <v>0</v>
      </c>
      <c r="W357">
        <v>0</v>
      </c>
      <c r="X357">
        <v>4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297</v>
      </c>
      <c r="AG357">
        <v>0</v>
      </c>
      <c r="AH357">
        <v>3</v>
      </c>
      <c r="AI357">
        <v>2</v>
      </c>
      <c r="AJ357">
        <v>1</v>
      </c>
      <c r="AK357" t="s">
        <v>309</v>
      </c>
      <c r="AL357">
        <v>35.936236000000001</v>
      </c>
      <c r="AM357" t="s">
        <v>310</v>
      </c>
      <c r="AN357">
        <v>-75.730862999999999</v>
      </c>
      <c r="AO357">
        <v>25</v>
      </c>
      <c r="AP357">
        <v>1575</v>
      </c>
      <c r="AQ357" t="s">
        <v>129</v>
      </c>
      <c r="AR357">
        <v>59</v>
      </c>
      <c r="AS357">
        <v>141</v>
      </c>
      <c r="AT357">
        <v>-64</v>
      </c>
      <c r="BB357" t="str">
        <f t="shared" si="22"/>
        <v>1200</v>
      </c>
      <c r="BC357">
        <v>1</v>
      </c>
      <c r="BD357" t="str">
        <f t="shared" si="24"/>
        <v xml:space="preserve">N1281F  </v>
      </c>
      <c r="BE357">
        <v>1</v>
      </c>
      <c r="BG357">
        <v>0</v>
      </c>
      <c r="BH357">
        <v>0</v>
      </c>
      <c r="BI357">
        <v>0</v>
      </c>
      <c r="BJ357">
        <v>1425</v>
      </c>
      <c r="BK357">
        <v>-150</v>
      </c>
      <c r="BL357" t="s">
        <v>300</v>
      </c>
      <c r="BM357">
        <v>1</v>
      </c>
      <c r="BN357">
        <v>0</v>
      </c>
      <c r="BO357">
        <v>1</v>
      </c>
      <c r="BP357">
        <v>0</v>
      </c>
      <c r="BS357">
        <v>0.12</v>
      </c>
      <c r="BT357">
        <v>0</v>
      </c>
      <c r="BU357">
        <v>0</v>
      </c>
      <c r="CE357" t="str">
        <f>"21:11:42.965"</f>
        <v>21:11:42.965</v>
      </c>
      <c r="CF357">
        <v>965079560</v>
      </c>
      <c r="CI357">
        <v>0</v>
      </c>
      <c r="CJ357">
        <v>1504</v>
      </c>
      <c r="CK357">
        <v>1011.2</v>
      </c>
      <c r="CL357">
        <v>4.2187999999999999</v>
      </c>
      <c r="CM357">
        <v>1</v>
      </c>
      <c r="CN357">
        <v>1</v>
      </c>
      <c r="CO357">
        <v>0</v>
      </c>
      <c r="CP357">
        <v>1</v>
      </c>
      <c r="CQ357">
        <v>0</v>
      </c>
      <c r="CR357">
        <v>1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131</v>
      </c>
      <c r="DA357">
        <v>145</v>
      </c>
      <c r="DB357">
        <v>1</v>
      </c>
      <c r="DC357" t="s">
        <v>132</v>
      </c>
      <c r="DD357" t="s">
        <v>133</v>
      </c>
      <c r="DG357">
        <v>1793205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"09/28/2024 21:11:43.228"</f>
        <v>09/28/2024 21:11:43.228</v>
      </c>
      <c r="C358" t="str">
        <f t="shared" si="23"/>
        <v>FFDFD7C0</v>
      </c>
      <c r="D358" t="s">
        <v>136</v>
      </c>
      <c r="E358">
        <v>3</v>
      </c>
      <c r="F358">
        <v>1003</v>
      </c>
      <c r="G358" t="s">
        <v>142</v>
      </c>
      <c r="J358" t="s">
        <v>137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"21:11:42.961"</f>
        <v>21:11:42.961</v>
      </c>
      <c r="T358" t="str">
        <f>"21:11:42.561"</f>
        <v>21:11:42.561</v>
      </c>
      <c r="U358" t="str">
        <f t="shared" si="21"/>
        <v>A073EB</v>
      </c>
      <c r="V358">
        <v>0</v>
      </c>
      <c r="W358">
        <v>0</v>
      </c>
      <c r="X358">
        <v>4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297</v>
      </c>
      <c r="AG358">
        <v>0</v>
      </c>
      <c r="AH358">
        <v>3</v>
      </c>
      <c r="AI358">
        <v>2</v>
      </c>
      <c r="AJ358">
        <v>1</v>
      </c>
      <c r="AK358" t="s">
        <v>309</v>
      </c>
      <c r="AL358">
        <v>35.936236000000001</v>
      </c>
      <c r="AM358" t="s">
        <v>310</v>
      </c>
      <c r="AN358">
        <v>-75.730862999999999</v>
      </c>
      <c r="AO358">
        <v>25</v>
      </c>
      <c r="AP358">
        <v>1575</v>
      </c>
      <c r="AQ358" t="s">
        <v>129</v>
      </c>
      <c r="AR358">
        <v>59</v>
      </c>
      <c r="AS358">
        <v>141</v>
      </c>
      <c r="AT358">
        <v>-64</v>
      </c>
      <c r="BB358" t="str">
        <f t="shared" si="22"/>
        <v>1200</v>
      </c>
      <c r="BC358">
        <v>1</v>
      </c>
      <c r="BD358" t="str">
        <f t="shared" si="24"/>
        <v xml:space="preserve">N1281F  </v>
      </c>
      <c r="BE358">
        <v>1</v>
      </c>
      <c r="BG358">
        <v>0</v>
      </c>
      <c r="BH358">
        <v>0</v>
      </c>
      <c r="BI358">
        <v>0</v>
      </c>
      <c r="BJ358">
        <v>1425</v>
      </c>
      <c r="BK358">
        <v>-150</v>
      </c>
      <c r="BL358" t="s">
        <v>300</v>
      </c>
      <c r="BM358">
        <v>1</v>
      </c>
      <c r="BN358">
        <v>0</v>
      </c>
      <c r="BO358">
        <v>1</v>
      </c>
      <c r="BP358">
        <v>0</v>
      </c>
      <c r="BS358">
        <v>0.12</v>
      </c>
      <c r="BT358">
        <v>0</v>
      </c>
      <c r="BU358">
        <v>0</v>
      </c>
      <c r="CE358" t="str">
        <f>"21:11:42.965"</f>
        <v>21:11:42.965</v>
      </c>
      <c r="CF358">
        <v>965079560</v>
      </c>
      <c r="CI358">
        <v>0</v>
      </c>
      <c r="CJ358">
        <v>1504</v>
      </c>
      <c r="CK358">
        <v>1011.2</v>
      </c>
      <c r="CL358">
        <v>4.2187999999999999</v>
      </c>
      <c r="CM358">
        <v>1</v>
      </c>
      <c r="CN358">
        <v>1</v>
      </c>
      <c r="CO358">
        <v>0</v>
      </c>
      <c r="CP358">
        <v>1</v>
      </c>
      <c r="CQ358">
        <v>0</v>
      </c>
      <c r="CR358">
        <v>1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131</v>
      </c>
      <c r="DA358">
        <v>145</v>
      </c>
      <c r="DB358">
        <v>1</v>
      </c>
      <c r="DC358" t="s">
        <v>132</v>
      </c>
      <c r="DD358" t="s">
        <v>133</v>
      </c>
      <c r="DG358">
        <v>1793205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"09/28/2024 21:11:43.259"</f>
        <v>09/28/2024 21:11:43.259</v>
      </c>
      <c r="C359" t="str">
        <f t="shared" si="23"/>
        <v>FFDFD7C0</v>
      </c>
      <c r="D359" t="s">
        <v>143</v>
      </c>
      <c r="E359">
        <v>13</v>
      </c>
      <c r="J359" t="s">
        <v>144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"21:11:42.961"</f>
        <v>21:11:42.961</v>
      </c>
      <c r="T359" t="str">
        <f>"21:11:42.561"</f>
        <v>21:11:42.561</v>
      </c>
      <c r="U359" t="str">
        <f t="shared" si="21"/>
        <v>A073EB</v>
      </c>
      <c r="V359">
        <v>0</v>
      </c>
      <c r="W359">
        <v>0</v>
      </c>
      <c r="X359">
        <v>4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297</v>
      </c>
      <c r="AG359">
        <v>0</v>
      </c>
      <c r="AH359">
        <v>3</v>
      </c>
      <c r="AI359">
        <v>2</v>
      </c>
      <c r="AJ359">
        <v>1</v>
      </c>
      <c r="AK359" t="s">
        <v>309</v>
      </c>
      <c r="AL359">
        <v>35.936236000000001</v>
      </c>
      <c r="AM359" t="s">
        <v>310</v>
      </c>
      <c r="AN359">
        <v>-75.730862999999999</v>
      </c>
      <c r="AO359">
        <v>25</v>
      </c>
      <c r="AP359">
        <v>1575</v>
      </c>
      <c r="AQ359" t="s">
        <v>129</v>
      </c>
      <c r="AR359">
        <v>59</v>
      </c>
      <c r="AS359">
        <v>141</v>
      </c>
      <c r="AT359">
        <v>-64</v>
      </c>
      <c r="BB359" t="str">
        <f t="shared" si="22"/>
        <v>1200</v>
      </c>
      <c r="BC359">
        <v>1</v>
      </c>
      <c r="BD359" t="str">
        <f t="shared" si="24"/>
        <v xml:space="preserve">N1281F  </v>
      </c>
      <c r="BE359">
        <v>1</v>
      </c>
      <c r="BG359">
        <v>0</v>
      </c>
      <c r="BH359">
        <v>0</v>
      </c>
      <c r="BI359">
        <v>0</v>
      </c>
      <c r="BJ359">
        <v>1425</v>
      </c>
      <c r="BK359">
        <v>-150</v>
      </c>
      <c r="BL359" t="s">
        <v>300</v>
      </c>
      <c r="BM359">
        <v>1</v>
      </c>
      <c r="BN359">
        <v>0</v>
      </c>
      <c r="BO359">
        <v>1</v>
      </c>
      <c r="BP359">
        <v>0</v>
      </c>
      <c r="BS359">
        <v>0.12</v>
      </c>
      <c r="BT359">
        <v>0</v>
      </c>
      <c r="BU359">
        <v>0</v>
      </c>
      <c r="CE359" t="str">
        <f>"21:11:42.965"</f>
        <v>21:11:42.965</v>
      </c>
      <c r="CF359">
        <v>965079560</v>
      </c>
      <c r="CI359">
        <v>0</v>
      </c>
      <c r="CJ359">
        <v>1504</v>
      </c>
      <c r="CK359">
        <v>1011.2</v>
      </c>
      <c r="CL359">
        <v>4.2187999999999999</v>
      </c>
      <c r="CM359">
        <v>1</v>
      </c>
      <c r="CN359">
        <v>1</v>
      </c>
      <c r="CO359">
        <v>0</v>
      </c>
      <c r="CP359">
        <v>1</v>
      </c>
      <c r="CQ359">
        <v>0</v>
      </c>
      <c r="CR359">
        <v>1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145</v>
      </c>
      <c r="DB359">
        <v>1</v>
      </c>
      <c r="DC359" t="s">
        <v>132</v>
      </c>
      <c r="DD359" t="s">
        <v>133</v>
      </c>
      <c r="DG359">
        <v>1793205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"09/28/2024 21:11:44.384"</f>
        <v>09/28/2024 21:11:44.384</v>
      </c>
      <c r="C360" t="str">
        <f t="shared" si="23"/>
        <v>FFDFD7C0</v>
      </c>
      <c r="D360" t="s">
        <v>143</v>
      </c>
      <c r="E360">
        <v>13</v>
      </c>
      <c r="J360" t="s">
        <v>144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"21:11:44.102"</f>
        <v>21:11:44.102</v>
      </c>
      <c r="T360" t="str">
        <f>"21:11:43.602"</f>
        <v>21:11:43.602</v>
      </c>
      <c r="U360" t="str">
        <f t="shared" si="21"/>
        <v>A073EB</v>
      </c>
      <c r="V360">
        <v>0</v>
      </c>
      <c r="W360">
        <v>0</v>
      </c>
      <c r="X360">
        <v>4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297</v>
      </c>
      <c r="AG360">
        <v>0</v>
      </c>
      <c r="AH360">
        <v>3</v>
      </c>
      <c r="AI360">
        <v>2</v>
      </c>
      <c r="AJ360">
        <v>1</v>
      </c>
      <c r="AK360" t="s">
        <v>311</v>
      </c>
      <c r="AL360">
        <v>35.936923</v>
      </c>
      <c r="AM360" t="s">
        <v>312</v>
      </c>
      <c r="AN360">
        <v>-75.730475999999996</v>
      </c>
      <c r="AO360">
        <v>25</v>
      </c>
      <c r="AP360">
        <v>1575</v>
      </c>
      <c r="AQ360" t="s">
        <v>129</v>
      </c>
      <c r="AR360">
        <v>64</v>
      </c>
      <c r="AS360">
        <v>140</v>
      </c>
      <c r="AT360">
        <v>-64</v>
      </c>
      <c r="BB360" t="str">
        <f t="shared" si="22"/>
        <v>1200</v>
      </c>
      <c r="BC360">
        <v>1</v>
      </c>
      <c r="BD360" t="str">
        <f t="shared" si="24"/>
        <v xml:space="preserve">N1281F  </v>
      </c>
      <c r="BE360">
        <v>1</v>
      </c>
      <c r="BG360">
        <v>0</v>
      </c>
      <c r="BH360">
        <v>0</v>
      </c>
      <c r="BI360">
        <v>0</v>
      </c>
      <c r="BJ360">
        <v>1425</v>
      </c>
      <c r="BK360">
        <v>-150</v>
      </c>
      <c r="BL360" t="s">
        <v>300</v>
      </c>
      <c r="BM360">
        <v>1</v>
      </c>
      <c r="BN360">
        <v>0</v>
      </c>
      <c r="BO360">
        <v>1</v>
      </c>
      <c r="BP360">
        <v>0</v>
      </c>
      <c r="BS360">
        <v>0.12</v>
      </c>
      <c r="BT360">
        <v>0</v>
      </c>
      <c r="BU360">
        <v>0</v>
      </c>
      <c r="CE360" t="str">
        <f>"21:11:44.107"</f>
        <v>21:11:44.107</v>
      </c>
      <c r="CF360">
        <v>107053709</v>
      </c>
      <c r="CI360">
        <v>0</v>
      </c>
      <c r="CJ360">
        <v>1504</v>
      </c>
      <c r="CK360">
        <v>1011.2</v>
      </c>
      <c r="CL360">
        <v>4.2187999999999999</v>
      </c>
      <c r="CM360">
        <v>1</v>
      </c>
      <c r="CN360">
        <v>1</v>
      </c>
      <c r="CO360">
        <v>0</v>
      </c>
      <c r="CP360">
        <v>1</v>
      </c>
      <c r="CQ360">
        <v>0</v>
      </c>
      <c r="CR360">
        <v>1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131</v>
      </c>
      <c r="DA360">
        <v>145</v>
      </c>
      <c r="DB360">
        <v>1</v>
      </c>
      <c r="DC360" t="s">
        <v>132</v>
      </c>
      <c r="DD360" t="s">
        <v>133</v>
      </c>
      <c r="DG360">
        <v>1793710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"09/28/2024 21:11:44.462"</f>
        <v>09/28/2024 21:11:44.462</v>
      </c>
      <c r="C361" t="str">
        <f t="shared" si="23"/>
        <v>FFDFD7C0</v>
      </c>
      <c r="D361" t="s">
        <v>123</v>
      </c>
      <c r="E361">
        <v>2</v>
      </c>
      <c r="H361">
        <v>158</v>
      </c>
      <c r="I361" t="s">
        <v>124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"21:11:44.102"</f>
        <v>21:11:44.102</v>
      </c>
      <c r="T361" t="str">
        <f>"21:11:43.602"</f>
        <v>21:11:43.602</v>
      </c>
      <c r="U361" t="str">
        <f t="shared" si="21"/>
        <v>A073EB</v>
      </c>
      <c r="V361">
        <v>0</v>
      </c>
      <c r="W361">
        <v>0</v>
      </c>
      <c r="X361">
        <v>4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297</v>
      </c>
      <c r="AG361">
        <v>0</v>
      </c>
      <c r="AH361">
        <v>3</v>
      </c>
      <c r="AI361">
        <v>2</v>
      </c>
      <c r="AJ361">
        <v>1</v>
      </c>
      <c r="AK361" t="s">
        <v>311</v>
      </c>
      <c r="AL361">
        <v>35.936923</v>
      </c>
      <c r="AM361" t="s">
        <v>312</v>
      </c>
      <c r="AN361">
        <v>-75.730475999999996</v>
      </c>
      <c r="AO361">
        <v>25</v>
      </c>
      <c r="AP361">
        <v>1575</v>
      </c>
      <c r="AQ361" t="s">
        <v>129</v>
      </c>
      <c r="AR361">
        <v>64</v>
      </c>
      <c r="AS361">
        <v>140</v>
      </c>
      <c r="AT361">
        <v>-64</v>
      </c>
      <c r="BB361" t="str">
        <f t="shared" si="22"/>
        <v>1200</v>
      </c>
      <c r="BC361">
        <v>1</v>
      </c>
      <c r="BD361" t="str">
        <f t="shared" si="24"/>
        <v xml:space="preserve">N1281F  </v>
      </c>
      <c r="BE361">
        <v>1</v>
      </c>
      <c r="BG361">
        <v>0</v>
      </c>
      <c r="BH361">
        <v>0</v>
      </c>
      <c r="BI361">
        <v>0</v>
      </c>
      <c r="BJ361">
        <v>1425</v>
      </c>
      <c r="BK361">
        <v>-150</v>
      </c>
      <c r="BL361" t="s">
        <v>300</v>
      </c>
      <c r="BM361">
        <v>1</v>
      </c>
      <c r="BN361">
        <v>0</v>
      </c>
      <c r="BO361">
        <v>1</v>
      </c>
      <c r="BP361">
        <v>0</v>
      </c>
      <c r="BS361">
        <v>0.12</v>
      </c>
      <c r="BT361">
        <v>0</v>
      </c>
      <c r="BU361">
        <v>0</v>
      </c>
      <c r="CE361" t="str">
        <f>"21:11:44.107"</f>
        <v>21:11:44.107</v>
      </c>
      <c r="CF361">
        <v>107053709</v>
      </c>
      <c r="CI361">
        <v>0</v>
      </c>
      <c r="CJ361">
        <v>1504</v>
      </c>
      <c r="CK361">
        <v>1011.2</v>
      </c>
      <c r="CL361">
        <v>4.2187999999999999</v>
      </c>
      <c r="CM361">
        <v>1</v>
      </c>
      <c r="CN361">
        <v>1</v>
      </c>
      <c r="CO361">
        <v>0</v>
      </c>
      <c r="CP361">
        <v>1</v>
      </c>
      <c r="CQ361">
        <v>0</v>
      </c>
      <c r="CR361">
        <v>1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131</v>
      </c>
      <c r="DA361">
        <v>145</v>
      </c>
      <c r="DB361">
        <v>1</v>
      </c>
      <c r="DC361" t="s">
        <v>132</v>
      </c>
      <c r="DD361" t="s">
        <v>133</v>
      </c>
      <c r="DG361">
        <v>1793710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"09/28/2024 21:11:44.462"</f>
        <v>09/28/2024 21:11:44.462</v>
      </c>
      <c r="C362" t="str">
        <f t="shared" si="23"/>
        <v>FFDFD7C0</v>
      </c>
      <c r="D362" t="s">
        <v>136</v>
      </c>
      <c r="E362">
        <v>3</v>
      </c>
      <c r="F362">
        <v>1003</v>
      </c>
      <c r="G362" t="s">
        <v>142</v>
      </c>
      <c r="J362" t="s">
        <v>137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"21:11:44.102"</f>
        <v>21:11:44.102</v>
      </c>
      <c r="T362" t="str">
        <f>"21:11:43.602"</f>
        <v>21:11:43.602</v>
      </c>
      <c r="U362" t="str">
        <f t="shared" si="21"/>
        <v>A073EB</v>
      </c>
      <c r="V362">
        <v>0</v>
      </c>
      <c r="W362">
        <v>0</v>
      </c>
      <c r="X362">
        <v>4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297</v>
      </c>
      <c r="AG362">
        <v>0</v>
      </c>
      <c r="AH362">
        <v>3</v>
      </c>
      <c r="AI362">
        <v>2</v>
      </c>
      <c r="AJ362">
        <v>1</v>
      </c>
      <c r="AK362" t="s">
        <v>311</v>
      </c>
      <c r="AL362">
        <v>35.936923</v>
      </c>
      <c r="AM362" t="s">
        <v>312</v>
      </c>
      <c r="AN362">
        <v>-75.730475999999996</v>
      </c>
      <c r="AO362">
        <v>25</v>
      </c>
      <c r="AP362">
        <v>1575</v>
      </c>
      <c r="AQ362" t="s">
        <v>129</v>
      </c>
      <c r="AR362">
        <v>64</v>
      </c>
      <c r="AS362">
        <v>140</v>
      </c>
      <c r="AT362">
        <v>-64</v>
      </c>
      <c r="BB362" t="str">
        <f t="shared" si="22"/>
        <v>1200</v>
      </c>
      <c r="BC362">
        <v>1</v>
      </c>
      <c r="BD362" t="str">
        <f t="shared" si="24"/>
        <v xml:space="preserve">N1281F  </v>
      </c>
      <c r="BE362">
        <v>1</v>
      </c>
      <c r="BG362">
        <v>0</v>
      </c>
      <c r="BH362">
        <v>0</v>
      </c>
      <c r="BI362">
        <v>0</v>
      </c>
      <c r="BJ362">
        <v>1425</v>
      </c>
      <c r="BK362">
        <v>-150</v>
      </c>
      <c r="BL362" t="s">
        <v>300</v>
      </c>
      <c r="BM362">
        <v>1</v>
      </c>
      <c r="BN362">
        <v>0</v>
      </c>
      <c r="BO362">
        <v>1</v>
      </c>
      <c r="BP362">
        <v>0</v>
      </c>
      <c r="BS362">
        <v>0.12</v>
      </c>
      <c r="BT362">
        <v>0</v>
      </c>
      <c r="BU362">
        <v>0</v>
      </c>
      <c r="CE362" t="str">
        <f>"21:11:44.107"</f>
        <v>21:11:44.107</v>
      </c>
      <c r="CF362">
        <v>107053709</v>
      </c>
      <c r="CI362">
        <v>0</v>
      </c>
      <c r="CJ362">
        <v>1504</v>
      </c>
      <c r="CK362">
        <v>1011.2</v>
      </c>
      <c r="CL362">
        <v>4.2187999999999999</v>
      </c>
      <c r="CM362">
        <v>1</v>
      </c>
      <c r="CN362">
        <v>1</v>
      </c>
      <c r="CO362">
        <v>0</v>
      </c>
      <c r="CP362">
        <v>1</v>
      </c>
      <c r="CQ362">
        <v>0</v>
      </c>
      <c r="CR362">
        <v>1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131</v>
      </c>
      <c r="DA362">
        <v>145</v>
      </c>
      <c r="DB362">
        <v>1</v>
      </c>
      <c r="DC362" t="s">
        <v>132</v>
      </c>
      <c r="DD362" t="s">
        <v>133</v>
      </c>
      <c r="DG362">
        <v>1793710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"09/28/2024 21:11:44.462"</f>
        <v>09/28/2024 21:11:44.462</v>
      </c>
      <c r="C363" t="str">
        <f t="shared" si="23"/>
        <v>FFDFD7C0</v>
      </c>
      <c r="D363" t="s">
        <v>136</v>
      </c>
      <c r="E363">
        <v>4</v>
      </c>
      <c r="F363">
        <v>1004</v>
      </c>
      <c r="G363" t="s">
        <v>124</v>
      </c>
      <c r="J363" t="s">
        <v>137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"21:11:44.102"</f>
        <v>21:11:44.102</v>
      </c>
      <c r="T363" t="str">
        <f>"21:11:43.602"</f>
        <v>21:11:43.602</v>
      </c>
      <c r="U363" t="str">
        <f t="shared" si="21"/>
        <v>A073EB</v>
      </c>
      <c r="V363">
        <v>0</v>
      </c>
      <c r="W363">
        <v>0</v>
      </c>
      <c r="X363">
        <v>4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297</v>
      </c>
      <c r="AG363">
        <v>0</v>
      </c>
      <c r="AH363">
        <v>3</v>
      </c>
      <c r="AI363">
        <v>2</v>
      </c>
      <c r="AJ363">
        <v>1</v>
      </c>
      <c r="AK363" t="s">
        <v>311</v>
      </c>
      <c r="AL363">
        <v>35.936923</v>
      </c>
      <c r="AM363" t="s">
        <v>312</v>
      </c>
      <c r="AN363">
        <v>-75.730475999999996</v>
      </c>
      <c r="AO363">
        <v>25</v>
      </c>
      <c r="AP363">
        <v>1575</v>
      </c>
      <c r="AQ363" t="s">
        <v>129</v>
      </c>
      <c r="AR363">
        <v>64</v>
      </c>
      <c r="AS363">
        <v>140</v>
      </c>
      <c r="AT363">
        <v>-64</v>
      </c>
      <c r="BB363" t="str">
        <f t="shared" si="22"/>
        <v>1200</v>
      </c>
      <c r="BC363">
        <v>1</v>
      </c>
      <c r="BD363" t="str">
        <f t="shared" si="24"/>
        <v xml:space="preserve">N1281F  </v>
      </c>
      <c r="BE363">
        <v>1</v>
      </c>
      <c r="BG363">
        <v>0</v>
      </c>
      <c r="BH363">
        <v>0</v>
      </c>
      <c r="BI363">
        <v>0</v>
      </c>
      <c r="BJ363">
        <v>1425</v>
      </c>
      <c r="BK363">
        <v>-150</v>
      </c>
      <c r="BL363" t="s">
        <v>300</v>
      </c>
      <c r="BM363">
        <v>1</v>
      </c>
      <c r="BN363">
        <v>0</v>
      </c>
      <c r="BO363">
        <v>1</v>
      </c>
      <c r="BP363">
        <v>0</v>
      </c>
      <c r="BS363">
        <v>0.12</v>
      </c>
      <c r="BT363">
        <v>0</v>
      </c>
      <c r="BU363">
        <v>0</v>
      </c>
      <c r="CE363" t="str">
        <f>"21:11:44.107"</f>
        <v>21:11:44.107</v>
      </c>
      <c r="CF363">
        <v>107053709</v>
      </c>
      <c r="CI363">
        <v>0</v>
      </c>
      <c r="CJ363">
        <v>1504</v>
      </c>
      <c r="CK363">
        <v>1011.2</v>
      </c>
      <c r="CL363">
        <v>4.2187999999999999</v>
      </c>
      <c r="CM363">
        <v>1</v>
      </c>
      <c r="CN363">
        <v>1</v>
      </c>
      <c r="CO363">
        <v>0</v>
      </c>
      <c r="CP363">
        <v>1</v>
      </c>
      <c r="CQ363">
        <v>0</v>
      </c>
      <c r="CR363">
        <v>1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131</v>
      </c>
      <c r="DA363">
        <v>145</v>
      </c>
      <c r="DB363">
        <v>1</v>
      </c>
      <c r="DC363" t="s">
        <v>132</v>
      </c>
      <c r="DD363" t="s">
        <v>133</v>
      </c>
      <c r="DG363">
        <v>1793710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"09/28/2024 21:11:45.556"</f>
        <v>09/28/2024 21:11:45.556</v>
      </c>
      <c r="C364" t="str">
        <f t="shared" si="23"/>
        <v>FFDFD7C0</v>
      </c>
      <c r="D364" t="s">
        <v>123</v>
      </c>
      <c r="E364">
        <v>2</v>
      </c>
      <c r="H364">
        <v>158</v>
      </c>
      <c r="I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"21:11:45.180"</f>
        <v>21:11:45.180</v>
      </c>
      <c r="T364" t="str">
        <f>"21:11:44.180"</f>
        <v>21:11:44.180</v>
      </c>
      <c r="U364" t="str">
        <f t="shared" si="21"/>
        <v>A073EB</v>
      </c>
      <c r="V364">
        <v>0</v>
      </c>
      <c r="W364">
        <v>0</v>
      </c>
      <c r="X364">
        <v>4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297</v>
      </c>
      <c r="AG364">
        <v>0</v>
      </c>
      <c r="AH364">
        <v>3</v>
      </c>
      <c r="AI364">
        <v>2</v>
      </c>
      <c r="AJ364">
        <v>1</v>
      </c>
      <c r="AK364" t="s">
        <v>313</v>
      </c>
      <c r="AL364">
        <v>35.937674000000001</v>
      </c>
      <c r="AM364" t="s">
        <v>314</v>
      </c>
      <c r="AN364">
        <v>-75.730046999999999</v>
      </c>
      <c r="AO364">
        <v>25</v>
      </c>
      <c r="AP364">
        <v>1575</v>
      </c>
      <c r="AQ364" t="s">
        <v>129</v>
      </c>
      <c r="AR364">
        <v>65</v>
      </c>
      <c r="AS364">
        <v>140</v>
      </c>
      <c r="AT364">
        <v>0</v>
      </c>
      <c r="BB364" t="str">
        <f t="shared" si="22"/>
        <v>1200</v>
      </c>
      <c r="BC364">
        <v>1</v>
      </c>
      <c r="BD364" t="str">
        <f t="shared" si="24"/>
        <v xml:space="preserve">N1281F  </v>
      </c>
      <c r="BE364">
        <v>1</v>
      </c>
      <c r="BG364">
        <v>0</v>
      </c>
      <c r="BH364">
        <v>0</v>
      </c>
      <c r="BI364">
        <v>0</v>
      </c>
      <c r="BJ364">
        <v>1425</v>
      </c>
      <c r="BK364">
        <v>-150</v>
      </c>
      <c r="BL364" t="s">
        <v>300</v>
      </c>
      <c r="BM364">
        <v>1</v>
      </c>
      <c r="BN364">
        <v>0</v>
      </c>
      <c r="BO364">
        <v>1</v>
      </c>
      <c r="BP364">
        <v>0</v>
      </c>
      <c r="BS364">
        <v>0.08</v>
      </c>
      <c r="BT364">
        <v>0</v>
      </c>
      <c r="BU364">
        <v>0</v>
      </c>
      <c r="CE364" t="str">
        <f>"21:11:45.180"</f>
        <v>21:11:45.180</v>
      </c>
      <c r="CF364">
        <v>180214523</v>
      </c>
      <c r="CI364">
        <v>0</v>
      </c>
      <c r="CJ364">
        <v>1504</v>
      </c>
      <c r="CK364">
        <v>1011.2</v>
      </c>
      <c r="CL364">
        <v>4.2187999999999999</v>
      </c>
      <c r="CM364">
        <v>1</v>
      </c>
      <c r="CN364">
        <v>1</v>
      </c>
      <c r="CO364">
        <v>0</v>
      </c>
      <c r="CP364">
        <v>1</v>
      </c>
      <c r="CQ364">
        <v>0</v>
      </c>
      <c r="CR364">
        <v>1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5</v>
      </c>
      <c r="CY364">
        <v>7</v>
      </c>
      <c r="CZ364" t="s">
        <v>131</v>
      </c>
      <c r="DA364">
        <v>145</v>
      </c>
      <c r="DB364">
        <v>2</v>
      </c>
      <c r="DC364" t="s">
        <v>132</v>
      </c>
      <c r="DD364" t="s">
        <v>133</v>
      </c>
      <c r="DG364">
        <v>10435319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"09/28/2024 21:11:45.572"</f>
        <v>09/28/2024 21:11:45.572</v>
      </c>
      <c r="C365" t="str">
        <f t="shared" si="23"/>
        <v>FFDFD7C0</v>
      </c>
      <c r="D365" t="s">
        <v>136</v>
      </c>
      <c r="E365">
        <v>4</v>
      </c>
      <c r="F365">
        <v>1004</v>
      </c>
      <c r="G365" t="s">
        <v>124</v>
      </c>
      <c r="J365" t="s">
        <v>137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"21:11:45.180"</f>
        <v>21:11:45.180</v>
      </c>
      <c r="T365" t="str">
        <f>"21:11:44.180"</f>
        <v>21:11:44.180</v>
      </c>
      <c r="U365" t="str">
        <f t="shared" si="21"/>
        <v>A073EB</v>
      </c>
      <c r="V365">
        <v>0</v>
      </c>
      <c r="W365">
        <v>0</v>
      </c>
      <c r="X365">
        <v>4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297</v>
      </c>
      <c r="AG365">
        <v>0</v>
      </c>
      <c r="AH365">
        <v>3</v>
      </c>
      <c r="AI365">
        <v>2</v>
      </c>
      <c r="AJ365">
        <v>1</v>
      </c>
      <c r="AK365" t="s">
        <v>313</v>
      </c>
      <c r="AL365">
        <v>35.937674000000001</v>
      </c>
      <c r="AM365" t="s">
        <v>314</v>
      </c>
      <c r="AN365">
        <v>-75.730046999999999</v>
      </c>
      <c r="AO365">
        <v>25</v>
      </c>
      <c r="AP365">
        <v>1575</v>
      </c>
      <c r="AQ365" t="s">
        <v>129</v>
      </c>
      <c r="AR365">
        <v>65</v>
      </c>
      <c r="AS365">
        <v>140</v>
      </c>
      <c r="AT365">
        <v>0</v>
      </c>
      <c r="BB365" t="str">
        <f t="shared" si="22"/>
        <v>1200</v>
      </c>
      <c r="BC365">
        <v>1</v>
      </c>
      <c r="BD365" t="str">
        <f t="shared" si="24"/>
        <v xml:space="preserve">N1281F  </v>
      </c>
      <c r="BE365">
        <v>1</v>
      </c>
      <c r="BG365">
        <v>0</v>
      </c>
      <c r="BH365">
        <v>0</v>
      </c>
      <c r="BI365">
        <v>0</v>
      </c>
      <c r="BJ365">
        <v>1425</v>
      </c>
      <c r="BK365">
        <v>-150</v>
      </c>
      <c r="BL365" t="s">
        <v>300</v>
      </c>
      <c r="BM365">
        <v>1</v>
      </c>
      <c r="BN365">
        <v>0</v>
      </c>
      <c r="BO365">
        <v>1</v>
      </c>
      <c r="BP365">
        <v>0</v>
      </c>
      <c r="BS365">
        <v>0.08</v>
      </c>
      <c r="BT365">
        <v>0</v>
      </c>
      <c r="BU365">
        <v>0</v>
      </c>
      <c r="CE365" t="str">
        <f>"21:11:45.180"</f>
        <v>21:11:45.180</v>
      </c>
      <c r="CF365">
        <v>180214523</v>
      </c>
      <c r="CI365">
        <v>0</v>
      </c>
      <c r="CJ365">
        <v>1504</v>
      </c>
      <c r="CK365">
        <v>1011.2</v>
      </c>
      <c r="CL365">
        <v>4.2187999999999999</v>
      </c>
      <c r="CM365">
        <v>1</v>
      </c>
      <c r="CN365">
        <v>1</v>
      </c>
      <c r="CO365">
        <v>0</v>
      </c>
      <c r="CP365">
        <v>1</v>
      </c>
      <c r="CQ365">
        <v>0</v>
      </c>
      <c r="CR365">
        <v>1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5</v>
      </c>
      <c r="CY365">
        <v>7</v>
      </c>
      <c r="CZ365" t="s">
        <v>131</v>
      </c>
      <c r="DA365">
        <v>145</v>
      </c>
      <c r="DB365">
        <v>2</v>
      </c>
      <c r="DC365" t="s">
        <v>132</v>
      </c>
      <c r="DD365" t="s">
        <v>133</v>
      </c>
      <c r="DG365">
        <v>10435319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"09/28/2024 21:11:45.572"</f>
        <v>09/28/2024 21:11:45.572</v>
      </c>
      <c r="C366" t="str">
        <f t="shared" si="23"/>
        <v>FFDFD7C0</v>
      </c>
      <c r="D366" t="s">
        <v>136</v>
      </c>
      <c r="E366">
        <v>3</v>
      </c>
      <c r="F366">
        <v>1003</v>
      </c>
      <c r="G366" t="s">
        <v>142</v>
      </c>
      <c r="J366" t="s">
        <v>137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"21:11:45.180"</f>
        <v>21:11:45.180</v>
      </c>
      <c r="T366" t="str">
        <f>"21:11:44.180"</f>
        <v>21:11:44.180</v>
      </c>
      <c r="U366" t="str">
        <f t="shared" si="21"/>
        <v>A073EB</v>
      </c>
      <c r="V366">
        <v>0</v>
      </c>
      <c r="W366">
        <v>0</v>
      </c>
      <c r="X366">
        <v>4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297</v>
      </c>
      <c r="AG366">
        <v>0</v>
      </c>
      <c r="AH366">
        <v>3</v>
      </c>
      <c r="AI366">
        <v>2</v>
      </c>
      <c r="AJ366">
        <v>1</v>
      </c>
      <c r="AK366" t="s">
        <v>313</v>
      </c>
      <c r="AL366">
        <v>35.937674000000001</v>
      </c>
      <c r="AM366" t="s">
        <v>314</v>
      </c>
      <c r="AN366">
        <v>-75.730046999999999</v>
      </c>
      <c r="AO366">
        <v>25</v>
      </c>
      <c r="AP366">
        <v>1575</v>
      </c>
      <c r="AQ366" t="s">
        <v>129</v>
      </c>
      <c r="AR366">
        <v>65</v>
      </c>
      <c r="AS366">
        <v>140</v>
      </c>
      <c r="AT366">
        <v>0</v>
      </c>
      <c r="BB366" t="str">
        <f t="shared" si="22"/>
        <v>1200</v>
      </c>
      <c r="BC366">
        <v>1</v>
      </c>
      <c r="BD366" t="str">
        <f t="shared" si="24"/>
        <v xml:space="preserve">N1281F  </v>
      </c>
      <c r="BE366">
        <v>1</v>
      </c>
      <c r="BG366">
        <v>0</v>
      </c>
      <c r="BH366">
        <v>0</v>
      </c>
      <c r="BI366">
        <v>0</v>
      </c>
      <c r="BJ366">
        <v>1425</v>
      </c>
      <c r="BK366">
        <v>-150</v>
      </c>
      <c r="BL366" t="s">
        <v>300</v>
      </c>
      <c r="BM366">
        <v>1</v>
      </c>
      <c r="BN366">
        <v>0</v>
      </c>
      <c r="BO366">
        <v>1</v>
      </c>
      <c r="BP366">
        <v>0</v>
      </c>
      <c r="BS366">
        <v>0.08</v>
      </c>
      <c r="BT366">
        <v>0</v>
      </c>
      <c r="BU366">
        <v>0</v>
      </c>
      <c r="CE366" t="str">
        <f>"21:11:45.180"</f>
        <v>21:11:45.180</v>
      </c>
      <c r="CF366">
        <v>180214523</v>
      </c>
      <c r="CI366">
        <v>0</v>
      </c>
      <c r="CJ366">
        <v>1504</v>
      </c>
      <c r="CK366">
        <v>1011.2</v>
      </c>
      <c r="CL366">
        <v>4.2187999999999999</v>
      </c>
      <c r="CM366">
        <v>1</v>
      </c>
      <c r="CN366">
        <v>1</v>
      </c>
      <c r="CO366">
        <v>0</v>
      </c>
      <c r="CP366">
        <v>1</v>
      </c>
      <c r="CQ366">
        <v>0</v>
      </c>
      <c r="CR366">
        <v>1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131</v>
      </c>
      <c r="DA366">
        <v>145</v>
      </c>
      <c r="DB366">
        <v>2</v>
      </c>
      <c r="DC366" t="s">
        <v>132</v>
      </c>
      <c r="DD366" t="s">
        <v>133</v>
      </c>
      <c r="DG366">
        <v>10435319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"09/28/2024 21:11:45.572"</f>
        <v>09/28/2024 21:11:45.572</v>
      </c>
      <c r="C367" t="str">
        <f t="shared" si="23"/>
        <v>FFDFD7C0</v>
      </c>
      <c r="D367" t="s">
        <v>143</v>
      </c>
      <c r="E367">
        <v>13</v>
      </c>
      <c r="J367" t="s">
        <v>144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"21:11:45.180"</f>
        <v>21:11:45.180</v>
      </c>
      <c r="T367" t="str">
        <f>"21:11:44.180"</f>
        <v>21:11:44.180</v>
      </c>
      <c r="U367" t="str">
        <f t="shared" si="21"/>
        <v>A073EB</v>
      </c>
      <c r="V367">
        <v>0</v>
      </c>
      <c r="W367">
        <v>0</v>
      </c>
      <c r="X367">
        <v>4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297</v>
      </c>
      <c r="AG367">
        <v>0</v>
      </c>
      <c r="AH367">
        <v>3</v>
      </c>
      <c r="AI367">
        <v>2</v>
      </c>
      <c r="AJ367">
        <v>1</v>
      </c>
      <c r="AK367" t="s">
        <v>313</v>
      </c>
      <c r="AL367">
        <v>35.937674000000001</v>
      </c>
      <c r="AM367" t="s">
        <v>314</v>
      </c>
      <c r="AN367">
        <v>-75.730046999999999</v>
      </c>
      <c r="AO367">
        <v>25</v>
      </c>
      <c r="AP367">
        <v>1575</v>
      </c>
      <c r="AQ367" t="s">
        <v>129</v>
      </c>
      <c r="AR367">
        <v>65</v>
      </c>
      <c r="AS367">
        <v>140</v>
      </c>
      <c r="AT367">
        <v>0</v>
      </c>
      <c r="BB367" t="str">
        <f t="shared" si="22"/>
        <v>1200</v>
      </c>
      <c r="BC367">
        <v>1</v>
      </c>
      <c r="BD367" t="str">
        <f t="shared" si="24"/>
        <v xml:space="preserve">N1281F  </v>
      </c>
      <c r="BE367">
        <v>1</v>
      </c>
      <c r="BG367">
        <v>0</v>
      </c>
      <c r="BH367">
        <v>0</v>
      </c>
      <c r="BI367">
        <v>0</v>
      </c>
      <c r="BJ367">
        <v>1425</v>
      </c>
      <c r="BK367">
        <v>-150</v>
      </c>
      <c r="BL367" t="s">
        <v>300</v>
      </c>
      <c r="BM367">
        <v>1</v>
      </c>
      <c r="BN367">
        <v>0</v>
      </c>
      <c r="BO367">
        <v>1</v>
      </c>
      <c r="BP367">
        <v>0</v>
      </c>
      <c r="BS367">
        <v>0.08</v>
      </c>
      <c r="BT367">
        <v>0</v>
      </c>
      <c r="BU367">
        <v>0</v>
      </c>
      <c r="CE367" t="str">
        <f>"21:11:45.180"</f>
        <v>21:11:45.180</v>
      </c>
      <c r="CF367">
        <v>180214523</v>
      </c>
      <c r="CI367">
        <v>0</v>
      </c>
      <c r="CJ367">
        <v>1504</v>
      </c>
      <c r="CK367">
        <v>1011.2</v>
      </c>
      <c r="CL367">
        <v>4.2187999999999999</v>
      </c>
      <c r="CM367">
        <v>1</v>
      </c>
      <c r="CN367">
        <v>1</v>
      </c>
      <c r="CO367">
        <v>0</v>
      </c>
      <c r="CP367">
        <v>1</v>
      </c>
      <c r="CQ367">
        <v>0</v>
      </c>
      <c r="CR367">
        <v>1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131</v>
      </c>
      <c r="DA367">
        <v>145</v>
      </c>
      <c r="DB367">
        <v>2</v>
      </c>
      <c r="DC367" t="s">
        <v>132</v>
      </c>
      <c r="DD367" t="s">
        <v>133</v>
      </c>
      <c r="DG367">
        <v>10435319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"09/28/2024 21:11:46.446"</f>
        <v>09/28/2024 21:11:46.446</v>
      </c>
      <c r="C368" t="str">
        <f t="shared" si="23"/>
        <v>FFDFD7C0</v>
      </c>
      <c r="D368" t="s">
        <v>143</v>
      </c>
      <c r="E368">
        <v>13</v>
      </c>
      <c r="J368" t="s">
        <v>144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"21:11:46.164"</f>
        <v>21:11:46.164</v>
      </c>
      <c r="T368" t="str">
        <f>"21:11:45.664"</f>
        <v>21:11:45.664</v>
      </c>
      <c r="U368" t="str">
        <f t="shared" si="21"/>
        <v>A073EB</v>
      </c>
      <c r="V368">
        <v>0</v>
      </c>
      <c r="W368">
        <v>0</v>
      </c>
      <c r="X368">
        <v>4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297</v>
      </c>
      <c r="AG368">
        <v>0</v>
      </c>
      <c r="AH368">
        <v>3</v>
      </c>
      <c r="AI368">
        <v>2</v>
      </c>
      <c r="AJ368">
        <v>1</v>
      </c>
      <c r="AK368" t="s">
        <v>315</v>
      </c>
      <c r="AL368">
        <v>35.938274999999997</v>
      </c>
      <c r="AM368" t="s">
        <v>316</v>
      </c>
      <c r="AN368">
        <v>-75.729640000000003</v>
      </c>
      <c r="AO368">
        <v>25</v>
      </c>
      <c r="AP368">
        <v>1575</v>
      </c>
      <c r="AQ368" t="s">
        <v>129</v>
      </c>
      <c r="AR368">
        <v>71</v>
      </c>
      <c r="AS368">
        <v>139</v>
      </c>
      <c r="AT368">
        <v>-64</v>
      </c>
      <c r="BB368" t="str">
        <f t="shared" si="22"/>
        <v>1200</v>
      </c>
      <c r="BC368">
        <v>1</v>
      </c>
      <c r="BD368" t="str">
        <f t="shared" si="24"/>
        <v xml:space="preserve">N1281F  </v>
      </c>
      <c r="BE368">
        <v>1</v>
      </c>
      <c r="BG368">
        <v>0</v>
      </c>
      <c r="BH368">
        <v>0</v>
      </c>
      <c r="BI368">
        <v>0</v>
      </c>
      <c r="BJ368">
        <v>1425</v>
      </c>
      <c r="BK368">
        <v>-150</v>
      </c>
      <c r="BL368" t="s">
        <v>300</v>
      </c>
      <c r="BM368">
        <v>1</v>
      </c>
      <c r="BN368">
        <v>0</v>
      </c>
      <c r="BO368">
        <v>1</v>
      </c>
      <c r="BP368">
        <v>0</v>
      </c>
      <c r="BS368">
        <v>0.08</v>
      </c>
      <c r="BT368">
        <v>0</v>
      </c>
      <c r="BU368">
        <v>0</v>
      </c>
      <c r="CE368" t="str">
        <f>"21:11:46.167"</f>
        <v>21:11:46.167</v>
      </c>
      <c r="CF368">
        <v>166539395</v>
      </c>
      <c r="CI368">
        <v>0</v>
      </c>
      <c r="CJ368">
        <v>1504</v>
      </c>
      <c r="CK368">
        <v>1011.2</v>
      </c>
      <c r="CL368">
        <v>4.2187999999999999</v>
      </c>
      <c r="CM368">
        <v>1</v>
      </c>
      <c r="CN368">
        <v>1</v>
      </c>
      <c r="CO368">
        <v>0</v>
      </c>
      <c r="CP368">
        <v>1</v>
      </c>
      <c r="CQ368">
        <v>0</v>
      </c>
      <c r="CR368">
        <v>1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6</v>
      </c>
      <c r="CY368">
        <v>7</v>
      </c>
      <c r="CZ368" t="s">
        <v>131</v>
      </c>
      <c r="DA368">
        <v>145</v>
      </c>
      <c r="DB368">
        <v>1</v>
      </c>
      <c r="DC368" t="s">
        <v>132</v>
      </c>
      <c r="DD368" t="s">
        <v>133</v>
      </c>
      <c r="DG368">
        <v>1794660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"09/28/2024 21:11:46.446"</f>
        <v>09/28/2024 21:11:46.446</v>
      </c>
      <c r="C369" t="str">
        <f t="shared" si="23"/>
        <v>FFDFD7C0</v>
      </c>
      <c r="D369" t="s">
        <v>123</v>
      </c>
      <c r="E369">
        <v>2</v>
      </c>
      <c r="H369">
        <v>158</v>
      </c>
      <c r="I369" t="s">
        <v>124</v>
      </c>
      <c r="J369" t="s">
        <v>125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"21:11:46.164"</f>
        <v>21:11:46.164</v>
      </c>
      <c r="T369" t="str">
        <f>"21:11:45.664"</f>
        <v>21:11:45.664</v>
      </c>
      <c r="U369" t="str">
        <f t="shared" si="21"/>
        <v>A073EB</v>
      </c>
      <c r="V369">
        <v>0</v>
      </c>
      <c r="W369">
        <v>0</v>
      </c>
      <c r="X369">
        <v>4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297</v>
      </c>
      <c r="AG369">
        <v>0</v>
      </c>
      <c r="AH369">
        <v>3</v>
      </c>
      <c r="AI369">
        <v>2</v>
      </c>
      <c r="AJ369">
        <v>1</v>
      </c>
      <c r="AK369" t="s">
        <v>315</v>
      </c>
      <c r="AL369">
        <v>35.938274999999997</v>
      </c>
      <c r="AM369" t="s">
        <v>316</v>
      </c>
      <c r="AN369">
        <v>-75.729640000000003</v>
      </c>
      <c r="AO369">
        <v>25</v>
      </c>
      <c r="AP369">
        <v>1575</v>
      </c>
      <c r="AQ369" t="s">
        <v>129</v>
      </c>
      <c r="AR369">
        <v>71</v>
      </c>
      <c r="AS369">
        <v>139</v>
      </c>
      <c r="AT369">
        <v>-64</v>
      </c>
      <c r="BB369" t="str">
        <f t="shared" si="22"/>
        <v>1200</v>
      </c>
      <c r="BC369">
        <v>1</v>
      </c>
      <c r="BD369" t="str">
        <f t="shared" si="24"/>
        <v xml:space="preserve">N1281F  </v>
      </c>
      <c r="BE369">
        <v>1</v>
      </c>
      <c r="BG369">
        <v>0</v>
      </c>
      <c r="BH369">
        <v>0</v>
      </c>
      <c r="BI369">
        <v>0</v>
      </c>
      <c r="BJ369">
        <v>1425</v>
      </c>
      <c r="BK369">
        <v>-150</v>
      </c>
      <c r="BL369" t="s">
        <v>300</v>
      </c>
      <c r="BM369">
        <v>1</v>
      </c>
      <c r="BN369">
        <v>0</v>
      </c>
      <c r="BO369">
        <v>1</v>
      </c>
      <c r="BP369">
        <v>0</v>
      </c>
      <c r="BS369">
        <v>0.08</v>
      </c>
      <c r="BT369">
        <v>0</v>
      </c>
      <c r="BU369">
        <v>0</v>
      </c>
      <c r="CE369" t="str">
        <f>"21:11:46.167"</f>
        <v>21:11:46.167</v>
      </c>
      <c r="CF369">
        <v>166539395</v>
      </c>
      <c r="CI369">
        <v>0</v>
      </c>
      <c r="CJ369">
        <v>1504</v>
      </c>
      <c r="CK369">
        <v>1011.2</v>
      </c>
      <c r="CL369">
        <v>4.2187999999999999</v>
      </c>
      <c r="CM369">
        <v>1</v>
      </c>
      <c r="CN369">
        <v>1</v>
      </c>
      <c r="CO369">
        <v>0</v>
      </c>
      <c r="CP369">
        <v>1</v>
      </c>
      <c r="CQ369">
        <v>0</v>
      </c>
      <c r="CR369">
        <v>1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6</v>
      </c>
      <c r="CY369">
        <v>7</v>
      </c>
      <c r="CZ369" t="s">
        <v>131</v>
      </c>
      <c r="DA369">
        <v>145</v>
      </c>
      <c r="DB369">
        <v>1</v>
      </c>
      <c r="DC369" t="s">
        <v>132</v>
      </c>
      <c r="DD369" t="s">
        <v>133</v>
      </c>
      <c r="DG369">
        <v>1794660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"09/28/2024 21:11:46.446"</f>
        <v>09/28/2024 21:11:46.446</v>
      </c>
      <c r="C370" t="str">
        <f t="shared" si="23"/>
        <v>FFDFD7C0</v>
      </c>
      <c r="D370" t="s">
        <v>136</v>
      </c>
      <c r="E370">
        <v>4</v>
      </c>
      <c r="F370">
        <v>1004</v>
      </c>
      <c r="G370" t="s">
        <v>124</v>
      </c>
      <c r="J370" t="s">
        <v>137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"21:11:46.164"</f>
        <v>21:11:46.164</v>
      </c>
      <c r="T370" t="str">
        <f>"21:11:45.664"</f>
        <v>21:11:45.664</v>
      </c>
      <c r="U370" t="str">
        <f t="shared" si="21"/>
        <v>A073EB</v>
      </c>
      <c r="V370">
        <v>0</v>
      </c>
      <c r="W370">
        <v>0</v>
      </c>
      <c r="X370">
        <v>4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297</v>
      </c>
      <c r="AG370">
        <v>0</v>
      </c>
      <c r="AH370">
        <v>3</v>
      </c>
      <c r="AI370">
        <v>2</v>
      </c>
      <c r="AJ370">
        <v>1</v>
      </c>
      <c r="AK370" t="s">
        <v>315</v>
      </c>
      <c r="AL370">
        <v>35.938274999999997</v>
      </c>
      <c r="AM370" t="s">
        <v>316</v>
      </c>
      <c r="AN370">
        <v>-75.729640000000003</v>
      </c>
      <c r="AO370">
        <v>25</v>
      </c>
      <c r="AP370">
        <v>1575</v>
      </c>
      <c r="AQ370" t="s">
        <v>129</v>
      </c>
      <c r="AR370">
        <v>71</v>
      </c>
      <c r="AS370">
        <v>139</v>
      </c>
      <c r="AT370">
        <v>-64</v>
      </c>
      <c r="BB370" t="str">
        <f t="shared" si="22"/>
        <v>1200</v>
      </c>
      <c r="BC370">
        <v>1</v>
      </c>
      <c r="BD370" t="str">
        <f t="shared" si="24"/>
        <v xml:space="preserve">N1281F  </v>
      </c>
      <c r="BE370">
        <v>1</v>
      </c>
      <c r="BG370">
        <v>0</v>
      </c>
      <c r="BH370">
        <v>0</v>
      </c>
      <c r="BI370">
        <v>0</v>
      </c>
      <c r="BJ370">
        <v>1425</v>
      </c>
      <c r="BK370">
        <v>-150</v>
      </c>
      <c r="BL370" t="s">
        <v>300</v>
      </c>
      <c r="BM370">
        <v>1</v>
      </c>
      <c r="BN370">
        <v>0</v>
      </c>
      <c r="BO370">
        <v>1</v>
      </c>
      <c r="BP370">
        <v>0</v>
      </c>
      <c r="BS370">
        <v>0.08</v>
      </c>
      <c r="BT370">
        <v>0</v>
      </c>
      <c r="BU370">
        <v>0</v>
      </c>
      <c r="CE370" t="str">
        <f>"21:11:46.167"</f>
        <v>21:11:46.167</v>
      </c>
      <c r="CF370">
        <v>166539395</v>
      </c>
      <c r="CI370">
        <v>0</v>
      </c>
      <c r="CJ370">
        <v>1504</v>
      </c>
      <c r="CK370">
        <v>1011.2</v>
      </c>
      <c r="CL370">
        <v>4.2187999999999999</v>
      </c>
      <c r="CM370">
        <v>1</v>
      </c>
      <c r="CN370">
        <v>1</v>
      </c>
      <c r="CO370">
        <v>0</v>
      </c>
      <c r="CP370">
        <v>1</v>
      </c>
      <c r="CQ370">
        <v>0</v>
      </c>
      <c r="CR370">
        <v>1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131</v>
      </c>
      <c r="DA370">
        <v>145</v>
      </c>
      <c r="DB370">
        <v>1</v>
      </c>
      <c r="DC370" t="s">
        <v>132</v>
      </c>
      <c r="DD370" t="s">
        <v>133</v>
      </c>
      <c r="DG370">
        <v>1794660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"09/28/2024 21:11:46.446"</f>
        <v>09/28/2024 21:11:46.446</v>
      </c>
      <c r="C371" t="str">
        <f t="shared" si="23"/>
        <v>FFDFD7C0</v>
      </c>
      <c r="D371" t="s">
        <v>136</v>
      </c>
      <c r="E371">
        <v>3</v>
      </c>
      <c r="F371">
        <v>1003</v>
      </c>
      <c r="G371" t="s">
        <v>142</v>
      </c>
      <c r="J371" t="s">
        <v>137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"21:11:46.164"</f>
        <v>21:11:46.164</v>
      </c>
      <c r="T371" t="str">
        <f>"21:11:45.664"</f>
        <v>21:11:45.664</v>
      </c>
      <c r="U371" t="str">
        <f t="shared" si="21"/>
        <v>A073EB</v>
      </c>
      <c r="V371">
        <v>0</v>
      </c>
      <c r="W371">
        <v>0</v>
      </c>
      <c r="X371">
        <v>4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297</v>
      </c>
      <c r="AG371">
        <v>0</v>
      </c>
      <c r="AH371">
        <v>3</v>
      </c>
      <c r="AI371">
        <v>2</v>
      </c>
      <c r="AJ371">
        <v>1</v>
      </c>
      <c r="AK371" t="s">
        <v>315</v>
      </c>
      <c r="AL371">
        <v>35.938274999999997</v>
      </c>
      <c r="AM371" t="s">
        <v>316</v>
      </c>
      <c r="AN371">
        <v>-75.729640000000003</v>
      </c>
      <c r="AO371">
        <v>25</v>
      </c>
      <c r="AP371">
        <v>1575</v>
      </c>
      <c r="AQ371" t="s">
        <v>129</v>
      </c>
      <c r="AR371">
        <v>71</v>
      </c>
      <c r="AS371">
        <v>139</v>
      </c>
      <c r="AT371">
        <v>-64</v>
      </c>
      <c r="BB371" t="str">
        <f t="shared" si="22"/>
        <v>1200</v>
      </c>
      <c r="BC371">
        <v>1</v>
      </c>
      <c r="BD371" t="str">
        <f t="shared" si="24"/>
        <v xml:space="preserve">N1281F  </v>
      </c>
      <c r="BE371">
        <v>1</v>
      </c>
      <c r="BG371">
        <v>0</v>
      </c>
      <c r="BH371">
        <v>0</v>
      </c>
      <c r="BI371">
        <v>0</v>
      </c>
      <c r="BJ371">
        <v>1425</v>
      </c>
      <c r="BK371">
        <v>-150</v>
      </c>
      <c r="BL371" t="s">
        <v>300</v>
      </c>
      <c r="BM371">
        <v>1</v>
      </c>
      <c r="BN371">
        <v>0</v>
      </c>
      <c r="BO371">
        <v>1</v>
      </c>
      <c r="BP371">
        <v>0</v>
      </c>
      <c r="BS371">
        <v>0.08</v>
      </c>
      <c r="BT371">
        <v>0</v>
      </c>
      <c r="BU371">
        <v>0</v>
      </c>
      <c r="CE371" t="str">
        <f>"21:11:46.167"</f>
        <v>21:11:46.167</v>
      </c>
      <c r="CF371">
        <v>166539395</v>
      </c>
      <c r="CI371">
        <v>0</v>
      </c>
      <c r="CJ371">
        <v>1504</v>
      </c>
      <c r="CK371">
        <v>1011.2</v>
      </c>
      <c r="CL371">
        <v>4.2187999999999999</v>
      </c>
      <c r="CM371">
        <v>1</v>
      </c>
      <c r="CN371">
        <v>1</v>
      </c>
      <c r="CO371">
        <v>0</v>
      </c>
      <c r="CP371">
        <v>1</v>
      </c>
      <c r="CQ371">
        <v>0</v>
      </c>
      <c r="CR371">
        <v>1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131</v>
      </c>
      <c r="DA371">
        <v>145</v>
      </c>
      <c r="DB371">
        <v>1</v>
      </c>
      <c r="DC371" t="s">
        <v>132</v>
      </c>
      <c r="DD371" t="s">
        <v>133</v>
      </c>
      <c r="DG371">
        <v>1794660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"09/28/2024 21:11:47.415"</f>
        <v>09/28/2024 21:11:47.415</v>
      </c>
      <c r="C372" t="str">
        <f t="shared" si="23"/>
        <v>FFDFD7C0</v>
      </c>
      <c r="D372" t="s">
        <v>143</v>
      </c>
      <c r="E372">
        <v>13</v>
      </c>
      <c r="J372" t="s">
        <v>144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"21:11:47.172"</f>
        <v>21:11:47.172</v>
      </c>
      <c r="T372" t="str">
        <f>"21:11:46.672"</f>
        <v>21:11:46.672</v>
      </c>
      <c r="U372" t="str">
        <f t="shared" si="21"/>
        <v>A073EB</v>
      </c>
      <c r="V372">
        <v>0</v>
      </c>
      <c r="W372">
        <v>0</v>
      </c>
      <c r="X372">
        <v>4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297</v>
      </c>
      <c r="AG372">
        <v>0</v>
      </c>
      <c r="AH372">
        <v>3</v>
      </c>
      <c r="AI372">
        <v>2</v>
      </c>
      <c r="AJ372">
        <v>1</v>
      </c>
      <c r="AK372" t="s">
        <v>317</v>
      </c>
      <c r="AL372">
        <v>35.938940000000002</v>
      </c>
      <c r="AM372" t="s">
        <v>318</v>
      </c>
      <c r="AN372">
        <v>-75.729231999999996</v>
      </c>
      <c r="AO372">
        <v>25</v>
      </c>
      <c r="AP372">
        <v>1575</v>
      </c>
      <c r="AQ372" t="s">
        <v>129</v>
      </c>
      <c r="AR372">
        <v>74</v>
      </c>
      <c r="AS372">
        <v>139</v>
      </c>
      <c r="AT372">
        <v>0</v>
      </c>
      <c r="BB372" t="str">
        <f t="shared" si="22"/>
        <v>1200</v>
      </c>
      <c r="BC372">
        <v>1</v>
      </c>
      <c r="BD372" t="str">
        <f t="shared" si="24"/>
        <v xml:space="preserve">N1281F  </v>
      </c>
      <c r="BE372">
        <v>1</v>
      </c>
      <c r="BG372">
        <v>0</v>
      </c>
      <c r="BH372">
        <v>0</v>
      </c>
      <c r="BI372">
        <v>0</v>
      </c>
      <c r="BJ372">
        <v>1425</v>
      </c>
      <c r="BK372">
        <v>-150</v>
      </c>
      <c r="BL372" t="s">
        <v>300</v>
      </c>
      <c r="BM372">
        <v>1</v>
      </c>
      <c r="BN372">
        <v>0</v>
      </c>
      <c r="BO372">
        <v>1</v>
      </c>
      <c r="BP372">
        <v>0</v>
      </c>
      <c r="BS372">
        <v>0.08</v>
      </c>
      <c r="BT372">
        <v>0</v>
      </c>
      <c r="BU372">
        <v>0</v>
      </c>
      <c r="CE372" t="str">
        <f>"21:11:47.179"</f>
        <v>21:11:47.179</v>
      </c>
      <c r="CF372">
        <v>179078949</v>
      </c>
      <c r="CI372">
        <v>0</v>
      </c>
      <c r="CJ372">
        <v>1504</v>
      </c>
      <c r="CK372">
        <v>1011.2</v>
      </c>
      <c r="CL372">
        <v>4.2187999999999999</v>
      </c>
      <c r="CM372">
        <v>1</v>
      </c>
      <c r="CN372">
        <v>1</v>
      </c>
      <c r="CO372">
        <v>0</v>
      </c>
      <c r="CP372">
        <v>1</v>
      </c>
      <c r="CQ372">
        <v>0</v>
      </c>
      <c r="CR372">
        <v>1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131</v>
      </c>
      <c r="DA372">
        <v>145</v>
      </c>
      <c r="DB372">
        <v>1</v>
      </c>
      <c r="DC372" t="s">
        <v>132</v>
      </c>
      <c r="DD372" t="s">
        <v>133</v>
      </c>
      <c r="DG372">
        <v>1795150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"09/28/2024 21:11:47.431"</f>
        <v>09/28/2024 21:11:47.431</v>
      </c>
      <c r="C373" t="str">
        <f t="shared" si="23"/>
        <v>FFDFD7C0</v>
      </c>
      <c r="D373" t="s">
        <v>123</v>
      </c>
      <c r="E373">
        <v>2</v>
      </c>
      <c r="H373">
        <v>158</v>
      </c>
      <c r="I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"21:11:47.172"</f>
        <v>21:11:47.172</v>
      </c>
      <c r="T373" t="str">
        <f>"21:11:46.672"</f>
        <v>21:11:46.672</v>
      </c>
      <c r="U373" t="str">
        <f t="shared" si="21"/>
        <v>A073EB</v>
      </c>
      <c r="V373">
        <v>0</v>
      </c>
      <c r="W373">
        <v>0</v>
      </c>
      <c r="X373">
        <v>4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297</v>
      </c>
      <c r="AG373">
        <v>0</v>
      </c>
      <c r="AH373">
        <v>3</v>
      </c>
      <c r="AI373">
        <v>2</v>
      </c>
      <c r="AJ373">
        <v>1</v>
      </c>
      <c r="AK373" t="s">
        <v>317</v>
      </c>
      <c r="AL373">
        <v>35.938940000000002</v>
      </c>
      <c r="AM373" t="s">
        <v>318</v>
      </c>
      <c r="AN373">
        <v>-75.729231999999996</v>
      </c>
      <c r="AO373">
        <v>25</v>
      </c>
      <c r="AP373">
        <v>1575</v>
      </c>
      <c r="AQ373" t="s">
        <v>129</v>
      </c>
      <c r="AR373">
        <v>74</v>
      </c>
      <c r="AS373">
        <v>139</v>
      </c>
      <c r="AT373">
        <v>0</v>
      </c>
      <c r="BB373" t="str">
        <f t="shared" si="22"/>
        <v>1200</v>
      </c>
      <c r="BC373">
        <v>1</v>
      </c>
      <c r="BD373" t="str">
        <f t="shared" si="24"/>
        <v xml:space="preserve">N1281F  </v>
      </c>
      <c r="BE373">
        <v>1</v>
      </c>
      <c r="BG373">
        <v>0</v>
      </c>
      <c r="BH373">
        <v>0</v>
      </c>
      <c r="BI373">
        <v>0</v>
      </c>
      <c r="BJ373">
        <v>1425</v>
      </c>
      <c r="BK373">
        <v>-150</v>
      </c>
      <c r="BL373" t="s">
        <v>300</v>
      </c>
      <c r="BM373">
        <v>1</v>
      </c>
      <c r="BN373">
        <v>0</v>
      </c>
      <c r="BO373">
        <v>1</v>
      </c>
      <c r="BP373">
        <v>0</v>
      </c>
      <c r="BS373">
        <v>0.08</v>
      </c>
      <c r="BT373">
        <v>0</v>
      </c>
      <c r="BU373">
        <v>0</v>
      </c>
      <c r="CE373" t="str">
        <f>"21:11:47.179"</f>
        <v>21:11:47.179</v>
      </c>
      <c r="CF373">
        <v>179078949</v>
      </c>
      <c r="CI373">
        <v>0</v>
      </c>
      <c r="CJ373">
        <v>1504</v>
      </c>
      <c r="CK373">
        <v>1011.2</v>
      </c>
      <c r="CL373">
        <v>4.2187999999999999</v>
      </c>
      <c r="CM373">
        <v>1</v>
      </c>
      <c r="CN373">
        <v>1</v>
      </c>
      <c r="CO373">
        <v>0</v>
      </c>
      <c r="CP373">
        <v>1</v>
      </c>
      <c r="CQ373">
        <v>0</v>
      </c>
      <c r="CR373">
        <v>1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131</v>
      </c>
      <c r="DA373">
        <v>145</v>
      </c>
      <c r="DB373">
        <v>1</v>
      </c>
      <c r="DC373" t="s">
        <v>132</v>
      </c>
      <c r="DD373" t="s">
        <v>133</v>
      </c>
      <c r="DG373">
        <v>1795150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"09/28/2024 21:11:47.431"</f>
        <v>09/28/2024 21:11:47.431</v>
      </c>
      <c r="C374" t="str">
        <f t="shared" si="23"/>
        <v>FFDFD7C0</v>
      </c>
      <c r="D374" t="s">
        <v>136</v>
      </c>
      <c r="E374">
        <v>4</v>
      </c>
      <c r="F374">
        <v>1004</v>
      </c>
      <c r="G374" t="s">
        <v>124</v>
      </c>
      <c r="J374" t="s">
        <v>137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"21:11:47.172"</f>
        <v>21:11:47.172</v>
      </c>
      <c r="T374" t="str">
        <f>"21:11:46.672"</f>
        <v>21:11:46.672</v>
      </c>
      <c r="U374" t="str">
        <f t="shared" si="21"/>
        <v>A073EB</v>
      </c>
      <c r="V374">
        <v>0</v>
      </c>
      <c r="W374">
        <v>0</v>
      </c>
      <c r="X374">
        <v>4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297</v>
      </c>
      <c r="AG374">
        <v>0</v>
      </c>
      <c r="AH374">
        <v>3</v>
      </c>
      <c r="AI374">
        <v>2</v>
      </c>
      <c r="AJ374">
        <v>1</v>
      </c>
      <c r="AK374" t="s">
        <v>317</v>
      </c>
      <c r="AL374">
        <v>35.938940000000002</v>
      </c>
      <c r="AM374" t="s">
        <v>318</v>
      </c>
      <c r="AN374">
        <v>-75.729231999999996</v>
      </c>
      <c r="AO374">
        <v>25</v>
      </c>
      <c r="AP374">
        <v>1575</v>
      </c>
      <c r="AQ374" t="s">
        <v>129</v>
      </c>
      <c r="AR374">
        <v>74</v>
      </c>
      <c r="AS374">
        <v>139</v>
      </c>
      <c r="AT374">
        <v>0</v>
      </c>
      <c r="BB374" t="str">
        <f t="shared" si="22"/>
        <v>1200</v>
      </c>
      <c r="BC374">
        <v>1</v>
      </c>
      <c r="BD374" t="str">
        <f t="shared" si="24"/>
        <v xml:space="preserve">N1281F  </v>
      </c>
      <c r="BE374">
        <v>1</v>
      </c>
      <c r="BG374">
        <v>0</v>
      </c>
      <c r="BH374">
        <v>0</v>
      </c>
      <c r="BI374">
        <v>0</v>
      </c>
      <c r="BJ374">
        <v>1425</v>
      </c>
      <c r="BK374">
        <v>-150</v>
      </c>
      <c r="BL374" t="s">
        <v>300</v>
      </c>
      <c r="BM374">
        <v>1</v>
      </c>
      <c r="BN374">
        <v>0</v>
      </c>
      <c r="BO374">
        <v>1</v>
      </c>
      <c r="BP374">
        <v>0</v>
      </c>
      <c r="BS374">
        <v>0.08</v>
      </c>
      <c r="BT374">
        <v>0</v>
      </c>
      <c r="BU374">
        <v>0</v>
      </c>
      <c r="CE374" t="str">
        <f>"21:11:47.179"</f>
        <v>21:11:47.179</v>
      </c>
      <c r="CF374">
        <v>179078949</v>
      </c>
      <c r="CI374">
        <v>0</v>
      </c>
      <c r="CJ374">
        <v>1504</v>
      </c>
      <c r="CK374">
        <v>1011.2</v>
      </c>
      <c r="CL374">
        <v>4.2187999999999999</v>
      </c>
      <c r="CM374">
        <v>1</v>
      </c>
      <c r="CN374">
        <v>1</v>
      </c>
      <c r="CO374">
        <v>0</v>
      </c>
      <c r="CP374">
        <v>1</v>
      </c>
      <c r="CQ374">
        <v>0</v>
      </c>
      <c r="CR374">
        <v>1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131</v>
      </c>
      <c r="DA374">
        <v>145</v>
      </c>
      <c r="DB374">
        <v>1</v>
      </c>
      <c r="DC374" t="s">
        <v>132</v>
      </c>
      <c r="DD374" t="s">
        <v>133</v>
      </c>
      <c r="DG374">
        <v>1795150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"09/28/2024 21:11:47.431"</f>
        <v>09/28/2024 21:11:47.431</v>
      </c>
      <c r="C375" t="str">
        <f t="shared" si="23"/>
        <v>FFDFD7C0</v>
      </c>
      <c r="D375" t="s">
        <v>136</v>
      </c>
      <c r="E375">
        <v>3</v>
      </c>
      <c r="F375">
        <v>1003</v>
      </c>
      <c r="G375" t="s">
        <v>142</v>
      </c>
      <c r="J375" t="s">
        <v>137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"21:11:47.172"</f>
        <v>21:11:47.172</v>
      </c>
      <c r="T375" t="str">
        <f>"21:11:46.672"</f>
        <v>21:11:46.672</v>
      </c>
      <c r="U375" t="str">
        <f t="shared" si="21"/>
        <v>A073EB</v>
      </c>
      <c r="V375">
        <v>0</v>
      </c>
      <c r="W375">
        <v>0</v>
      </c>
      <c r="X375">
        <v>4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297</v>
      </c>
      <c r="AG375">
        <v>0</v>
      </c>
      <c r="AH375">
        <v>3</v>
      </c>
      <c r="AI375">
        <v>2</v>
      </c>
      <c r="AJ375">
        <v>1</v>
      </c>
      <c r="AK375" t="s">
        <v>317</v>
      </c>
      <c r="AL375">
        <v>35.938940000000002</v>
      </c>
      <c r="AM375" t="s">
        <v>318</v>
      </c>
      <c r="AN375">
        <v>-75.729231999999996</v>
      </c>
      <c r="AO375">
        <v>25</v>
      </c>
      <c r="AP375">
        <v>1575</v>
      </c>
      <c r="AQ375" t="s">
        <v>129</v>
      </c>
      <c r="AR375">
        <v>74</v>
      </c>
      <c r="AS375">
        <v>139</v>
      </c>
      <c r="AT375">
        <v>0</v>
      </c>
      <c r="BB375" t="str">
        <f t="shared" si="22"/>
        <v>1200</v>
      </c>
      <c r="BC375">
        <v>1</v>
      </c>
      <c r="BD375" t="str">
        <f t="shared" si="24"/>
        <v xml:space="preserve">N1281F  </v>
      </c>
      <c r="BE375">
        <v>1</v>
      </c>
      <c r="BG375">
        <v>0</v>
      </c>
      <c r="BH375">
        <v>0</v>
      </c>
      <c r="BI375">
        <v>0</v>
      </c>
      <c r="BJ375">
        <v>1425</v>
      </c>
      <c r="BK375">
        <v>-150</v>
      </c>
      <c r="BL375" t="s">
        <v>300</v>
      </c>
      <c r="BM375">
        <v>1</v>
      </c>
      <c r="BN375">
        <v>0</v>
      </c>
      <c r="BO375">
        <v>1</v>
      </c>
      <c r="BP375">
        <v>0</v>
      </c>
      <c r="BS375">
        <v>0.08</v>
      </c>
      <c r="BT375">
        <v>0</v>
      </c>
      <c r="BU375">
        <v>0</v>
      </c>
      <c r="CE375" t="str">
        <f>"21:11:47.179"</f>
        <v>21:11:47.179</v>
      </c>
      <c r="CF375">
        <v>179078949</v>
      </c>
      <c r="CI375">
        <v>0</v>
      </c>
      <c r="CJ375">
        <v>1504</v>
      </c>
      <c r="CK375">
        <v>1011.2</v>
      </c>
      <c r="CL375">
        <v>4.2187999999999999</v>
      </c>
      <c r="CM375">
        <v>1</v>
      </c>
      <c r="CN375">
        <v>1</v>
      </c>
      <c r="CO375">
        <v>0</v>
      </c>
      <c r="CP375">
        <v>1</v>
      </c>
      <c r="CQ375">
        <v>0</v>
      </c>
      <c r="CR375">
        <v>1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145</v>
      </c>
      <c r="DB375">
        <v>1</v>
      </c>
      <c r="DC375" t="s">
        <v>132</v>
      </c>
      <c r="DD375" t="s">
        <v>133</v>
      </c>
      <c r="DG375">
        <v>1795150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"09/28/2024 21:11:48.477"</f>
        <v>09/28/2024 21:11:48.477</v>
      </c>
      <c r="C376" t="str">
        <f t="shared" si="23"/>
        <v>FFDFD7C0</v>
      </c>
      <c r="D376" t="s">
        <v>123</v>
      </c>
      <c r="E376">
        <v>2</v>
      </c>
      <c r="H376">
        <v>158</v>
      </c>
      <c r="I376" t="s">
        <v>124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"21:11:48.195"</f>
        <v>21:11:48.195</v>
      </c>
      <c r="T376" t="str">
        <f>"21:11:47.695"</f>
        <v>21:11:47.695</v>
      </c>
      <c r="U376" t="str">
        <f t="shared" si="21"/>
        <v>A073EB</v>
      </c>
      <c r="V376">
        <v>0</v>
      </c>
      <c r="W376">
        <v>0</v>
      </c>
      <c r="X376">
        <v>4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297</v>
      </c>
      <c r="AG376">
        <v>0</v>
      </c>
      <c r="AH376">
        <v>3</v>
      </c>
      <c r="AI376">
        <v>2</v>
      </c>
      <c r="AJ376">
        <v>1</v>
      </c>
      <c r="AK376" t="s">
        <v>319</v>
      </c>
      <c r="AL376">
        <v>35.939584000000004</v>
      </c>
      <c r="AM376" t="s">
        <v>320</v>
      </c>
      <c r="AN376">
        <v>-75.728759999999994</v>
      </c>
      <c r="AO376">
        <v>25</v>
      </c>
      <c r="AP376">
        <v>1575</v>
      </c>
      <c r="AQ376" t="s">
        <v>129</v>
      </c>
      <c r="AR376">
        <v>77</v>
      </c>
      <c r="AS376">
        <v>138</v>
      </c>
      <c r="AT376">
        <v>-64</v>
      </c>
      <c r="BB376" t="str">
        <f t="shared" si="22"/>
        <v>1200</v>
      </c>
      <c r="BC376">
        <v>1</v>
      </c>
      <c r="BD376" t="str">
        <f t="shared" si="24"/>
        <v xml:space="preserve">N1281F  </v>
      </c>
      <c r="BE376">
        <v>1</v>
      </c>
      <c r="BG376">
        <v>0</v>
      </c>
      <c r="BH376">
        <v>0</v>
      </c>
      <c r="BI376">
        <v>0</v>
      </c>
      <c r="BJ376">
        <v>1425</v>
      </c>
      <c r="BK376">
        <v>-150</v>
      </c>
      <c r="BL376" t="s">
        <v>300</v>
      </c>
      <c r="BM376">
        <v>1</v>
      </c>
      <c r="BN376">
        <v>0</v>
      </c>
      <c r="BO376">
        <v>1</v>
      </c>
      <c r="BP376">
        <v>0</v>
      </c>
      <c r="BS376">
        <v>0.08</v>
      </c>
      <c r="BT376">
        <v>0</v>
      </c>
      <c r="BU376">
        <v>0</v>
      </c>
      <c r="CE376" t="str">
        <f>"21:11:48.201"</f>
        <v>21:11:48.201</v>
      </c>
      <c r="CF376">
        <v>201448889</v>
      </c>
      <c r="CI376">
        <v>0</v>
      </c>
      <c r="CJ376">
        <v>1504</v>
      </c>
      <c r="CK376">
        <v>1011.2</v>
      </c>
      <c r="CL376">
        <v>4.2187999999999999</v>
      </c>
      <c r="CM376">
        <v>1</v>
      </c>
      <c r="CN376">
        <v>1</v>
      </c>
      <c r="CO376">
        <v>0</v>
      </c>
      <c r="CP376">
        <v>1</v>
      </c>
      <c r="CQ376">
        <v>0</v>
      </c>
      <c r="CR376">
        <v>1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145</v>
      </c>
      <c r="DB376">
        <v>1</v>
      </c>
      <c r="DC376" t="s">
        <v>132</v>
      </c>
      <c r="DD376" t="s">
        <v>133</v>
      </c>
      <c r="DG376">
        <v>1795593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"09/28/2024 21:11:48.477"</f>
        <v>09/28/2024 21:11:48.477</v>
      </c>
      <c r="C377" t="str">
        <f t="shared" si="23"/>
        <v>FFDFD7C0</v>
      </c>
      <c r="D377" t="s">
        <v>136</v>
      </c>
      <c r="E377">
        <v>3</v>
      </c>
      <c r="F377">
        <v>1003</v>
      </c>
      <c r="G377" t="s">
        <v>142</v>
      </c>
      <c r="J377" t="s">
        <v>137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"21:11:48.195"</f>
        <v>21:11:48.195</v>
      </c>
      <c r="T377" t="str">
        <f>"21:11:47.695"</f>
        <v>21:11:47.695</v>
      </c>
      <c r="U377" t="str">
        <f t="shared" si="21"/>
        <v>A073EB</v>
      </c>
      <c r="V377">
        <v>0</v>
      </c>
      <c r="W377">
        <v>0</v>
      </c>
      <c r="X377">
        <v>4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297</v>
      </c>
      <c r="AG377">
        <v>0</v>
      </c>
      <c r="AH377">
        <v>3</v>
      </c>
      <c r="AI377">
        <v>2</v>
      </c>
      <c r="AJ377">
        <v>1</v>
      </c>
      <c r="AK377" t="s">
        <v>319</v>
      </c>
      <c r="AL377">
        <v>35.939584000000004</v>
      </c>
      <c r="AM377" t="s">
        <v>320</v>
      </c>
      <c r="AN377">
        <v>-75.728759999999994</v>
      </c>
      <c r="AO377">
        <v>25</v>
      </c>
      <c r="AP377">
        <v>1575</v>
      </c>
      <c r="AQ377" t="s">
        <v>129</v>
      </c>
      <c r="AR377">
        <v>77</v>
      </c>
      <c r="AS377">
        <v>138</v>
      </c>
      <c r="AT377">
        <v>-64</v>
      </c>
      <c r="BB377" t="str">
        <f t="shared" si="22"/>
        <v>1200</v>
      </c>
      <c r="BC377">
        <v>1</v>
      </c>
      <c r="BD377" t="str">
        <f t="shared" si="24"/>
        <v xml:space="preserve">N1281F  </v>
      </c>
      <c r="BE377">
        <v>1</v>
      </c>
      <c r="BG377">
        <v>0</v>
      </c>
      <c r="BH377">
        <v>0</v>
      </c>
      <c r="BI377">
        <v>0</v>
      </c>
      <c r="BJ377">
        <v>1425</v>
      </c>
      <c r="BK377">
        <v>-150</v>
      </c>
      <c r="BL377" t="s">
        <v>300</v>
      </c>
      <c r="BM377">
        <v>1</v>
      </c>
      <c r="BN377">
        <v>0</v>
      </c>
      <c r="BO377">
        <v>1</v>
      </c>
      <c r="BP377">
        <v>0</v>
      </c>
      <c r="BS377">
        <v>0.08</v>
      </c>
      <c r="BT377">
        <v>0</v>
      </c>
      <c r="BU377">
        <v>0</v>
      </c>
      <c r="CE377" t="str">
        <f>"21:11:48.201"</f>
        <v>21:11:48.201</v>
      </c>
      <c r="CF377">
        <v>201448889</v>
      </c>
      <c r="CI377">
        <v>0</v>
      </c>
      <c r="CJ377">
        <v>1504</v>
      </c>
      <c r="CK377">
        <v>1011.2</v>
      </c>
      <c r="CL377">
        <v>4.2187999999999999</v>
      </c>
      <c r="CM377">
        <v>1</v>
      </c>
      <c r="CN377">
        <v>1</v>
      </c>
      <c r="CO377">
        <v>0</v>
      </c>
      <c r="CP377">
        <v>1</v>
      </c>
      <c r="CQ377">
        <v>0</v>
      </c>
      <c r="CR377">
        <v>1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145</v>
      </c>
      <c r="DB377">
        <v>1</v>
      </c>
      <c r="DC377" t="s">
        <v>132</v>
      </c>
      <c r="DD377" t="s">
        <v>133</v>
      </c>
      <c r="DG377">
        <v>1795593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"09/28/2024 21:11:48.477"</f>
        <v>09/28/2024 21:11:48.477</v>
      </c>
      <c r="C378" t="str">
        <f t="shared" si="23"/>
        <v>FFDFD7C0</v>
      </c>
      <c r="D378" t="s">
        <v>136</v>
      </c>
      <c r="E378">
        <v>4</v>
      </c>
      <c r="F378">
        <v>1004</v>
      </c>
      <c r="G378" t="s">
        <v>124</v>
      </c>
      <c r="J378" t="s">
        <v>137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"21:11:48.195"</f>
        <v>21:11:48.195</v>
      </c>
      <c r="T378" t="str">
        <f>"21:11:47.695"</f>
        <v>21:11:47.695</v>
      </c>
      <c r="U378" t="str">
        <f t="shared" si="21"/>
        <v>A073EB</v>
      </c>
      <c r="V378">
        <v>0</v>
      </c>
      <c r="W378">
        <v>0</v>
      </c>
      <c r="X378">
        <v>4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297</v>
      </c>
      <c r="AG378">
        <v>0</v>
      </c>
      <c r="AH378">
        <v>3</v>
      </c>
      <c r="AI378">
        <v>2</v>
      </c>
      <c r="AJ378">
        <v>1</v>
      </c>
      <c r="AK378" t="s">
        <v>319</v>
      </c>
      <c r="AL378">
        <v>35.939584000000004</v>
      </c>
      <c r="AM378" t="s">
        <v>320</v>
      </c>
      <c r="AN378">
        <v>-75.728759999999994</v>
      </c>
      <c r="AO378">
        <v>25</v>
      </c>
      <c r="AP378">
        <v>1575</v>
      </c>
      <c r="AQ378" t="s">
        <v>129</v>
      </c>
      <c r="AR378">
        <v>77</v>
      </c>
      <c r="AS378">
        <v>138</v>
      </c>
      <c r="AT378">
        <v>-64</v>
      </c>
      <c r="BB378" t="str">
        <f t="shared" si="22"/>
        <v>1200</v>
      </c>
      <c r="BC378">
        <v>1</v>
      </c>
      <c r="BD378" t="str">
        <f t="shared" si="24"/>
        <v xml:space="preserve">N1281F  </v>
      </c>
      <c r="BE378">
        <v>1</v>
      </c>
      <c r="BG378">
        <v>0</v>
      </c>
      <c r="BH378">
        <v>0</v>
      </c>
      <c r="BI378">
        <v>0</v>
      </c>
      <c r="BJ378">
        <v>1425</v>
      </c>
      <c r="BK378">
        <v>-150</v>
      </c>
      <c r="BL378" t="s">
        <v>300</v>
      </c>
      <c r="BM378">
        <v>1</v>
      </c>
      <c r="BN378">
        <v>0</v>
      </c>
      <c r="BO378">
        <v>1</v>
      </c>
      <c r="BP378">
        <v>0</v>
      </c>
      <c r="BS378">
        <v>0.08</v>
      </c>
      <c r="BT378">
        <v>0</v>
      </c>
      <c r="BU378">
        <v>0</v>
      </c>
      <c r="CE378" t="str">
        <f>"21:11:48.201"</f>
        <v>21:11:48.201</v>
      </c>
      <c r="CF378">
        <v>201448889</v>
      </c>
      <c r="CI378">
        <v>0</v>
      </c>
      <c r="CJ378">
        <v>1504</v>
      </c>
      <c r="CK378">
        <v>1011.2</v>
      </c>
      <c r="CL378">
        <v>4.2187999999999999</v>
      </c>
      <c r="CM378">
        <v>1</v>
      </c>
      <c r="CN378">
        <v>1</v>
      </c>
      <c r="CO378">
        <v>0</v>
      </c>
      <c r="CP378">
        <v>1</v>
      </c>
      <c r="CQ378">
        <v>0</v>
      </c>
      <c r="CR378">
        <v>1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145</v>
      </c>
      <c r="DB378">
        <v>1</v>
      </c>
      <c r="DC378" t="s">
        <v>132</v>
      </c>
      <c r="DD378" t="s">
        <v>133</v>
      </c>
      <c r="DG378">
        <v>1795593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"09/28/2024 21:11:48.477"</f>
        <v>09/28/2024 21:11:48.477</v>
      </c>
      <c r="C379" t="str">
        <f t="shared" si="23"/>
        <v>FFDFD7C0</v>
      </c>
      <c r="D379" t="s">
        <v>143</v>
      </c>
      <c r="E379">
        <v>13</v>
      </c>
      <c r="J379" t="s">
        <v>144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"21:11:48.195"</f>
        <v>21:11:48.195</v>
      </c>
      <c r="T379" t="str">
        <f>"21:11:47.695"</f>
        <v>21:11:47.695</v>
      </c>
      <c r="U379" t="str">
        <f t="shared" si="21"/>
        <v>A073EB</v>
      </c>
      <c r="V379">
        <v>0</v>
      </c>
      <c r="W379">
        <v>0</v>
      </c>
      <c r="X379">
        <v>4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297</v>
      </c>
      <c r="AG379">
        <v>0</v>
      </c>
      <c r="AH379">
        <v>3</v>
      </c>
      <c r="AI379">
        <v>2</v>
      </c>
      <c r="AJ379">
        <v>1</v>
      </c>
      <c r="AK379" t="s">
        <v>319</v>
      </c>
      <c r="AL379">
        <v>35.939584000000004</v>
      </c>
      <c r="AM379" t="s">
        <v>320</v>
      </c>
      <c r="AN379">
        <v>-75.728759999999994</v>
      </c>
      <c r="AO379">
        <v>25</v>
      </c>
      <c r="AP379">
        <v>1575</v>
      </c>
      <c r="AQ379" t="s">
        <v>129</v>
      </c>
      <c r="AR379">
        <v>77</v>
      </c>
      <c r="AS379">
        <v>138</v>
      </c>
      <c r="AT379">
        <v>-64</v>
      </c>
      <c r="BB379" t="str">
        <f t="shared" si="22"/>
        <v>1200</v>
      </c>
      <c r="BC379">
        <v>1</v>
      </c>
      <c r="BD379" t="str">
        <f t="shared" si="24"/>
        <v xml:space="preserve">N1281F  </v>
      </c>
      <c r="BE379">
        <v>1</v>
      </c>
      <c r="BG379">
        <v>0</v>
      </c>
      <c r="BH379">
        <v>0</v>
      </c>
      <c r="BI379">
        <v>0</v>
      </c>
      <c r="BJ379">
        <v>1425</v>
      </c>
      <c r="BK379">
        <v>-150</v>
      </c>
      <c r="BL379" t="s">
        <v>300</v>
      </c>
      <c r="BM379">
        <v>1</v>
      </c>
      <c r="BN379">
        <v>0</v>
      </c>
      <c r="BO379">
        <v>1</v>
      </c>
      <c r="BP379">
        <v>0</v>
      </c>
      <c r="BS379">
        <v>0.08</v>
      </c>
      <c r="BT379">
        <v>0</v>
      </c>
      <c r="BU379">
        <v>0</v>
      </c>
      <c r="CE379" t="str">
        <f>"21:11:48.201"</f>
        <v>21:11:48.201</v>
      </c>
      <c r="CF379">
        <v>201448889</v>
      </c>
      <c r="CI379">
        <v>0</v>
      </c>
      <c r="CJ379">
        <v>1504</v>
      </c>
      <c r="CK379">
        <v>1011.2</v>
      </c>
      <c r="CL379">
        <v>4.2187999999999999</v>
      </c>
      <c r="CM379">
        <v>1</v>
      </c>
      <c r="CN379">
        <v>1</v>
      </c>
      <c r="CO379">
        <v>0</v>
      </c>
      <c r="CP379">
        <v>1</v>
      </c>
      <c r="CQ379">
        <v>0</v>
      </c>
      <c r="CR379">
        <v>1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131</v>
      </c>
      <c r="DA379">
        <v>145</v>
      </c>
      <c r="DB379">
        <v>1</v>
      </c>
      <c r="DC379" t="s">
        <v>132</v>
      </c>
      <c r="DD379" t="s">
        <v>133</v>
      </c>
      <c r="DG379">
        <v>1795593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"09/28/2024 21:11:49.415"</f>
        <v>09/28/2024 21:11:49.415</v>
      </c>
      <c r="C380" t="str">
        <f t="shared" si="23"/>
        <v>FFDFD7C0</v>
      </c>
      <c r="D380" t="s">
        <v>143</v>
      </c>
      <c r="E380">
        <v>13</v>
      </c>
      <c r="J380" t="s">
        <v>144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"21:11:49.180"</f>
        <v>21:11:49.180</v>
      </c>
      <c r="T380" t="str">
        <f>"21:11:48.780"</f>
        <v>21:11:48.780</v>
      </c>
      <c r="U380" t="str">
        <f t="shared" si="21"/>
        <v>A073EB</v>
      </c>
      <c r="V380">
        <v>0</v>
      </c>
      <c r="W380">
        <v>0</v>
      </c>
      <c r="X380">
        <v>4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297</v>
      </c>
      <c r="AG380">
        <v>0</v>
      </c>
      <c r="AH380">
        <v>3</v>
      </c>
      <c r="AI380">
        <v>2</v>
      </c>
      <c r="AJ380">
        <v>1</v>
      </c>
      <c r="AK380" t="s">
        <v>321</v>
      </c>
      <c r="AL380">
        <v>35.940227999999998</v>
      </c>
      <c r="AM380" t="s">
        <v>322</v>
      </c>
      <c r="AN380">
        <v>-75.728288000000006</v>
      </c>
      <c r="AO380">
        <v>25</v>
      </c>
      <c r="AP380">
        <v>1575</v>
      </c>
      <c r="AQ380" t="s">
        <v>129</v>
      </c>
      <c r="AR380">
        <v>80</v>
      </c>
      <c r="AS380">
        <v>138</v>
      </c>
      <c r="AT380">
        <v>-64</v>
      </c>
      <c r="BB380" t="str">
        <f t="shared" si="22"/>
        <v>1200</v>
      </c>
      <c r="BC380">
        <v>1</v>
      </c>
      <c r="BD380" t="str">
        <f t="shared" si="24"/>
        <v xml:space="preserve">N1281F  </v>
      </c>
      <c r="BE380">
        <v>1</v>
      </c>
      <c r="BG380">
        <v>0</v>
      </c>
      <c r="BH380">
        <v>0</v>
      </c>
      <c r="BI380">
        <v>0</v>
      </c>
      <c r="BJ380">
        <v>1425</v>
      </c>
      <c r="BK380">
        <v>-150</v>
      </c>
      <c r="BL380" t="s">
        <v>300</v>
      </c>
      <c r="BM380">
        <v>1</v>
      </c>
      <c r="BN380">
        <v>0</v>
      </c>
      <c r="BO380">
        <v>1</v>
      </c>
      <c r="BP380">
        <v>0</v>
      </c>
      <c r="BS380">
        <v>0.08</v>
      </c>
      <c r="BT380">
        <v>0</v>
      </c>
      <c r="BU380">
        <v>0</v>
      </c>
      <c r="CE380" t="str">
        <f>"21:11:49.186"</f>
        <v>21:11:49.186</v>
      </c>
      <c r="CF380">
        <v>186135354</v>
      </c>
      <c r="CI380">
        <v>0</v>
      </c>
      <c r="CJ380">
        <v>1504</v>
      </c>
      <c r="CK380">
        <v>1011.2</v>
      </c>
      <c r="CL380">
        <v>4.2187999999999999</v>
      </c>
      <c r="CM380">
        <v>1</v>
      </c>
      <c r="CN380">
        <v>1</v>
      </c>
      <c r="CO380">
        <v>0</v>
      </c>
      <c r="CP380">
        <v>1</v>
      </c>
      <c r="CQ380">
        <v>0</v>
      </c>
      <c r="CR380">
        <v>1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6</v>
      </c>
      <c r="CY380">
        <v>7</v>
      </c>
      <c r="CZ380" t="s">
        <v>131</v>
      </c>
      <c r="DA380">
        <v>145</v>
      </c>
      <c r="DB380">
        <v>1</v>
      </c>
      <c r="DC380" t="s">
        <v>132</v>
      </c>
      <c r="DD380" t="s">
        <v>133</v>
      </c>
      <c r="DG380">
        <v>1796034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"09/28/2024 21:11:49.446"</f>
        <v>09/28/2024 21:11:49.446</v>
      </c>
      <c r="C381" t="str">
        <f t="shared" si="23"/>
        <v>FFDFD7C0</v>
      </c>
      <c r="D381" t="s">
        <v>136</v>
      </c>
      <c r="E381">
        <v>3</v>
      </c>
      <c r="F381">
        <v>1003</v>
      </c>
      <c r="G381" t="s">
        <v>142</v>
      </c>
      <c r="J381" t="s">
        <v>137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"21:11:49.180"</f>
        <v>21:11:49.180</v>
      </c>
      <c r="T381" t="str">
        <f>"21:11:48.780"</f>
        <v>21:11:48.780</v>
      </c>
      <c r="U381" t="str">
        <f t="shared" si="21"/>
        <v>A073EB</v>
      </c>
      <c r="V381">
        <v>0</v>
      </c>
      <c r="W381">
        <v>0</v>
      </c>
      <c r="X381">
        <v>4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297</v>
      </c>
      <c r="AG381">
        <v>0</v>
      </c>
      <c r="AH381">
        <v>3</v>
      </c>
      <c r="AI381">
        <v>2</v>
      </c>
      <c r="AJ381">
        <v>1</v>
      </c>
      <c r="AK381" t="s">
        <v>321</v>
      </c>
      <c r="AL381">
        <v>35.940227999999998</v>
      </c>
      <c r="AM381" t="s">
        <v>322</v>
      </c>
      <c r="AN381">
        <v>-75.728288000000006</v>
      </c>
      <c r="AO381">
        <v>25</v>
      </c>
      <c r="AP381">
        <v>1575</v>
      </c>
      <c r="AQ381" t="s">
        <v>129</v>
      </c>
      <c r="AR381">
        <v>80</v>
      </c>
      <c r="AS381">
        <v>138</v>
      </c>
      <c r="AT381">
        <v>-64</v>
      </c>
      <c r="BB381" t="str">
        <f t="shared" si="22"/>
        <v>1200</v>
      </c>
      <c r="BC381">
        <v>1</v>
      </c>
      <c r="BD381" t="str">
        <f t="shared" si="24"/>
        <v xml:space="preserve">N1281F  </v>
      </c>
      <c r="BE381">
        <v>1</v>
      </c>
      <c r="BG381">
        <v>0</v>
      </c>
      <c r="BH381">
        <v>0</v>
      </c>
      <c r="BI381">
        <v>0</v>
      </c>
      <c r="BJ381">
        <v>1425</v>
      </c>
      <c r="BK381">
        <v>-150</v>
      </c>
      <c r="BL381" t="s">
        <v>300</v>
      </c>
      <c r="BM381">
        <v>1</v>
      </c>
      <c r="BN381">
        <v>0</v>
      </c>
      <c r="BO381">
        <v>1</v>
      </c>
      <c r="BP381">
        <v>0</v>
      </c>
      <c r="BS381">
        <v>0.08</v>
      </c>
      <c r="BT381">
        <v>0</v>
      </c>
      <c r="BU381">
        <v>0</v>
      </c>
      <c r="CE381" t="str">
        <f>"21:11:49.186"</f>
        <v>21:11:49.186</v>
      </c>
      <c r="CF381">
        <v>186135354</v>
      </c>
      <c r="CI381">
        <v>0</v>
      </c>
      <c r="CJ381">
        <v>1504</v>
      </c>
      <c r="CK381">
        <v>1011.2</v>
      </c>
      <c r="CL381">
        <v>4.2187999999999999</v>
      </c>
      <c r="CM381">
        <v>1</v>
      </c>
      <c r="CN381">
        <v>1</v>
      </c>
      <c r="CO381">
        <v>0</v>
      </c>
      <c r="CP381">
        <v>1</v>
      </c>
      <c r="CQ381">
        <v>0</v>
      </c>
      <c r="CR381">
        <v>1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6</v>
      </c>
      <c r="CY381">
        <v>7</v>
      </c>
      <c r="CZ381" t="s">
        <v>131</v>
      </c>
      <c r="DA381">
        <v>145</v>
      </c>
      <c r="DB381">
        <v>1</v>
      </c>
      <c r="DC381" t="s">
        <v>132</v>
      </c>
      <c r="DD381" t="s">
        <v>133</v>
      </c>
      <c r="DG381">
        <v>1796034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"09/28/2024 21:11:49.446"</f>
        <v>09/28/2024 21:11:49.446</v>
      </c>
      <c r="C382" t="str">
        <f t="shared" si="23"/>
        <v>FFDFD7C0</v>
      </c>
      <c r="D382" t="s">
        <v>136</v>
      </c>
      <c r="E382">
        <v>4</v>
      </c>
      <c r="F382">
        <v>1004</v>
      </c>
      <c r="G382" t="s">
        <v>124</v>
      </c>
      <c r="J382" t="s">
        <v>137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"21:11:49.180"</f>
        <v>21:11:49.180</v>
      </c>
      <c r="T382" t="str">
        <f>"21:11:48.780"</f>
        <v>21:11:48.780</v>
      </c>
      <c r="U382" t="str">
        <f t="shared" si="21"/>
        <v>A073EB</v>
      </c>
      <c r="V382">
        <v>0</v>
      </c>
      <c r="W382">
        <v>0</v>
      </c>
      <c r="X382">
        <v>4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297</v>
      </c>
      <c r="AG382">
        <v>0</v>
      </c>
      <c r="AH382">
        <v>3</v>
      </c>
      <c r="AI382">
        <v>2</v>
      </c>
      <c r="AJ382">
        <v>1</v>
      </c>
      <c r="AK382" t="s">
        <v>321</v>
      </c>
      <c r="AL382">
        <v>35.940227999999998</v>
      </c>
      <c r="AM382" t="s">
        <v>322</v>
      </c>
      <c r="AN382">
        <v>-75.728288000000006</v>
      </c>
      <c r="AO382">
        <v>25</v>
      </c>
      <c r="AP382">
        <v>1575</v>
      </c>
      <c r="AQ382" t="s">
        <v>129</v>
      </c>
      <c r="AR382">
        <v>80</v>
      </c>
      <c r="AS382">
        <v>138</v>
      </c>
      <c r="AT382">
        <v>-64</v>
      </c>
      <c r="BB382" t="str">
        <f t="shared" si="22"/>
        <v>1200</v>
      </c>
      <c r="BC382">
        <v>1</v>
      </c>
      <c r="BD382" t="str">
        <f t="shared" si="24"/>
        <v xml:space="preserve">N1281F  </v>
      </c>
      <c r="BE382">
        <v>1</v>
      </c>
      <c r="BG382">
        <v>0</v>
      </c>
      <c r="BH382">
        <v>0</v>
      </c>
      <c r="BI382">
        <v>0</v>
      </c>
      <c r="BJ382">
        <v>1425</v>
      </c>
      <c r="BK382">
        <v>-150</v>
      </c>
      <c r="BL382" t="s">
        <v>300</v>
      </c>
      <c r="BM382">
        <v>1</v>
      </c>
      <c r="BN382">
        <v>0</v>
      </c>
      <c r="BO382">
        <v>1</v>
      </c>
      <c r="BP382">
        <v>0</v>
      </c>
      <c r="BS382">
        <v>0.08</v>
      </c>
      <c r="BT382">
        <v>0</v>
      </c>
      <c r="BU382">
        <v>0</v>
      </c>
      <c r="CE382" t="str">
        <f>"21:11:49.186"</f>
        <v>21:11:49.186</v>
      </c>
      <c r="CF382">
        <v>186135354</v>
      </c>
      <c r="CI382">
        <v>0</v>
      </c>
      <c r="CJ382">
        <v>1504</v>
      </c>
      <c r="CK382">
        <v>1011.2</v>
      </c>
      <c r="CL382">
        <v>4.2187999999999999</v>
      </c>
      <c r="CM382">
        <v>1</v>
      </c>
      <c r="CN382">
        <v>1</v>
      </c>
      <c r="CO382">
        <v>0</v>
      </c>
      <c r="CP382">
        <v>1</v>
      </c>
      <c r="CQ382">
        <v>0</v>
      </c>
      <c r="CR382">
        <v>1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6</v>
      </c>
      <c r="CY382">
        <v>7</v>
      </c>
      <c r="CZ382" t="s">
        <v>131</v>
      </c>
      <c r="DA382">
        <v>145</v>
      </c>
      <c r="DB382">
        <v>1</v>
      </c>
      <c r="DC382" t="s">
        <v>132</v>
      </c>
      <c r="DD382" t="s">
        <v>133</v>
      </c>
      <c r="DG382">
        <v>1796034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"09/28/2024 21:11:49.446"</f>
        <v>09/28/2024 21:11:49.446</v>
      </c>
      <c r="C383" t="str">
        <f t="shared" si="23"/>
        <v>FFDFD7C0</v>
      </c>
      <c r="D383" t="s">
        <v>123</v>
      </c>
      <c r="E383">
        <v>2</v>
      </c>
      <c r="H383">
        <v>158</v>
      </c>
      <c r="I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"21:11:49.180"</f>
        <v>21:11:49.180</v>
      </c>
      <c r="T383" t="str">
        <f>"21:11:48.780"</f>
        <v>21:11:48.780</v>
      </c>
      <c r="U383" t="str">
        <f t="shared" si="21"/>
        <v>A073EB</v>
      </c>
      <c r="V383">
        <v>0</v>
      </c>
      <c r="W383">
        <v>0</v>
      </c>
      <c r="X383">
        <v>4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297</v>
      </c>
      <c r="AG383">
        <v>0</v>
      </c>
      <c r="AH383">
        <v>3</v>
      </c>
      <c r="AI383">
        <v>2</v>
      </c>
      <c r="AJ383">
        <v>1</v>
      </c>
      <c r="AK383" t="s">
        <v>321</v>
      </c>
      <c r="AL383">
        <v>35.940227999999998</v>
      </c>
      <c r="AM383" t="s">
        <v>322</v>
      </c>
      <c r="AN383">
        <v>-75.728288000000006</v>
      </c>
      <c r="AO383">
        <v>25</v>
      </c>
      <c r="AP383">
        <v>1575</v>
      </c>
      <c r="AQ383" t="s">
        <v>129</v>
      </c>
      <c r="AR383">
        <v>80</v>
      </c>
      <c r="AS383">
        <v>138</v>
      </c>
      <c r="AT383">
        <v>-64</v>
      </c>
      <c r="BB383" t="str">
        <f t="shared" si="22"/>
        <v>1200</v>
      </c>
      <c r="BC383">
        <v>1</v>
      </c>
      <c r="BD383" t="str">
        <f t="shared" si="24"/>
        <v xml:space="preserve">N1281F  </v>
      </c>
      <c r="BE383">
        <v>1</v>
      </c>
      <c r="BG383">
        <v>0</v>
      </c>
      <c r="BH383">
        <v>0</v>
      </c>
      <c r="BI383">
        <v>0</v>
      </c>
      <c r="BJ383">
        <v>1425</v>
      </c>
      <c r="BK383">
        <v>-150</v>
      </c>
      <c r="BL383" t="s">
        <v>300</v>
      </c>
      <c r="BM383">
        <v>1</v>
      </c>
      <c r="BN383">
        <v>0</v>
      </c>
      <c r="BO383">
        <v>1</v>
      </c>
      <c r="BP383">
        <v>0</v>
      </c>
      <c r="BS383">
        <v>0.08</v>
      </c>
      <c r="BT383">
        <v>0</v>
      </c>
      <c r="BU383">
        <v>0</v>
      </c>
      <c r="CE383" t="str">
        <f>"21:11:49.186"</f>
        <v>21:11:49.186</v>
      </c>
      <c r="CF383">
        <v>186135354</v>
      </c>
      <c r="CI383">
        <v>0</v>
      </c>
      <c r="CJ383">
        <v>1504</v>
      </c>
      <c r="CK383">
        <v>1011.2</v>
      </c>
      <c r="CL383">
        <v>4.2187999999999999</v>
      </c>
      <c r="CM383">
        <v>1</v>
      </c>
      <c r="CN383">
        <v>1</v>
      </c>
      <c r="CO383">
        <v>0</v>
      </c>
      <c r="CP383">
        <v>1</v>
      </c>
      <c r="CQ383">
        <v>0</v>
      </c>
      <c r="CR383">
        <v>1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6</v>
      </c>
      <c r="CY383">
        <v>7</v>
      </c>
      <c r="CZ383" t="s">
        <v>131</v>
      </c>
      <c r="DA383">
        <v>145</v>
      </c>
      <c r="DB383">
        <v>1</v>
      </c>
      <c r="DC383" t="s">
        <v>132</v>
      </c>
      <c r="DD383" t="s">
        <v>133</v>
      </c>
      <c r="DG383">
        <v>1796034</v>
      </c>
      <c r="DI383">
        <v>0</v>
      </c>
      <c r="DJ383">
        <v>0</v>
      </c>
      <c r="DK383">
        <v>1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"09/28/2024 21:11:50.508"</f>
        <v>09/28/2024 21:11:50.508</v>
      </c>
      <c r="C384" t="str">
        <f t="shared" si="23"/>
        <v>FFDFD7C0</v>
      </c>
      <c r="D384" t="s">
        <v>123</v>
      </c>
      <c r="E384">
        <v>2</v>
      </c>
      <c r="H384">
        <v>158</v>
      </c>
      <c r="I384" t="s">
        <v>124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"21:11:50.203"</f>
        <v>21:11:50.203</v>
      </c>
      <c r="T384" t="str">
        <f>"21:11:49.803"</f>
        <v>21:11:49.803</v>
      </c>
      <c r="U384" t="str">
        <f t="shared" si="21"/>
        <v>A073EB</v>
      </c>
      <c r="V384">
        <v>0</v>
      </c>
      <c r="W384">
        <v>0</v>
      </c>
      <c r="X384">
        <v>4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297</v>
      </c>
      <c r="AG384">
        <v>0</v>
      </c>
      <c r="AH384">
        <v>3</v>
      </c>
      <c r="AI384">
        <v>2</v>
      </c>
      <c r="AJ384">
        <v>1</v>
      </c>
      <c r="AK384" t="s">
        <v>323</v>
      </c>
      <c r="AL384">
        <v>35.940849999999998</v>
      </c>
      <c r="AM384" t="s">
        <v>324</v>
      </c>
      <c r="AN384">
        <v>-75.727816000000004</v>
      </c>
      <c r="AO384">
        <v>25</v>
      </c>
      <c r="AP384">
        <v>1575</v>
      </c>
      <c r="AQ384" t="s">
        <v>129</v>
      </c>
      <c r="AR384">
        <v>82</v>
      </c>
      <c r="AS384">
        <v>138</v>
      </c>
      <c r="AT384">
        <v>-64</v>
      </c>
      <c r="BB384" t="str">
        <f t="shared" si="22"/>
        <v>1200</v>
      </c>
      <c r="BC384">
        <v>1</v>
      </c>
      <c r="BD384" t="str">
        <f t="shared" si="24"/>
        <v xml:space="preserve">N1281F  </v>
      </c>
      <c r="BE384">
        <v>1</v>
      </c>
      <c r="BG384">
        <v>0</v>
      </c>
      <c r="BH384">
        <v>0</v>
      </c>
      <c r="BI384">
        <v>0</v>
      </c>
      <c r="BJ384">
        <v>1425</v>
      </c>
      <c r="BK384">
        <v>-150</v>
      </c>
      <c r="BL384" t="s">
        <v>300</v>
      </c>
      <c r="BM384">
        <v>1</v>
      </c>
      <c r="BN384">
        <v>0</v>
      </c>
      <c r="BO384">
        <v>1</v>
      </c>
      <c r="BP384">
        <v>0</v>
      </c>
      <c r="BS384">
        <v>0.08</v>
      </c>
      <c r="BT384">
        <v>0</v>
      </c>
      <c r="BU384">
        <v>0</v>
      </c>
      <c r="CE384" t="str">
        <f>"21:11:50.210"</f>
        <v>21:11:50.210</v>
      </c>
      <c r="CF384">
        <v>210143783</v>
      </c>
      <c r="CI384">
        <v>0</v>
      </c>
      <c r="CJ384">
        <v>1504</v>
      </c>
      <c r="CK384">
        <v>1011.2</v>
      </c>
      <c r="CL384">
        <v>4.2187999999999999</v>
      </c>
      <c r="CM384">
        <v>1</v>
      </c>
      <c r="CN384">
        <v>1</v>
      </c>
      <c r="CO384">
        <v>0</v>
      </c>
      <c r="CP384">
        <v>1</v>
      </c>
      <c r="CQ384">
        <v>0</v>
      </c>
      <c r="CR384">
        <v>1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6</v>
      </c>
      <c r="CY384">
        <v>7</v>
      </c>
      <c r="CZ384" t="s">
        <v>131</v>
      </c>
      <c r="DA384">
        <v>145</v>
      </c>
      <c r="DB384">
        <v>1</v>
      </c>
      <c r="DC384" t="s">
        <v>132</v>
      </c>
      <c r="DD384" t="s">
        <v>133</v>
      </c>
      <c r="DG384">
        <v>1796504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"09/28/2024 21:11:50.508"</f>
        <v>09/28/2024 21:11:50.508</v>
      </c>
      <c r="C385" t="str">
        <f t="shared" si="23"/>
        <v>FFDFD7C0</v>
      </c>
      <c r="D385" t="s">
        <v>136</v>
      </c>
      <c r="E385">
        <v>3</v>
      </c>
      <c r="F385">
        <v>1003</v>
      </c>
      <c r="G385" t="s">
        <v>142</v>
      </c>
      <c r="J385" t="s">
        <v>137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"21:11:50.203"</f>
        <v>21:11:50.203</v>
      </c>
      <c r="T385" t="str">
        <f>"21:11:49.803"</f>
        <v>21:11:49.803</v>
      </c>
      <c r="U385" t="str">
        <f t="shared" si="21"/>
        <v>A073EB</v>
      </c>
      <c r="V385">
        <v>0</v>
      </c>
      <c r="W385">
        <v>0</v>
      </c>
      <c r="X385">
        <v>4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297</v>
      </c>
      <c r="AG385">
        <v>0</v>
      </c>
      <c r="AH385">
        <v>3</v>
      </c>
      <c r="AI385">
        <v>2</v>
      </c>
      <c r="AJ385">
        <v>1</v>
      </c>
      <c r="AK385" t="s">
        <v>323</v>
      </c>
      <c r="AL385">
        <v>35.940849999999998</v>
      </c>
      <c r="AM385" t="s">
        <v>324</v>
      </c>
      <c r="AN385">
        <v>-75.727816000000004</v>
      </c>
      <c r="AO385">
        <v>25</v>
      </c>
      <c r="AP385">
        <v>1575</v>
      </c>
      <c r="AQ385" t="s">
        <v>129</v>
      </c>
      <c r="AR385">
        <v>82</v>
      </c>
      <c r="AS385">
        <v>138</v>
      </c>
      <c r="AT385">
        <v>-64</v>
      </c>
      <c r="BB385" t="str">
        <f t="shared" si="22"/>
        <v>1200</v>
      </c>
      <c r="BC385">
        <v>1</v>
      </c>
      <c r="BD385" t="str">
        <f t="shared" si="24"/>
        <v xml:space="preserve">N1281F  </v>
      </c>
      <c r="BE385">
        <v>1</v>
      </c>
      <c r="BG385">
        <v>0</v>
      </c>
      <c r="BH385">
        <v>0</v>
      </c>
      <c r="BI385">
        <v>0</v>
      </c>
      <c r="BJ385">
        <v>1425</v>
      </c>
      <c r="BK385">
        <v>-150</v>
      </c>
      <c r="BL385" t="s">
        <v>300</v>
      </c>
      <c r="BM385">
        <v>1</v>
      </c>
      <c r="BN385">
        <v>0</v>
      </c>
      <c r="BO385">
        <v>1</v>
      </c>
      <c r="BP385">
        <v>0</v>
      </c>
      <c r="BS385">
        <v>0.08</v>
      </c>
      <c r="BT385">
        <v>0</v>
      </c>
      <c r="BU385">
        <v>0</v>
      </c>
      <c r="CE385" t="str">
        <f>"21:11:50.210"</f>
        <v>21:11:50.210</v>
      </c>
      <c r="CF385">
        <v>210143783</v>
      </c>
      <c r="CI385">
        <v>0</v>
      </c>
      <c r="CJ385">
        <v>1504</v>
      </c>
      <c r="CK385">
        <v>1011.2</v>
      </c>
      <c r="CL385">
        <v>4.2187999999999999</v>
      </c>
      <c r="CM385">
        <v>1</v>
      </c>
      <c r="CN385">
        <v>1</v>
      </c>
      <c r="CO385">
        <v>0</v>
      </c>
      <c r="CP385">
        <v>1</v>
      </c>
      <c r="CQ385">
        <v>0</v>
      </c>
      <c r="CR385">
        <v>1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6</v>
      </c>
      <c r="CY385">
        <v>7</v>
      </c>
      <c r="CZ385" t="s">
        <v>131</v>
      </c>
      <c r="DA385">
        <v>145</v>
      </c>
      <c r="DB385">
        <v>1</v>
      </c>
      <c r="DC385" t="s">
        <v>132</v>
      </c>
      <c r="DD385" t="s">
        <v>133</v>
      </c>
      <c r="DG385">
        <v>1796504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"09/28/2024 21:11:50.508"</f>
        <v>09/28/2024 21:11:50.508</v>
      </c>
      <c r="C386" t="str">
        <f t="shared" si="23"/>
        <v>FFDFD7C0</v>
      </c>
      <c r="D386" t="s">
        <v>136</v>
      </c>
      <c r="E386">
        <v>4</v>
      </c>
      <c r="F386">
        <v>1004</v>
      </c>
      <c r="G386" t="s">
        <v>124</v>
      </c>
      <c r="J386" t="s">
        <v>137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"21:11:50.203"</f>
        <v>21:11:50.203</v>
      </c>
      <c r="T386" t="str">
        <f>"21:11:49.803"</f>
        <v>21:11:49.803</v>
      </c>
      <c r="U386" t="str">
        <f t="shared" ref="U386:U449" si="25">"A073EB"</f>
        <v>A073EB</v>
      </c>
      <c r="V386">
        <v>0</v>
      </c>
      <c r="W386">
        <v>0</v>
      </c>
      <c r="X386">
        <v>4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297</v>
      </c>
      <c r="AG386">
        <v>0</v>
      </c>
      <c r="AH386">
        <v>3</v>
      </c>
      <c r="AI386">
        <v>2</v>
      </c>
      <c r="AJ386">
        <v>1</v>
      </c>
      <c r="AK386" t="s">
        <v>323</v>
      </c>
      <c r="AL386">
        <v>35.940849999999998</v>
      </c>
      <c r="AM386" t="s">
        <v>324</v>
      </c>
      <c r="AN386">
        <v>-75.727816000000004</v>
      </c>
      <c r="AO386">
        <v>25</v>
      </c>
      <c r="AP386">
        <v>1575</v>
      </c>
      <c r="AQ386" t="s">
        <v>129</v>
      </c>
      <c r="AR386">
        <v>82</v>
      </c>
      <c r="AS386">
        <v>138</v>
      </c>
      <c r="AT386">
        <v>-64</v>
      </c>
      <c r="BB386" t="str">
        <f t="shared" si="22"/>
        <v>1200</v>
      </c>
      <c r="BC386">
        <v>1</v>
      </c>
      <c r="BD386" t="str">
        <f t="shared" si="24"/>
        <v xml:space="preserve">N1281F  </v>
      </c>
      <c r="BE386">
        <v>1</v>
      </c>
      <c r="BG386">
        <v>0</v>
      </c>
      <c r="BH386">
        <v>0</v>
      </c>
      <c r="BI386">
        <v>0</v>
      </c>
      <c r="BJ386">
        <v>1425</v>
      </c>
      <c r="BK386">
        <v>-150</v>
      </c>
      <c r="BL386" t="s">
        <v>300</v>
      </c>
      <c r="BM386">
        <v>1</v>
      </c>
      <c r="BN386">
        <v>0</v>
      </c>
      <c r="BO386">
        <v>1</v>
      </c>
      <c r="BP386">
        <v>0</v>
      </c>
      <c r="BS386">
        <v>0.08</v>
      </c>
      <c r="BT386">
        <v>0</v>
      </c>
      <c r="BU386">
        <v>0</v>
      </c>
      <c r="CE386" t="str">
        <f>"21:11:50.210"</f>
        <v>21:11:50.210</v>
      </c>
      <c r="CF386">
        <v>210143783</v>
      </c>
      <c r="CI386">
        <v>0</v>
      </c>
      <c r="CJ386">
        <v>1504</v>
      </c>
      <c r="CK386">
        <v>1011.2</v>
      </c>
      <c r="CL386">
        <v>4.2187999999999999</v>
      </c>
      <c r="CM386">
        <v>1</v>
      </c>
      <c r="CN386">
        <v>1</v>
      </c>
      <c r="CO386">
        <v>0</v>
      </c>
      <c r="CP386">
        <v>1</v>
      </c>
      <c r="CQ386">
        <v>0</v>
      </c>
      <c r="CR386">
        <v>1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6</v>
      </c>
      <c r="CY386">
        <v>7</v>
      </c>
      <c r="CZ386" t="s">
        <v>131</v>
      </c>
      <c r="DA386">
        <v>145</v>
      </c>
      <c r="DB386">
        <v>1</v>
      </c>
      <c r="DC386" t="s">
        <v>132</v>
      </c>
      <c r="DD386" t="s">
        <v>133</v>
      </c>
      <c r="DG386">
        <v>1796504</v>
      </c>
      <c r="DI386">
        <v>0</v>
      </c>
      <c r="DJ386">
        <v>0</v>
      </c>
      <c r="DK386">
        <v>1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"09/28/2024 21:11:50.555"</f>
        <v>09/28/2024 21:11:50.555</v>
      </c>
      <c r="C387" t="str">
        <f t="shared" si="23"/>
        <v>FFDFD7C0</v>
      </c>
      <c r="D387" t="s">
        <v>143</v>
      </c>
      <c r="E387">
        <v>13</v>
      </c>
      <c r="J387" t="s">
        <v>144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"21:11:50.203"</f>
        <v>21:11:50.203</v>
      </c>
      <c r="T387" t="str">
        <f>"21:11:49.803"</f>
        <v>21:11:49.803</v>
      </c>
      <c r="U387" t="str">
        <f t="shared" si="25"/>
        <v>A073EB</v>
      </c>
      <c r="V387">
        <v>0</v>
      </c>
      <c r="W387">
        <v>0</v>
      </c>
      <c r="X387">
        <v>4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297</v>
      </c>
      <c r="AG387">
        <v>0</v>
      </c>
      <c r="AH387">
        <v>3</v>
      </c>
      <c r="AI387">
        <v>2</v>
      </c>
      <c r="AJ387">
        <v>1</v>
      </c>
      <c r="AK387" t="s">
        <v>323</v>
      </c>
      <c r="AL387">
        <v>35.940849999999998</v>
      </c>
      <c r="AM387" t="s">
        <v>324</v>
      </c>
      <c r="AN387">
        <v>-75.727816000000004</v>
      </c>
      <c r="AO387">
        <v>25</v>
      </c>
      <c r="AP387">
        <v>1575</v>
      </c>
      <c r="AQ387" t="s">
        <v>129</v>
      </c>
      <c r="AR387">
        <v>82</v>
      </c>
      <c r="AS387">
        <v>138</v>
      </c>
      <c r="AT387">
        <v>-64</v>
      </c>
      <c r="BB387" t="str">
        <f t="shared" ref="BB387:BB450" si="26">"1200"</f>
        <v>1200</v>
      </c>
      <c r="BC387">
        <v>1</v>
      </c>
      <c r="BD387" t="str">
        <f t="shared" si="24"/>
        <v xml:space="preserve">N1281F  </v>
      </c>
      <c r="BE387">
        <v>1</v>
      </c>
      <c r="BG387">
        <v>0</v>
      </c>
      <c r="BH387">
        <v>0</v>
      </c>
      <c r="BI387">
        <v>0</v>
      </c>
      <c r="BJ387">
        <v>1425</v>
      </c>
      <c r="BK387">
        <v>-150</v>
      </c>
      <c r="BL387" t="s">
        <v>300</v>
      </c>
      <c r="BM387">
        <v>1</v>
      </c>
      <c r="BN387">
        <v>0</v>
      </c>
      <c r="BO387">
        <v>1</v>
      </c>
      <c r="BP387">
        <v>0</v>
      </c>
      <c r="BS387">
        <v>0.08</v>
      </c>
      <c r="BT387">
        <v>0</v>
      </c>
      <c r="BU387">
        <v>0</v>
      </c>
      <c r="CE387" t="str">
        <f>"21:11:50.210"</f>
        <v>21:11:50.210</v>
      </c>
      <c r="CF387">
        <v>210143783</v>
      </c>
      <c r="CI387">
        <v>0</v>
      </c>
      <c r="CJ387">
        <v>1504</v>
      </c>
      <c r="CK387">
        <v>1011.2</v>
      </c>
      <c r="CL387">
        <v>4.2187999999999999</v>
      </c>
      <c r="CM387">
        <v>1</v>
      </c>
      <c r="CN387">
        <v>1</v>
      </c>
      <c r="CO387">
        <v>0</v>
      </c>
      <c r="CP387">
        <v>1</v>
      </c>
      <c r="CQ387">
        <v>0</v>
      </c>
      <c r="CR387">
        <v>1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6</v>
      </c>
      <c r="CY387">
        <v>7</v>
      </c>
      <c r="CZ387" t="s">
        <v>131</v>
      </c>
      <c r="DA387">
        <v>145</v>
      </c>
      <c r="DB387">
        <v>1</v>
      </c>
      <c r="DC387" t="s">
        <v>132</v>
      </c>
      <c r="DD387" t="s">
        <v>133</v>
      </c>
      <c r="DG387">
        <v>1796504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"09/28/2024 21:11:51.555"</f>
        <v>09/28/2024 21:11:51.555</v>
      </c>
      <c r="C388" t="str">
        <f t="shared" si="23"/>
        <v>FFDFD7C0</v>
      </c>
      <c r="D388" t="s">
        <v>143</v>
      </c>
      <c r="E388">
        <v>13</v>
      </c>
      <c r="J388" t="s">
        <v>144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"21:11:51.234"</f>
        <v>21:11:51.234</v>
      </c>
      <c r="T388" t="str">
        <f>"21:11:50.734"</f>
        <v>21:11:50.734</v>
      </c>
      <c r="U388" t="str">
        <f t="shared" si="25"/>
        <v>A073EB</v>
      </c>
      <c r="V388">
        <v>0</v>
      </c>
      <c r="W388">
        <v>0</v>
      </c>
      <c r="X388">
        <v>4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297</v>
      </c>
      <c r="AG388">
        <v>0</v>
      </c>
      <c r="AH388">
        <v>3</v>
      </c>
      <c r="AI388">
        <v>2</v>
      </c>
      <c r="AJ388">
        <v>1</v>
      </c>
      <c r="AK388" t="s">
        <v>325</v>
      </c>
      <c r="AL388">
        <v>35.941535999999999</v>
      </c>
      <c r="AM388" t="s">
        <v>326</v>
      </c>
      <c r="AN388">
        <v>-75.727322000000001</v>
      </c>
      <c r="AO388">
        <v>25</v>
      </c>
      <c r="AP388">
        <v>1575</v>
      </c>
      <c r="AQ388" t="s">
        <v>129</v>
      </c>
      <c r="AR388">
        <v>83</v>
      </c>
      <c r="AS388">
        <v>138</v>
      </c>
      <c r="AT388">
        <v>-64</v>
      </c>
      <c r="BB388" t="str">
        <f t="shared" si="26"/>
        <v>1200</v>
      </c>
      <c r="BC388">
        <v>1</v>
      </c>
      <c r="BD388" t="str">
        <f t="shared" si="24"/>
        <v xml:space="preserve">N1281F  </v>
      </c>
      <c r="BE388">
        <v>1</v>
      </c>
      <c r="BG388">
        <v>0</v>
      </c>
      <c r="BH388">
        <v>0</v>
      </c>
      <c r="BI388">
        <v>0</v>
      </c>
      <c r="BJ388">
        <v>1425</v>
      </c>
      <c r="BK388">
        <v>-150</v>
      </c>
      <c r="BL388" t="s">
        <v>300</v>
      </c>
      <c r="BM388">
        <v>1</v>
      </c>
      <c r="BN388">
        <v>0</v>
      </c>
      <c r="BO388">
        <v>1</v>
      </c>
      <c r="BP388">
        <v>0</v>
      </c>
      <c r="BS388">
        <v>0.08</v>
      </c>
      <c r="BT388">
        <v>0</v>
      </c>
      <c r="BU388">
        <v>0</v>
      </c>
      <c r="CE388" t="str">
        <f>"21:11:51.237"</f>
        <v>21:11:51.237</v>
      </c>
      <c r="CF388">
        <v>237429219</v>
      </c>
      <c r="CI388">
        <v>0</v>
      </c>
      <c r="CJ388">
        <v>1504</v>
      </c>
      <c r="CK388">
        <v>1011.2</v>
      </c>
      <c r="CL388">
        <v>4.2187999999999999</v>
      </c>
      <c r="CM388">
        <v>1</v>
      </c>
      <c r="CN388">
        <v>1</v>
      </c>
      <c r="CO388">
        <v>0</v>
      </c>
      <c r="CP388">
        <v>1</v>
      </c>
      <c r="CQ388">
        <v>0</v>
      </c>
      <c r="CR388">
        <v>1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6</v>
      </c>
      <c r="CY388">
        <v>7</v>
      </c>
      <c r="CZ388" t="s">
        <v>131</v>
      </c>
      <c r="DA388">
        <v>145</v>
      </c>
      <c r="DB388">
        <v>1</v>
      </c>
      <c r="DC388" t="s">
        <v>132</v>
      </c>
      <c r="DD388" t="s">
        <v>133</v>
      </c>
      <c r="DG388">
        <v>1796951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"09/28/2024 21:11:51.555"</f>
        <v>09/28/2024 21:11:51.555</v>
      </c>
      <c r="C389" t="str">
        <f t="shared" si="23"/>
        <v>FFDFD7C0</v>
      </c>
      <c r="D389" t="s">
        <v>123</v>
      </c>
      <c r="E389">
        <v>2</v>
      </c>
      <c r="H389">
        <v>158</v>
      </c>
      <c r="I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"21:11:51.234"</f>
        <v>21:11:51.234</v>
      </c>
      <c r="T389" t="str">
        <f>"21:11:50.734"</f>
        <v>21:11:50.734</v>
      </c>
      <c r="U389" t="str">
        <f t="shared" si="25"/>
        <v>A073EB</v>
      </c>
      <c r="V389">
        <v>0</v>
      </c>
      <c r="W389">
        <v>0</v>
      </c>
      <c r="X389">
        <v>4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297</v>
      </c>
      <c r="AG389">
        <v>0</v>
      </c>
      <c r="AH389">
        <v>3</v>
      </c>
      <c r="AI389">
        <v>2</v>
      </c>
      <c r="AJ389">
        <v>1</v>
      </c>
      <c r="AK389" t="s">
        <v>325</v>
      </c>
      <c r="AL389">
        <v>35.941535999999999</v>
      </c>
      <c r="AM389" t="s">
        <v>326</v>
      </c>
      <c r="AN389">
        <v>-75.727322000000001</v>
      </c>
      <c r="AO389">
        <v>25</v>
      </c>
      <c r="AP389">
        <v>1575</v>
      </c>
      <c r="AQ389" t="s">
        <v>129</v>
      </c>
      <c r="AR389">
        <v>83</v>
      </c>
      <c r="AS389">
        <v>138</v>
      </c>
      <c r="AT389">
        <v>-64</v>
      </c>
      <c r="BB389" t="str">
        <f t="shared" si="26"/>
        <v>1200</v>
      </c>
      <c r="BC389">
        <v>1</v>
      </c>
      <c r="BD389" t="str">
        <f t="shared" si="24"/>
        <v xml:space="preserve">N1281F  </v>
      </c>
      <c r="BE389">
        <v>1</v>
      </c>
      <c r="BG389">
        <v>0</v>
      </c>
      <c r="BH389">
        <v>0</v>
      </c>
      <c r="BI389">
        <v>0</v>
      </c>
      <c r="BJ389">
        <v>1425</v>
      </c>
      <c r="BK389">
        <v>-150</v>
      </c>
      <c r="BL389" t="s">
        <v>300</v>
      </c>
      <c r="BM389">
        <v>1</v>
      </c>
      <c r="BN389">
        <v>0</v>
      </c>
      <c r="BO389">
        <v>1</v>
      </c>
      <c r="BP389">
        <v>0</v>
      </c>
      <c r="BS389">
        <v>0.08</v>
      </c>
      <c r="BT389">
        <v>0</v>
      </c>
      <c r="BU389">
        <v>0</v>
      </c>
      <c r="CE389" t="str">
        <f>"21:11:51.237"</f>
        <v>21:11:51.237</v>
      </c>
      <c r="CF389">
        <v>237429219</v>
      </c>
      <c r="CI389">
        <v>0</v>
      </c>
      <c r="CJ389">
        <v>1504</v>
      </c>
      <c r="CK389">
        <v>1011.2</v>
      </c>
      <c r="CL389">
        <v>4.2187999999999999</v>
      </c>
      <c r="CM389">
        <v>1</v>
      </c>
      <c r="CN389">
        <v>1</v>
      </c>
      <c r="CO389">
        <v>0</v>
      </c>
      <c r="CP389">
        <v>1</v>
      </c>
      <c r="CQ389">
        <v>0</v>
      </c>
      <c r="CR389">
        <v>1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6</v>
      </c>
      <c r="CY389">
        <v>7</v>
      </c>
      <c r="CZ389" t="s">
        <v>131</v>
      </c>
      <c r="DA389">
        <v>145</v>
      </c>
      <c r="DB389">
        <v>1</v>
      </c>
      <c r="DC389" t="s">
        <v>132</v>
      </c>
      <c r="DD389" t="s">
        <v>133</v>
      </c>
      <c r="DG389">
        <v>1796951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"09/28/2024 21:11:51.555"</f>
        <v>09/28/2024 21:11:51.555</v>
      </c>
      <c r="C390" t="str">
        <f t="shared" si="23"/>
        <v>FFDFD7C0</v>
      </c>
      <c r="D390" t="s">
        <v>136</v>
      </c>
      <c r="E390">
        <v>3</v>
      </c>
      <c r="F390">
        <v>1003</v>
      </c>
      <c r="G390" t="s">
        <v>142</v>
      </c>
      <c r="J390" t="s">
        <v>137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"21:11:51.234"</f>
        <v>21:11:51.234</v>
      </c>
      <c r="T390" t="str">
        <f>"21:11:50.734"</f>
        <v>21:11:50.734</v>
      </c>
      <c r="U390" t="str">
        <f t="shared" si="25"/>
        <v>A073EB</v>
      </c>
      <c r="V390">
        <v>0</v>
      </c>
      <c r="W390">
        <v>0</v>
      </c>
      <c r="X390">
        <v>4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297</v>
      </c>
      <c r="AG390">
        <v>0</v>
      </c>
      <c r="AH390">
        <v>3</v>
      </c>
      <c r="AI390">
        <v>2</v>
      </c>
      <c r="AJ390">
        <v>1</v>
      </c>
      <c r="AK390" t="s">
        <v>325</v>
      </c>
      <c r="AL390">
        <v>35.941535999999999</v>
      </c>
      <c r="AM390" t="s">
        <v>326</v>
      </c>
      <c r="AN390">
        <v>-75.727322000000001</v>
      </c>
      <c r="AO390">
        <v>25</v>
      </c>
      <c r="AP390">
        <v>1575</v>
      </c>
      <c r="AQ390" t="s">
        <v>129</v>
      </c>
      <c r="AR390">
        <v>83</v>
      </c>
      <c r="AS390">
        <v>138</v>
      </c>
      <c r="AT390">
        <v>-64</v>
      </c>
      <c r="BB390" t="str">
        <f t="shared" si="26"/>
        <v>1200</v>
      </c>
      <c r="BC390">
        <v>1</v>
      </c>
      <c r="BD390" t="str">
        <f t="shared" si="24"/>
        <v xml:space="preserve">N1281F  </v>
      </c>
      <c r="BE390">
        <v>1</v>
      </c>
      <c r="BG390">
        <v>0</v>
      </c>
      <c r="BH390">
        <v>0</v>
      </c>
      <c r="BI390">
        <v>0</v>
      </c>
      <c r="BJ390">
        <v>1425</v>
      </c>
      <c r="BK390">
        <v>-150</v>
      </c>
      <c r="BL390" t="s">
        <v>300</v>
      </c>
      <c r="BM390">
        <v>1</v>
      </c>
      <c r="BN390">
        <v>0</v>
      </c>
      <c r="BO390">
        <v>1</v>
      </c>
      <c r="BP390">
        <v>0</v>
      </c>
      <c r="BS390">
        <v>0.08</v>
      </c>
      <c r="BT390">
        <v>0</v>
      </c>
      <c r="BU390">
        <v>0</v>
      </c>
      <c r="CE390" t="str">
        <f>"21:11:51.237"</f>
        <v>21:11:51.237</v>
      </c>
      <c r="CF390">
        <v>237429219</v>
      </c>
      <c r="CI390">
        <v>0</v>
      </c>
      <c r="CJ390">
        <v>1504</v>
      </c>
      <c r="CK390">
        <v>1011.2</v>
      </c>
      <c r="CL390">
        <v>4.2187999999999999</v>
      </c>
      <c r="CM390">
        <v>1</v>
      </c>
      <c r="CN390">
        <v>1</v>
      </c>
      <c r="CO390">
        <v>0</v>
      </c>
      <c r="CP390">
        <v>1</v>
      </c>
      <c r="CQ390">
        <v>0</v>
      </c>
      <c r="CR390">
        <v>1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6</v>
      </c>
      <c r="CY390">
        <v>7</v>
      </c>
      <c r="CZ390" t="s">
        <v>131</v>
      </c>
      <c r="DA390">
        <v>145</v>
      </c>
      <c r="DB390">
        <v>1</v>
      </c>
      <c r="DC390" t="s">
        <v>132</v>
      </c>
      <c r="DD390" t="s">
        <v>133</v>
      </c>
      <c r="DG390">
        <v>1796951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"09/28/2024 21:11:51.555"</f>
        <v>09/28/2024 21:11:51.555</v>
      </c>
      <c r="C391" t="str">
        <f t="shared" si="23"/>
        <v>FFDFD7C0</v>
      </c>
      <c r="D391" t="s">
        <v>136</v>
      </c>
      <c r="E391">
        <v>4</v>
      </c>
      <c r="F391">
        <v>1004</v>
      </c>
      <c r="G391" t="s">
        <v>124</v>
      </c>
      <c r="J391" t="s">
        <v>137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"21:11:51.234"</f>
        <v>21:11:51.234</v>
      </c>
      <c r="T391" t="str">
        <f>"21:11:50.734"</f>
        <v>21:11:50.734</v>
      </c>
      <c r="U391" t="str">
        <f t="shared" si="25"/>
        <v>A073EB</v>
      </c>
      <c r="V391">
        <v>0</v>
      </c>
      <c r="W391">
        <v>0</v>
      </c>
      <c r="X391">
        <v>4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297</v>
      </c>
      <c r="AG391">
        <v>0</v>
      </c>
      <c r="AH391">
        <v>3</v>
      </c>
      <c r="AI391">
        <v>2</v>
      </c>
      <c r="AJ391">
        <v>1</v>
      </c>
      <c r="AK391" t="s">
        <v>325</v>
      </c>
      <c r="AL391">
        <v>35.941535999999999</v>
      </c>
      <c r="AM391" t="s">
        <v>326</v>
      </c>
      <c r="AN391">
        <v>-75.727322000000001</v>
      </c>
      <c r="AO391">
        <v>25</v>
      </c>
      <c r="AP391">
        <v>1575</v>
      </c>
      <c r="AQ391" t="s">
        <v>129</v>
      </c>
      <c r="AR391">
        <v>83</v>
      </c>
      <c r="AS391">
        <v>138</v>
      </c>
      <c r="AT391">
        <v>-64</v>
      </c>
      <c r="BB391" t="str">
        <f t="shared" si="26"/>
        <v>1200</v>
      </c>
      <c r="BC391">
        <v>1</v>
      </c>
      <c r="BD391" t="str">
        <f t="shared" si="24"/>
        <v xml:space="preserve">N1281F  </v>
      </c>
      <c r="BE391">
        <v>1</v>
      </c>
      <c r="BG391">
        <v>0</v>
      </c>
      <c r="BH391">
        <v>0</v>
      </c>
      <c r="BI391">
        <v>0</v>
      </c>
      <c r="BJ391">
        <v>1425</v>
      </c>
      <c r="BK391">
        <v>-150</v>
      </c>
      <c r="BL391" t="s">
        <v>300</v>
      </c>
      <c r="BM391">
        <v>1</v>
      </c>
      <c r="BN391">
        <v>0</v>
      </c>
      <c r="BO391">
        <v>1</v>
      </c>
      <c r="BP391">
        <v>0</v>
      </c>
      <c r="BS391">
        <v>0.08</v>
      </c>
      <c r="BT391">
        <v>0</v>
      </c>
      <c r="BU391">
        <v>0</v>
      </c>
      <c r="CE391" t="str">
        <f>"21:11:51.237"</f>
        <v>21:11:51.237</v>
      </c>
      <c r="CF391">
        <v>237429219</v>
      </c>
      <c r="CI391">
        <v>0</v>
      </c>
      <c r="CJ391">
        <v>1504</v>
      </c>
      <c r="CK391">
        <v>1011.2</v>
      </c>
      <c r="CL391">
        <v>4.2187999999999999</v>
      </c>
      <c r="CM391">
        <v>1</v>
      </c>
      <c r="CN391">
        <v>1</v>
      </c>
      <c r="CO391">
        <v>0</v>
      </c>
      <c r="CP391">
        <v>1</v>
      </c>
      <c r="CQ391">
        <v>0</v>
      </c>
      <c r="CR391">
        <v>1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6</v>
      </c>
      <c r="CY391">
        <v>7</v>
      </c>
      <c r="CZ391" t="s">
        <v>131</v>
      </c>
      <c r="DA391">
        <v>145</v>
      </c>
      <c r="DB391">
        <v>1</v>
      </c>
      <c r="DC391" t="s">
        <v>132</v>
      </c>
      <c r="DD391" t="s">
        <v>133</v>
      </c>
      <c r="DG391">
        <v>1796951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"09/28/2024 21:11:52.476"</f>
        <v>09/28/2024 21:11:52.476</v>
      </c>
      <c r="C392" t="str">
        <f t="shared" si="23"/>
        <v>FFDFD7C0</v>
      </c>
      <c r="D392" t="s">
        <v>143</v>
      </c>
      <c r="E392">
        <v>13</v>
      </c>
      <c r="J392" t="s">
        <v>144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"21:11:52.234"</f>
        <v>21:11:52.234</v>
      </c>
      <c r="T392" t="str">
        <f>"21:11:51.834"</f>
        <v>21:11:51.834</v>
      </c>
      <c r="U392" t="str">
        <f t="shared" si="25"/>
        <v>A073EB</v>
      </c>
      <c r="V392">
        <v>0</v>
      </c>
      <c r="W392">
        <v>0</v>
      </c>
      <c r="X392">
        <v>4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297</v>
      </c>
      <c r="AG392">
        <v>0</v>
      </c>
      <c r="AH392">
        <v>3</v>
      </c>
      <c r="AI392">
        <v>2</v>
      </c>
      <c r="AJ392">
        <v>1</v>
      </c>
      <c r="AK392" t="s">
        <v>327</v>
      </c>
      <c r="AL392">
        <v>35.94218</v>
      </c>
      <c r="AM392" t="s">
        <v>328</v>
      </c>
      <c r="AN392">
        <v>-75.726806999999994</v>
      </c>
      <c r="AO392">
        <v>25</v>
      </c>
      <c r="AP392">
        <v>1575</v>
      </c>
      <c r="AQ392" t="s">
        <v>129</v>
      </c>
      <c r="AR392">
        <v>85</v>
      </c>
      <c r="AS392">
        <v>138</v>
      </c>
      <c r="AT392">
        <v>-64</v>
      </c>
      <c r="BB392" t="str">
        <f t="shared" si="26"/>
        <v>1200</v>
      </c>
      <c r="BC392">
        <v>1</v>
      </c>
      <c r="BD392" t="str">
        <f t="shared" si="24"/>
        <v xml:space="preserve">N1281F  </v>
      </c>
      <c r="BE392">
        <v>1</v>
      </c>
      <c r="BG392">
        <v>0</v>
      </c>
      <c r="BH392">
        <v>0</v>
      </c>
      <c r="BI392">
        <v>0</v>
      </c>
      <c r="BJ392">
        <v>1425</v>
      </c>
      <c r="BK392">
        <v>-150</v>
      </c>
      <c r="BL392" t="s">
        <v>300</v>
      </c>
      <c r="BM392">
        <v>1</v>
      </c>
      <c r="BN392">
        <v>0</v>
      </c>
      <c r="BO392">
        <v>1</v>
      </c>
      <c r="BP392">
        <v>0</v>
      </c>
      <c r="BS392">
        <v>0.08</v>
      </c>
      <c r="BT392">
        <v>0</v>
      </c>
      <c r="BU392">
        <v>0</v>
      </c>
      <c r="CE392" t="str">
        <f>"21:11:52.238"</f>
        <v>21:11:52.238</v>
      </c>
      <c r="CF392">
        <v>238499689</v>
      </c>
      <c r="CI392">
        <v>0</v>
      </c>
      <c r="CJ392">
        <v>1504</v>
      </c>
      <c r="CK392">
        <v>1011.2</v>
      </c>
      <c r="CL392">
        <v>4.2187999999999999</v>
      </c>
      <c r="CM392">
        <v>1</v>
      </c>
      <c r="CN392">
        <v>1</v>
      </c>
      <c r="CO392">
        <v>0</v>
      </c>
      <c r="CP392">
        <v>1</v>
      </c>
      <c r="CQ392">
        <v>0</v>
      </c>
      <c r="CR392">
        <v>1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6</v>
      </c>
      <c r="CY392">
        <v>7</v>
      </c>
      <c r="CZ392" t="s">
        <v>131</v>
      </c>
      <c r="DA392">
        <v>145</v>
      </c>
      <c r="DB392">
        <v>1</v>
      </c>
      <c r="DC392" t="s">
        <v>132</v>
      </c>
      <c r="DD392" t="s">
        <v>133</v>
      </c>
      <c r="DG392">
        <v>1797418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"09/28/2024 21:11:52.492"</f>
        <v>09/28/2024 21:11:52.492</v>
      </c>
      <c r="C393" t="str">
        <f t="shared" si="23"/>
        <v>FFDFD7C0</v>
      </c>
      <c r="D393" t="s">
        <v>123</v>
      </c>
      <c r="E393">
        <v>2</v>
      </c>
      <c r="H393">
        <v>158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"21:11:52.234"</f>
        <v>21:11:52.234</v>
      </c>
      <c r="T393" t="str">
        <f>"21:11:51.834"</f>
        <v>21:11:51.834</v>
      </c>
      <c r="U393" t="str">
        <f t="shared" si="25"/>
        <v>A073EB</v>
      </c>
      <c r="V393">
        <v>0</v>
      </c>
      <c r="W393">
        <v>0</v>
      </c>
      <c r="X393">
        <v>4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297</v>
      </c>
      <c r="AG393">
        <v>0</v>
      </c>
      <c r="AH393">
        <v>3</v>
      </c>
      <c r="AI393">
        <v>2</v>
      </c>
      <c r="AJ393">
        <v>1</v>
      </c>
      <c r="AK393" t="s">
        <v>327</v>
      </c>
      <c r="AL393">
        <v>35.94218</v>
      </c>
      <c r="AM393" t="s">
        <v>328</v>
      </c>
      <c r="AN393">
        <v>-75.726806999999994</v>
      </c>
      <c r="AO393">
        <v>25</v>
      </c>
      <c r="AP393">
        <v>1575</v>
      </c>
      <c r="AQ393" t="s">
        <v>129</v>
      </c>
      <c r="AR393">
        <v>85</v>
      </c>
      <c r="AS393">
        <v>138</v>
      </c>
      <c r="AT393">
        <v>-64</v>
      </c>
      <c r="BB393" t="str">
        <f t="shared" si="26"/>
        <v>1200</v>
      </c>
      <c r="BC393">
        <v>1</v>
      </c>
      <c r="BD393" t="str">
        <f t="shared" si="24"/>
        <v xml:space="preserve">N1281F  </v>
      </c>
      <c r="BE393">
        <v>1</v>
      </c>
      <c r="BG393">
        <v>0</v>
      </c>
      <c r="BH393">
        <v>0</v>
      </c>
      <c r="BI393">
        <v>0</v>
      </c>
      <c r="BJ393">
        <v>1425</v>
      </c>
      <c r="BK393">
        <v>-150</v>
      </c>
      <c r="BL393" t="s">
        <v>300</v>
      </c>
      <c r="BM393">
        <v>1</v>
      </c>
      <c r="BN393">
        <v>0</v>
      </c>
      <c r="BO393">
        <v>1</v>
      </c>
      <c r="BP393">
        <v>0</v>
      </c>
      <c r="BS393">
        <v>0.08</v>
      </c>
      <c r="BT393">
        <v>0</v>
      </c>
      <c r="BU393">
        <v>0</v>
      </c>
      <c r="CE393" t="str">
        <f>"21:11:52.238"</f>
        <v>21:11:52.238</v>
      </c>
      <c r="CF393">
        <v>238499689</v>
      </c>
      <c r="CI393">
        <v>0</v>
      </c>
      <c r="CJ393">
        <v>1504</v>
      </c>
      <c r="CK393">
        <v>1011.2</v>
      </c>
      <c r="CL393">
        <v>4.2187999999999999</v>
      </c>
      <c r="CM393">
        <v>1</v>
      </c>
      <c r="CN393">
        <v>1</v>
      </c>
      <c r="CO393">
        <v>0</v>
      </c>
      <c r="CP393">
        <v>1</v>
      </c>
      <c r="CQ393">
        <v>0</v>
      </c>
      <c r="CR393">
        <v>1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6</v>
      </c>
      <c r="CY393">
        <v>7</v>
      </c>
      <c r="CZ393" t="s">
        <v>131</v>
      </c>
      <c r="DA393">
        <v>145</v>
      </c>
      <c r="DB393">
        <v>1</v>
      </c>
      <c r="DC393" t="s">
        <v>132</v>
      </c>
      <c r="DD393" t="s">
        <v>133</v>
      </c>
      <c r="DG393">
        <v>1797418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"09/28/2024 21:11:52.492"</f>
        <v>09/28/2024 21:11:52.492</v>
      </c>
      <c r="C394" t="str">
        <f t="shared" si="23"/>
        <v>FFDFD7C0</v>
      </c>
      <c r="D394" t="s">
        <v>136</v>
      </c>
      <c r="E394">
        <v>3</v>
      </c>
      <c r="F394">
        <v>1003</v>
      </c>
      <c r="G394" t="s">
        <v>142</v>
      </c>
      <c r="J394" t="s">
        <v>137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"21:11:52.234"</f>
        <v>21:11:52.234</v>
      </c>
      <c r="T394" t="str">
        <f>"21:11:51.834"</f>
        <v>21:11:51.834</v>
      </c>
      <c r="U394" t="str">
        <f t="shared" si="25"/>
        <v>A073EB</v>
      </c>
      <c r="V394">
        <v>0</v>
      </c>
      <c r="W394">
        <v>0</v>
      </c>
      <c r="X394">
        <v>4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297</v>
      </c>
      <c r="AG394">
        <v>0</v>
      </c>
      <c r="AH394">
        <v>3</v>
      </c>
      <c r="AI394">
        <v>2</v>
      </c>
      <c r="AJ394">
        <v>1</v>
      </c>
      <c r="AK394" t="s">
        <v>327</v>
      </c>
      <c r="AL394">
        <v>35.94218</v>
      </c>
      <c r="AM394" t="s">
        <v>328</v>
      </c>
      <c r="AN394">
        <v>-75.726806999999994</v>
      </c>
      <c r="AO394">
        <v>25</v>
      </c>
      <c r="AP394">
        <v>1575</v>
      </c>
      <c r="AQ394" t="s">
        <v>129</v>
      </c>
      <c r="AR394">
        <v>85</v>
      </c>
      <c r="AS394">
        <v>138</v>
      </c>
      <c r="AT394">
        <v>-64</v>
      </c>
      <c r="BB394" t="str">
        <f t="shared" si="26"/>
        <v>1200</v>
      </c>
      <c r="BC394">
        <v>1</v>
      </c>
      <c r="BD394" t="str">
        <f t="shared" si="24"/>
        <v xml:space="preserve">N1281F  </v>
      </c>
      <c r="BE394">
        <v>1</v>
      </c>
      <c r="BG394">
        <v>0</v>
      </c>
      <c r="BH394">
        <v>0</v>
      </c>
      <c r="BI394">
        <v>0</v>
      </c>
      <c r="BJ394">
        <v>1425</v>
      </c>
      <c r="BK394">
        <v>-150</v>
      </c>
      <c r="BL394" t="s">
        <v>300</v>
      </c>
      <c r="BM394">
        <v>1</v>
      </c>
      <c r="BN394">
        <v>0</v>
      </c>
      <c r="BO394">
        <v>1</v>
      </c>
      <c r="BP394">
        <v>0</v>
      </c>
      <c r="BS394">
        <v>0.08</v>
      </c>
      <c r="BT394">
        <v>0</v>
      </c>
      <c r="BU394">
        <v>0</v>
      </c>
      <c r="CE394" t="str">
        <f>"21:11:52.238"</f>
        <v>21:11:52.238</v>
      </c>
      <c r="CF394">
        <v>238499689</v>
      </c>
      <c r="CI394">
        <v>0</v>
      </c>
      <c r="CJ394">
        <v>1504</v>
      </c>
      <c r="CK394">
        <v>1011.2</v>
      </c>
      <c r="CL394">
        <v>4.2187999999999999</v>
      </c>
      <c r="CM394">
        <v>1</v>
      </c>
      <c r="CN394">
        <v>1</v>
      </c>
      <c r="CO394">
        <v>0</v>
      </c>
      <c r="CP394">
        <v>1</v>
      </c>
      <c r="CQ394">
        <v>0</v>
      </c>
      <c r="CR394">
        <v>1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6</v>
      </c>
      <c r="CY394">
        <v>7</v>
      </c>
      <c r="CZ394" t="s">
        <v>131</v>
      </c>
      <c r="DA394">
        <v>145</v>
      </c>
      <c r="DB394">
        <v>1</v>
      </c>
      <c r="DC394" t="s">
        <v>132</v>
      </c>
      <c r="DD394" t="s">
        <v>133</v>
      </c>
      <c r="DG394">
        <v>1797418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"09/28/2024 21:11:52.492"</f>
        <v>09/28/2024 21:11:52.492</v>
      </c>
      <c r="C395" t="str">
        <f t="shared" si="23"/>
        <v>FFDFD7C0</v>
      </c>
      <c r="D395" t="s">
        <v>136</v>
      </c>
      <c r="E395">
        <v>4</v>
      </c>
      <c r="F395">
        <v>1004</v>
      </c>
      <c r="G395" t="s">
        <v>124</v>
      </c>
      <c r="J395" t="s">
        <v>137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"21:11:52.234"</f>
        <v>21:11:52.234</v>
      </c>
      <c r="T395" t="str">
        <f>"21:11:51.834"</f>
        <v>21:11:51.834</v>
      </c>
      <c r="U395" t="str">
        <f t="shared" si="25"/>
        <v>A073EB</v>
      </c>
      <c r="V395">
        <v>0</v>
      </c>
      <c r="W395">
        <v>0</v>
      </c>
      <c r="X395">
        <v>4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297</v>
      </c>
      <c r="AG395">
        <v>0</v>
      </c>
      <c r="AH395">
        <v>3</v>
      </c>
      <c r="AI395">
        <v>2</v>
      </c>
      <c r="AJ395">
        <v>1</v>
      </c>
      <c r="AK395" t="s">
        <v>327</v>
      </c>
      <c r="AL395">
        <v>35.94218</v>
      </c>
      <c r="AM395" t="s">
        <v>328</v>
      </c>
      <c r="AN395">
        <v>-75.726806999999994</v>
      </c>
      <c r="AO395">
        <v>25</v>
      </c>
      <c r="AP395">
        <v>1575</v>
      </c>
      <c r="AQ395" t="s">
        <v>129</v>
      </c>
      <c r="AR395">
        <v>85</v>
      </c>
      <c r="AS395">
        <v>138</v>
      </c>
      <c r="AT395">
        <v>-64</v>
      </c>
      <c r="BB395" t="str">
        <f t="shared" si="26"/>
        <v>1200</v>
      </c>
      <c r="BC395">
        <v>1</v>
      </c>
      <c r="BD395" t="str">
        <f t="shared" si="24"/>
        <v xml:space="preserve">N1281F  </v>
      </c>
      <c r="BE395">
        <v>1</v>
      </c>
      <c r="BG395">
        <v>0</v>
      </c>
      <c r="BH395">
        <v>0</v>
      </c>
      <c r="BI395">
        <v>0</v>
      </c>
      <c r="BJ395">
        <v>1425</v>
      </c>
      <c r="BK395">
        <v>-150</v>
      </c>
      <c r="BL395" t="s">
        <v>300</v>
      </c>
      <c r="BM395">
        <v>1</v>
      </c>
      <c r="BN395">
        <v>0</v>
      </c>
      <c r="BO395">
        <v>1</v>
      </c>
      <c r="BP395">
        <v>0</v>
      </c>
      <c r="BS395">
        <v>0.08</v>
      </c>
      <c r="BT395">
        <v>0</v>
      </c>
      <c r="BU395">
        <v>0</v>
      </c>
      <c r="CE395" t="str">
        <f>"21:11:52.238"</f>
        <v>21:11:52.238</v>
      </c>
      <c r="CF395">
        <v>238499689</v>
      </c>
      <c r="CI395">
        <v>0</v>
      </c>
      <c r="CJ395">
        <v>1504</v>
      </c>
      <c r="CK395">
        <v>1011.2</v>
      </c>
      <c r="CL395">
        <v>4.2187999999999999</v>
      </c>
      <c r="CM395">
        <v>1</v>
      </c>
      <c r="CN395">
        <v>1</v>
      </c>
      <c r="CO395">
        <v>0</v>
      </c>
      <c r="CP395">
        <v>1</v>
      </c>
      <c r="CQ395">
        <v>0</v>
      </c>
      <c r="CR395">
        <v>1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6</v>
      </c>
      <c r="CY395">
        <v>7</v>
      </c>
      <c r="CZ395" t="s">
        <v>131</v>
      </c>
      <c r="DA395">
        <v>145</v>
      </c>
      <c r="DB395">
        <v>1</v>
      </c>
      <c r="DC395" t="s">
        <v>132</v>
      </c>
      <c r="DD395" t="s">
        <v>133</v>
      </c>
      <c r="DG395">
        <v>1797418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"09/28/2024 21:11:53.476"</f>
        <v>09/28/2024 21:11:53.476</v>
      </c>
      <c r="C396" t="str">
        <f t="shared" si="23"/>
        <v>FFDFD7C0</v>
      </c>
      <c r="D396" t="s">
        <v>143</v>
      </c>
      <c r="E396">
        <v>13</v>
      </c>
      <c r="J396" t="s">
        <v>144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"21:11:53.234"</f>
        <v>21:11:53.234</v>
      </c>
      <c r="T396" t="str">
        <f>"21:11:52.834"</f>
        <v>21:11:52.834</v>
      </c>
      <c r="U396" t="str">
        <f t="shared" si="25"/>
        <v>A073EB</v>
      </c>
      <c r="V396">
        <v>0</v>
      </c>
      <c r="W396">
        <v>0</v>
      </c>
      <c r="X396">
        <v>4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297</v>
      </c>
      <c r="AG396">
        <v>0</v>
      </c>
      <c r="AH396">
        <v>3</v>
      </c>
      <c r="AI396">
        <v>2</v>
      </c>
      <c r="AJ396">
        <v>1</v>
      </c>
      <c r="AK396" t="s">
        <v>329</v>
      </c>
      <c r="AL396">
        <v>35.942824000000002</v>
      </c>
      <c r="AM396" t="s">
        <v>226</v>
      </c>
      <c r="AN396">
        <v>-75.726356999999993</v>
      </c>
      <c r="AO396">
        <v>25</v>
      </c>
      <c r="AP396">
        <v>1575</v>
      </c>
      <c r="AQ396" t="s">
        <v>129</v>
      </c>
      <c r="AR396">
        <v>87</v>
      </c>
      <c r="AS396">
        <v>138</v>
      </c>
      <c r="AT396">
        <v>-64</v>
      </c>
      <c r="BB396" t="str">
        <f t="shared" si="26"/>
        <v>1200</v>
      </c>
      <c r="BC396">
        <v>1</v>
      </c>
      <c r="BD396" t="str">
        <f t="shared" si="24"/>
        <v xml:space="preserve">N1281F  </v>
      </c>
      <c r="BE396">
        <v>1</v>
      </c>
      <c r="BG396">
        <v>0</v>
      </c>
      <c r="BH396">
        <v>0</v>
      </c>
      <c r="BI396">
        <v>0</v>
      </c>
      <c r="BJ396">
        <v>1425</v>
      </c>
      <c r="BK396">
        <v>-150</v>
      </c>
      <c r="BL396" t="s">
        <v>300</v>
      </c>
      <c r="BM396">
        <v>1</v>
      </c>
      <c r="BN396">
        <v>0</v>
      </c>
      <c r="BO396">
        <v>1</v>
      </c>
      <c r="BP396">
        <v>0</v>
      </c>
      <c r="BS396">
        <v>0.08</v>
      </c>
      <c r="BT396">
        <v>0</v>
      </c>
      <c r="BU396">
        <v>0</v>
      </c>
      <c r="CE396" t="str">
        <f>"21:11:53.241"</f>
        <v>21:11:53.241</v>
      </c>
      <c r="CF396">
        <v>241208681</v>
      </c>
      <c r="CI396">
        <v>0</v>
      </c>
      <c r="CJ396">
        <v>1504</v>
      </c>
      <c r="CK396">
        <v>1011.2</v>
      </c>
      <c r="CL396">
        <v>4.2187999999999999</v>
      </c>
      <c r="CM396">
        <v>1</v>
      </c>
      <c r="CN396">
        <v>1</v>
      </c>
      <c r="CO396">
        <v>0</v>
      </c>
      <c r="CP396">
        <v>1</v>
      </c>
      <c r="CQ396">
        <v>0</v>
      </c>
      <c r="CR396">
        <v>1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131</v>
      </c>
      <c r="DA396">
        <v>145</v>
      </c>
      <c r="DB396">
        <v>1</v>
      </c>
      <c r="DC396" t="s">
        <v>132</v>
      </c>
      <c r="DD396" t="s">
        <v>133</v>
      </c>
      <c r="DG396">
        <v>1797888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"09/28/2024 21:11:53.554"</f>
        <v>09/28/2024 21:11:53.554</v>
      </c>
      <c r="C397" t="str">
        <f t="shared" si="23"/>
        <v>FFDFD7C0</v>
      </c>
      <c r="D397" t="s">
        <v>123</v>
      </c>
      <c r="E397">
        <v>2</v>
      </c>
      <c r="H397">
        <v>158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"21:11:53.234"</f>
        <v>21:11:53.234</v>
      </c>
      <c r="T397" t="str">
        <f>"21:11:52.834"</f>
        <v>21:11:52.834</v>
      </c>
      <c r="U397" t="str">
        <f t="shared" si="25"/>
        <v>A073EB</v>
      </c>
      <c r="V397">
        <v>0</v>
      </c>
      <c r="W397">
        <v>0</v>
      </c>
      <c r="X397">
        <v>4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297</v>
      </c>
      <c r="AG397">
        <v>0</v>
      </c>
      <c r="AH397">
        <v>3</v>
      </c>
      <c r="AI397">
        <v>2</v>
      </c>
      <c r="AJ397">
        <v>1</v>
      </c>
      <c r="AK397" t="s">
        <v>329</v>
      </c>
      <c r="AL397">
        <v>35.942824000000002</v>
      </c>
      <c r="AM397" t="s">
        <v>226</v>
      </c>
      <c r="AN397">
        <v>-75.726356999999993</v>
      </c>
      <c r="AO397">
        <v>25</v>
      </c>
      <c r="AP397">
        <v>1575</v>
      </c>
      <c r="AQ397" t="s">
        <v>129</v>
      </c>
      <c r="AR397">
        <v>87</v>
      </c>
      <c r="AS397">
        <v>138</v>
      </c>
      <c r="AT397">
        <v>-64</v>
      </c>
      <c r="BB397" t="str">
        <f t="shared" si="26"/>
        <v>1200</v>
      </c>
      <c r="BC397">
        <v>1</v>
      </c>
      <c r="BD397" t="str">
        <f t="shared" si="24"/>
        <v xml:space="preserve">N1281F  </v>
      </c>
      <c r="BE397">
        <v>1</v>
      </c>
      <c r="BG397">
        <v>0</v>
      </c>
      <c r="BH397">
        <v>0</v>
      </c>
      <c r="BI397">
        <v>0</v>
      </c>
      <c r="BJ397">
        <v>1425</v>
      </c>
      <c r="BK397">
        <v>-150</v>
      </c>
      <c r="BL397" t="s">
        <v>300</v>
      </c>
      <c r="BM397">
        <v>1</v>
      </c>
      <c r="BN397">
        <v>0</v>
      </c>
      <c r="BO397">
        <v>1</v>
      </c>
      <c r="BP397">
        <v>0</v>
      </c>
      <c r="BS397">
        <v>0.08</v>
      </c>
      <c r="BT397">
        <v>0</v>
      </c>
      <c r="BU397">
        <v>0</v>
      </c>
      <c r="CE397" t="str">
        <f>"21:11:53.241"</f>
        <v>21:11:53.241</v>
      </c>
      <c r="CF397">
        <v>241208681</v>
      </c>
      <c r="CI397">
        <v>0</v>
      </c>
      <c r="CJ397">
        <v>1504</v>
      </c>
      <c r="CK397">
        <v>1011.2</v>
      </c>
      <c r="CL397">
        <v>4.2187999999999999</v>
      </c>
      <c r="CM397">
        <v>1</v>
      </c>
      <c r="CN397">
        <v>1</v>
      </c>
      <c r="CO397">
        <v>0</v>
      </c>
      <c r="CP397">
        <v>1</v>
      </c>
      <c r="CQ397">
        <v>0</v>
      </c>
      <c r="CR397">
        <v>1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131</v>
      </c>
      <c r="DA397">
        <v>145</v>
      </c>
      <c r="DB397">
        <v>1</v>
      </c>
      <c r="DC397" t="s">
        <v>132</v>
      </c>
      <c r="DD397" t="s">
        <v>133</v>
      </c>
      <c r="DG397">
        <v>1797888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"09/28/2024 21:11:53.554"</f>
        <v>09/28/2024 21:11:53.554</v>
      </c>
      <c r="C398" t="str">
        <f t="shared" si="23"/>
        <v>FFDFD7C0</v>
      </c>
      <c r="D398" t="s">
        <v>136</v>
      </c>
      <c r="E398">
        <v>3</v>
      </c>
      <c r="F398">
        <v>1003</v>
      </c>
      <c r="G398" t="s">
        <v>142</v>
      </c>
      <c r="J398" t="s">
        <v>137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"21:11:53.234"</f>
        <v>21:11:53.234</v>
      </c>
      <c r="T398" t="str">
        <f>"21:11:52.834"</f>
        <v>21:11:52.834</v>
      </c>
      <c r="U398" t="str">
        <f t="shared" si="25"/>
        <v>A073EB</v>
      </c>
      <c r="V398">
        <v>0</v>
      </c>
      <c r="W398">
        <v>0</v>
      </c>
      <c r="X398">
        <v>4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297</v>
      </c>
      <c r="AG398">
        <v>0</v>
      </c>
      <c r="AH398">
        <v>3</v>
      </c>
      <c r="AI398">
        <v>2</v>
      </c>
      <c r="AJ398">
        <v>1</v>
      </c>
      <c r="AK398" t="s">
        <v>329</v>
      </c>
      <c r="AL398">
        <v>35.942824000000002</v>
      </c>
      <c r="AM398" t="s">
        <v>226</v>
      </c>
      <c r="AN398">
        <v>-75.726356999999993</v>
      </c>
      <c r="AO398">
        <v>25</v>
      </c>
      <c r="AP398">
        <v>1575</v>
      </c>
      <c r="AQ398" t="s">
        <v>129</v>
      </c>
      <c r="AR398">
        <v>87</v>
      </c>
      <c r="AS398">
        <v>138</v>
      </c>
      <c r="AT398">
        <v>-64</v>
      </c>
      <c r="BB398" t="str">
        <f t="shared" si="26"/>
        <v>1200</v>
      </c>
      <c r="BC398">
        <v>1</v>
      </c>
      <c r="BD398" t="str">
        <f t="shared" si="24"/>
        <v xml:space="preserve">N1281F  </v>
      </c>
      <c r="BE398">
        <v>1</v>
      </c>
      <c r="BG398">
        <v>0</v>
      </c>
      <c r="BH398">
        <v>0</v>
      </c>
      <c r="BI398">
        <v>0</v>
      </c>
      <c r="BJ398">
        <v>1425</v>
      </c>
      <c r="BK398">
        <v>-150</v>
      </c>
      <c r="BL398" t="s">
        <v>300</v>
      </c>
      <c r="BM398">
        <v>1</v>
      </c>
      <c r="BN398">
        <v>0</v>
      </c>
      <c r="BO398">
        <v>1</v>
      </c>
      <c r="BP398">
        <v>0</v>
      </c>
      <c r="BS398">
        <v>0.08</v>
      </c>
      <c r="BT398">
        <v>0</v>
      </c>
      <c r="BU398">
        <v>0</v>
      </c>
      <c r="CE398" t="str">
        <f>"21:11:53.241"</f>
        <v>21:11:53.241</v>
      </c>
      <c r="CF398">
        <v>241208681</v>
      </c>
      <c r="CI398">
        <v>0</v>
      </c>
      <c r="CJ398">
        <v>1504</v>
      </c>
      <c r="CK398">
        <v>1011.2</v>
      </c>
      <c r="CL398">
        <v>4.2187999999999999</v>
      </c>
      <c r="CM398">
        <v>1</v>
      </c>
      <c r="CN398">
        <v>1</v>
      </c>
      <c r="CO398">
        <v>0</v>
      </c>
      <c r="CP398">
        <v>1</v>
      </c>
      <c r="CQ398">
        <v>0</v>
      </c>
      <c r="CR398">
        <v>1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131</v>
      </c>
      <c r="DA398">
        <v>145</v>
      </c>
      <c r="DB398">
        <v>1</v>
      </c>
      <c r="DC398" t="s">
        <v>132</v>
      </c>
      <c r="DD398" t="s">
        <v>133</v>
      </c>
      <c r="DG398">
        <v>1797888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"09/28/2024 21:11:53.554"</f>
        <v>09/28/2024 21:11:53.554</v>
      </c>
      <c r="C399" t="str">
        <f t="shared" si="23"/>
        <v>FFDFD7C0</v>
      </c>
      <c r="D399" t="s">
        <v>136</v>
      </c>
      <c r="E399">
        <v>4</v>
      </c>
      <c r="F399">
        <v>1004</v>
      </c>
      <c r="G399" t="s">
        <v>124</v>
      </c>
      <c r="J399" t="s">
        <v>137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"21:11:53.234"</f>
        <v>21:11:53.234</v>
      </c>
      <c r="T399" t="str">
        <f>"21:11:52.834"</f>
        <v>21:11:52.834</v>
      </c>
      <c r="U399" t="str">
        <f t="shared" si="25"/>
        <v>A073EB</v>
      </c>
      <c r="V399">
        <v>0</v>
      </c>
      <c r="W399">
        <v>0</v>
      </c>
      <c r="X399">
        <v>4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297</v>
      </c>
      <c r="AG399">
        <v>0</v>
      </c>
      <c r="AH399">
        <v>3</v>
      </c>
      <c r="AI399">
        <v>2</v>
      </c>
      <c r="AJ399">
        <v>1</v>
      </c>
      <c r="AK399" t="s">
        <v>329</v>
      </c>
      <c r="AL399">
        <v>35.942824000000002</v>
      </c>
      <c r="AM399" t="s">
        <v>226</v>
      </c>
      <c r="AN399">
        <v>-75.726356999999993</v>
      </c>
      <c r="AO399">
        <v>25</v>
      </c>
      <c r="AP399">
        <v>1575</v>
      </c>
      <c r="AQ399" t="s">
        <v>129</v>
      </c>
      <c r="AR399">
        <v>87</v>
      </c>
      <c r="AS399">
        <v>138</v>
      </c>
      <c r="AT399">
        <v>-64</v>
      </c>
      <c r="BB399" t="str">
        <f t="shared" si="26"/>
        <v>1200</v>
      </c>
      <c r="BC399">
        <v>1</v>
      </c>
      <c r="BD399" t="str">
        <f t="shared" si="24"/>
        <v xml:space="preserve">N1281F  </v>
      </c>
      <c r="BE399">
        <v>1</v>
      </c>
      <c r="BG399">
        <v>0</v>
      </c>
      <c r="BH399">
        <v>0</v>
      </c>
      <c r="BI399">
        <v>0</v>
      </c>
      <c r="BJ399">
        <v>1425</v>
      </c>
      <c r="BK399">
        <v>-150</v>
      </c>
      <c r="BL399" t="s">
        <v>300</v>
      </c>
      <c r="BM399">
        <v>1</v>
      </c>
      <c r="BN399">
        <v>0</v>
      </c>
      <c r="BO399">
        <v>1</v>
      </c>
      <c r="BP399">
        <v>0</v>
      </c>
      <c r="BS399">
        <v>0.08</v>
      </c>
      <c r="BT399">
        <v>0</v>
      </c>
      <c r="BU399">
        <v>0</v>
      </c>
      <c r="CE399" t="str">
        <f>"21:11:53.241"</f>
        <v>21:11:53.241</v>
      </c>
      <c r="CF399">
        <v>241208681</v>
      </c>
      <c r="CI399">
        <v>0</v>
      </c>
      <c r="CJ399">
        <v>1504</v>
      </c>
      <c r="CK399">
        <v>1011.2</v>
      </c>
      <c r="CL399">
        <v>4.2187999999999999</v>
      </c>
      <c r="CM399">
        <v>1</v>
      </c>
      <c r="CN399">
        <v>1</v>
      </c>
      <c r="CO399">
        <v>0</v>
      </c>
      <c r="CP399">
        <v>1</v>
      </c>
      <c r="CQ399">
        <v>0</v>
      </c>
      <c r="CR399">
        <v>1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145</v>
      </c>
      <c r="DB399">
        <v>1</v>
      </c>
      <c r="DC399" t="s">
        <v>132</v>
      </c>
      <c r="DD399" t="s">
        <v>133</v>
      </c>
      <c r="DG399">
        <v>1797888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"09/28/2024 21:11:54.617"</f>
        <v>09/28/2024 21:11:54.617</v>
      </c>
      <c r="C400" t="str">
        <f t="shared" si="23"/>
        <v>FFDFD7C0</v>
      </c>
      <c r="D400" t="s">
        <v>143</v>
      </c>
      <c r="E400">
        <v>13</v>
      </c>
      <c r="J400" t="s">
        <v>144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"21:11:54.352"</f>
        <v>21:11:54.352</v>
      </c>
      <c r="T400" t="str">
        <f>"21:11:53.852"</f>
        <v>21:11:53.852</v>
      </c>
      <c r="U400" t="str">
        <f t="shared" si="25"/>
        <v>A073EB</v>
      </c>
      <c r="V400">
        <v>0</v>
      </c>
      <c r="W400">
        <v>0</v>
      </c>
      <c r="X400">
        <v>4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297</v>
      </c>
      <c r="AG400">
        <v>0</v>
      </c>
      <c r="AH400">
        <v>3</v>
      </c>
      <c r="AI400">
        <v>2</v>
      </c>
      <c r="AJ400">
        <v>1</v>
      </c>
      <c r="AK400" t="s">
        <v>330</v>
      </c>
      <c r="AL400">
        <v>35.943531999999998</v>
      </c>
      <c r="AM400" t="s">
        <v>331</v>
      </c>
      <c r="AN400">
        <v>-75.725776999999994</v>
      </c>
      <c r="AO400">
        <v>25</v>
      </c>
      <c r="AP400">
        <v>1575</v>
      </c>
      <c r="AQ400" t="s">
        <v>129</v>
      </c>
      <c r="AR400">
        <v>88</v>
      </c>
      <c r="AS400">
        <v>138</v>
      </c>
      <c r="AT400">
        <v>-64</v>
      </c>
      <c r="BB400" t="str">
        <f t="shared" si="26"/>
        <v>1200</v>
      </c>
      <c r="BC400">
        <v>1</v>
      </c>
      <c r="BD400" t="str">
        <f t="shared" si="24"/>
        <v xml:space="preserve">N1281F  </v>
      </c>
      <c r="BE400">
        <v>1</v>
      </c>
      <c r="BG400">
        <v>0</v>
      </c>
      <c r="BH400">
        <v>0</v>
      </c>
      <c r="BI400">
        <v>0</v>
      </c>
      <c r="BJ400">
        <v>1425</v>
      </c>
      <c r="BK400">
        <v>-150</v>
      </c>
      <c r="BL400" t="s">
        <v>300</v>
      </c>
      <c r="BM400">
        <v>1</v>
      </c>
      <c r="BN400">
        <v>0</v>
      </c>
      <c r="BO400">
        <v>1</v>
      </c>
      <c r="BP400">
        <v>0</v>
      </c>
      <c r="BS400">
        <v>0.08</v>
      </c>
      <c r="BT400">
        <v>0</v>
      </c>
      <c r="BU400">
        <v>0</v>
      </c>
      <c r="CE400" t="str">
        <f>"21:11:54.359"</f>
        <v>21:11:54.359</v>
      </c>
      <c r="CF400">
        <v>358606662</v>
      </c>
      <c r="CI400">
        <v>0</v>
      </c>
      <c r="CJ400">
        <v>1504</v>
      </c>
      <c r="CK400">
        <v>1011.2</v>
      </c>
      <c r="CL400">
        <v>4.2187999999999999</v>
      </c>
      <c r="CM400">
        <v>1</v>
      </c>
      <c r="CN400">
        <v>1</v>
      </c>
      <c r="CO400">
        <v>0</v>
      </c>
      <c r="CP400">
        <v>1</v>
      </c>
      <c r="CQ400">
        <v>0</v>
      </c>
      <c r="CR400">
        <v>1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145</v>
      </c>
      <c r="DB400">
        <v>1</v>
      </c>
      <c r="DC400" t="s">
        <v>132</v>
      </c>
      <c r="DD400" t="s">
        <v>133</v>
      </c>
      <c r="DG400">
        <v>1798437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"09/28/2024 21:11:54.664"</f>
        <v>09/28/2024 21:11:54.664</v>
      </c>
      <c r="C401" t="str">
        <f t="shared" si="23"/>
        <v>FFDFD7C0</v>
      </c>
      <c r="D401" t="s">
        <v>123</v>
      </c>
      <c r="E401">
        <v>2</v>
      </c>
      <c r="H401">
        <v>158</v>
      </c>
      <c r="I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"21:11:54.352"</f>
        <v>21:11:54.352</v>
      </c>
      <c r="T401" t="str">
        <f>"21:11:53.852"</f>
        <v>21:11:53.852</v>
      </c>
      <c r="U401" t="str">
        <f t="shared" si="25"/>
        <v>A073EB</v>
      </c>
      <c r="V401">
        <v>0</v>
      </c>
      <c r="W401">
        <v>0</v>
      </c>
      <c r="X401">
        <v>4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297</v>
      </c>
      <c r="AG401">
        <v>0</v>
      </c>
      <c r="AH401">
        <v>3</v>
      </c>
      <c r="AI401">
        <v>2</v>
      </c>
      <c r="AJ401">
        <v>1</v>
      </c>
      <c r="AK401" t="s">
        <v>330</v>
      </c>
      <c r="AL401">
        <v>35.943531999999998</v>
      </c>
      <c r="AM401" t="s">
        <v>331</v>
      </c>
      <c r="AN401">
        <v>-75.725776999999994</v>
      </c>
      <c r="AO401">
        <v>25</v>
      </c>
      <c r="AP401">
        <v>1575</v>
      </c>
      <c r="AQ401" t="s">
        <v>129</v>
      </c>
      <c r="AR401">
        <v>88</v>
      </c>
      <c r="AS401">
        <v>138</v>
      </c>
      <c r="AT401">
        <v>-64</v>
      </c>
      <c r="BB401" t="str">
        <f t="shared" si="26"/>
        <v>1200</v>
      </c>
      <c r="BC401">
        <v>1</v>
      </c>
      <c r="BD401" t="str">
        <f t="shared" si="24"/>
        <v xml:space="preserve">N1281F  </v>
      </c>
      <c r="BE401">
        <v>1</v>
      </c>
      <c r="BG401">
        <v>0</v>
      </c>
      <c r="BH401">
        <v>0</v>
      </c>
      <c r="BI401">
        <v>0</v>
      </c>
      <c r="BJ401">
        <v>1425</v>
      </c>
      <c r="BK401">
        <v>-150</v>
      </c>
      <c r="BL401" t="s">
        <v>300</v>
      </c>
      <c r="BM401">
        <v>1</v>
      </c>
      <c r="BN401">
        <v>0</v>
      </c>
      <c r="BO401">
        <v>1</v>
      </c>
      <c r="BP401">
        <v>0</v>
      </c>
      <c r="BS401">
        <v>0.08</v>
      </c>
      <c r="BT401">
        <v>0</v>
      </c>
      <c r="BU401">
        <v>0</v>
      </c>
      <c r="CE401" t="str">
        <f>"21:11:54.359"</f>
        <v>21:11:54.359</v>
      </c>
      <c r="CF401">
        <v>358606662</v>
      </c>
      <c r="CI401">
        <v>0</v>
      </c>
      <c r="CJ401">
        <v>1504</v>
      </c>
      <c r="CK401">
        <v>1011.2</v>
      </c>
      <c r="CL401">
        <v>4.2187999999999999</v>
      </c>
      <c r="CM401">
        <v>1</v>
      </c>
      <c r="CN401">
        <v>1</v>
      </c>
      <c r="CO401">
        <v>0</v>
      </c>
      <c r="CP401">
        <v>1</v>
      </c>
      <c r="CQ401">
        <v>0</v>
      </c>
      <c r="CR401">
        <v>1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145</v>
      </c>
      <c r="DB401">
        <v>1</v>
      </c>
      <c r="DC401" t="s">
        <v>132</v>
      </c>
      <c r="DD401" t="s">
        <v>133</v>
      </c>
      <c r="DG401">
        <v>1798437</v>
      </c>
      <c r="DI401">
        <v>0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3">
      <c r="A402" t="str">
        <f>"09/28/2024 21:11:54.664"</f>
        <v>09/28/2024 21:11:54.664</v>
      </c>
      <c r="C402" t="str">
        <f t="shared" si="23"/>
        <v>FFDFD7C0</v>
      </c>
      <c r="D402" t="s">
        <v>136</v>
      </c>
      <c r="E402">
        <v>3</v>
      </c>
      <c r="F402">
        <v>1003</v>
      </c>
      <c r="G402" t="s">
        <v>142</v>
      </c>
      <c r="J402" t="s">
        <v>137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"21:11:54.352"</f>
        <v>21:11:54.352</v>
      </c>
      <c r="T402" t="str">
        <f>"21:11:53.852"</f>
        <v>21:11:53.852</v>
      </c>
      <c r="U402" t="str">
        <f t="shared" si="25"/>
        <v>A073EB</v>
      </c>
      <c r="V402">
        <v>0</v>
      </c>
      <c r="W402">
        <v>0</v>
      </c>
      <c r="X402">
        <v>4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297</v>
      </c>
      <c r="AG402">
        <v>0</v>
      </c>
      <c r="AH402">
        <v>3</v>
      </c>
      <c r="AI402">
        <v>2</v>
      </c>
      <c r="AJ402">
        <v>1</v>
      </c>
      <c r="AK402" t="s">
        <v>330</v>
      </c>
      <c r="AL402">
        <v>35.943531999999998</v>
      </c>
      <c r="AM402" t="s">
        <v>331</v>
      </c>
      <c r="AN402">
        <v>-75.725776999999994</v>
      </c>
      <c r="AO402">
        <v>25</v>
      </c>
      <c r="AP402">
        <v>1575</v>
      </c>
      <c r="AQ402" t="s">
        <v>129</v>
      </c>
      <c r="AR402">
        <v>88</v>
      </c>
      <c r="AS402">
        <v>138</v>
      </c>
      <c r="AT402">
        <v>-64</v>
      </c>
      <c r="BB402" t="str">
        <f t="shared" si="26"/>
        <v>1200</v>
      </c>
      <c r="BC402">
        <v>1</v>
      </c>
      <c r="BD402" t="str">
        <f t="shared" si="24"/>
        <v xml:space="preserve">N1281F  </v>
      </c>
      <c r="BE402">
        <v>1</v>
      </c>
      <c r="BG402">
        <v>0</v>
      </c>
      <c r="BH402">
        <v>0</v>
      </c>
      <c r="BI402">
        <v>0</v>
      </c>
      <c r="BJ402">
        <v>1425</v>
      </c>
      <c r="BK402">
        <v>-150</v>
      </c>
      <c r="BL402" t="s">
        <v>300</v>
      </c>
      <c r="BM402">
        <v>1</v>
      </c>
      <c r="BN402">
        <v>0</v>
      </c>
      <c r="BO402">
        <v>1</v>
      </c>
      <c r="BP402">
        <v>0</v>
      </c>
      <c r="BS402">
        <v>0.08</v>
      </c>
      <c r="BT402">
        <v>0</v>
      </c>
      <c r="BU402">
        <v>0</v>
      </c>
      <c r="CE402" t="str">
        <f>"21:11:54.359"</f>
        <v>21:11:54.359</v>
      </c>
      <c r="CF402">
        <v>358606662</v>
      </c>
      <c r="CI402">
        <v>0</v>
      </c>
      <c r="CJ402">
        <v>1504</v>
      </c>
      <c r="CK402">
        <v>1011.2</v>
      </c>
      <c r="CL402">
        <v>4.2187999999999999</v>
      </c>
      <c r="CM402">
        <v>1</v>
      </c>
      <c r="CN402">
        <v>1</v>
      </c>
      <c r="CO402">
        <v>0</v>
      </c>
      <c r="CP402">
        <v>1</v>
      </c>
      <c r="CQ402">
        <v>0</v>
      </c>
      <c r="CR402">
        <v>1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145</v>
      </c>
      <c r="DB402">
        <v>1</v>
      </c>
      <c r="DC402" t="s">
        <v>132</v>
      </c>
      <c r="DD402" t="s">
        <v>133</v>
      </c>
      <c r="DG402">
        <v>1798437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3">
      <c r="A403" t="str">
        <f>"09/28/2024 21:11:54.664"</f>
        <v>09/28/2024 21:11:54.664</v>
      </c>
      <c r="C403" t="str">
        <f t="shared" si="23"/>
        <v>FFDFD7C0</v>
      </c>
      <c r="D403" t="s">
        <v>136</v>
      </c>
      <c r="E403">
        <v>4</v>
      </c>
      <c r="F403">
        <v>1004</v>
      </c>
      <c r="G403" t="s">
        <v>124</v>
      </c>
      <c r="J403" t="s">
        <v>137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"21:11:54.352"</f>
        <v>21:11:54.352</v>
      </c>
      <c r="T403" t="str">
        <f>"21:11:53.852"</f>
        <v>21:11:53.852</v>
      </c>
      <c r="U403" t="str">
        <f t="shared" si="25"/>
        <v>A073EB</v>
      </c>
      <c r="V403">
        <v>0</v>
      </c>
      <c r="W403">
        <v>0</v>
      </c>
      <c r="X403">
        <v>4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297</v>
      </c>
      <c r="AG403">
        <v>0</v>
      </c>
      <c r="AH403">
        <v>3</v>
      </c>
      <c r="AI403">
        <v>2</v>
      </c>
      <c r="AJ403">
        <v>1</v>
      </c>
      <c r="AK403" t="s">
        <v>330</v>
      </c>
      <c r="AL403">
        <v>35.943531999999998</v>
      </c>
      <c r="AM403" t="s">
        <v>331</v>
      </c>
      <c r="AN403">
        <v>-75.725776999999994</v>
      </c>
      <c r="AO403">
        <v>25</v>
      </c>
      <c r="AP403">
        <v>1575</v>
      </c>
      <c r="AQ403" t="s">
        <v>129</v>
      </c>
      <c r="AR403">
        <v>88</v>
      </c>
      <c r="AS403">
        <v>138</v>
      </c>
      <c r="AT403">
        <v>-64</v>
      </c>
      <c r="BB403" t="str">
        <f t="shared" si="26"/>
        <v>1200</v>
      </c>
      <c r="BC403">
        <v>1</v>
      </c>
      <c r="BD403" t="str">
        <f t="shared" si="24"/>
        <v xml:space="preserve">N1281F  </v>
      </c>
      <c r="BE403">
        <v>1</v>
      </c>
      <c r="BG403">
        <v>0</v>
      </c>
      <c r="BH403">
        <v>0</v>
      </c>
      <c r="BI403">
        <v>0</v>
      </c>
      <c r="BJ403">
        <v>1425</v>
      </c>
      <c r="BK403">
        <v>-150</v>
      </c>
      <c r="BL403" t="s">
        <v>300</v>
      </c>
      <c r="BM403">
        <v>1</v>
      </c>
      <c r="BN403">
        <v>0</v>
      </c>
      <c r="BO403">
        <v>1</v>
      </c>
      <c r="BP403">
        <v>0</v>
      </c>
      <c r="BS403">
        <v>0.08</v>
      </c>
      <c r="BT403">
        <v>0</v>
      </c>
      <c r="BU403">
        <v>0</v>
      </c>
      <c r="CE403" t="str">
        <f>"21:11:54.359"</f>
        <v>21:11:54.359</v>
      </c>
      <c r="CF403">
        <v>358606662</v>
      </c>
      <c r="CI403">
        <v>0</v>
      </c>
      <c r="CJ403">
        <v>1504</v>
      </c>
      <c r="CK403">
        <v>1011.2</v>
      </c>
      <c r="CL403">
        <v>4.2187999999999999</v>
      </c>
      <c r="CM403">
        <v>1</v>
      </c>
      <c r="CN403">
        <v>1</v>
      </c>
      <c r="CO403">
        <v>0</v>
      </c>
      <c r="CP403">
        <v>1</v>
      </c>
      <c r="CQ403">
        <v>0</v>
      </c>
      <c r="CR403">
        <v>1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145</v>
      </c>
      <c r="DB403">
        <v>1</v>
      </c>
      <c r="DC403" t="s">
        <v>132</v>
      </c>
      <c r="DD403" t="s">
        <v>133</v>
      </c>
      <c r="DG403">
        <v>1798437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3">
      <c r="A404" t="str">
        <f>"09/28/2024 21:11:55.648"</f>
        <v>09/28/2024 21:11:55.648</v>
      </c>
      <c r="C404" t="str">
        <f t="shared" ref="C404:C467" si="27">"FFDFD7C0"</f>
        <v>FFDFD7C0</v>
      </c>
      <c r="D404" t="s">
        <v>123</v>
      </c>
      <c r="E404">
        <v>2</v>
      </c>
      <c r="H404">
        <v>158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"21:11:55.375"</f>
        <v>21:11:55.375</v>
      </c>
      <c r="T404" t="str">
        <f>"21:11:54.875"</f>
        <v>21:11:54.875</v>
      </c>
      <c r="U404" t="str">
        <f t="shared" si="25"/>
        <v>A073EB</v>
      </c>
      <c r="V404">
        <v>0</v>
      </c>
      <c r="W404">
        <v>0</v>
      </c>
      <c r="X404">
        <v>4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297</v>
      </c>
      <c r="AG404">
        <v>0</v>
      </c>
      <c r="AH404">
        <v>3</v>
      </c>
      <c r="AI404">
        <v>2</v>
      </c>
      <c r="AJ404">
        <v>1</v>
      </c>
      <c r="AK404" t="s">
        <v>332</v>
      </c>
      <c r="AL404">
        <v>35.944197000000003</v>
      </c>
      <c r="AM404" t="s">
        <v>222</v>
      </c>
      <c r="AN404">
        <v>-75.725262000000001</v>
      </c>
      <c r="AO404">
        <v>25</v>
      </c>
      <c r="AP404">
        <v>1575</v>
      </c>
      <c r="AQ404" t="s">
        <v>129</v>
      </c>
      <c r="AR404">
        <v>89</v>
      </c>
      <c r="AS404">
        <v>138</v>
      </c>
      <c r="AT404">
        <v>-64</v>
      </c>
      <c r="BB404" t="str">
        <f t="shared" si="26"/>
        <v>1200</v>
      </c>
      <c r="BC404">
        <v>1</v>
      </c>
      <c r="BD404" t="str">
        <f t="shared" ref="BD404:BD467" si="28">"N1281F  "</f>
        <v xml:space="preserve">N1281F  </v>
      </c>
      <c r="BE404">
        <v>1</v>
      </c>
      <c r="BG404">
        <v>0</v>
      </c>
      <c r="BH404">
        <v>0</v>
      </c>
      <c r="BI404">
        <v>0</v>
      </c>
      <c r="BJ404">
        <v>1425</v>
      </c>
      <c r="BK404">
        <v>-150</v>
      </c>
      <c r="BL404" t="s">
        <v>300</v>
      </c>
      <c r="BM404">
        <v>1</v>
      </c>
      <c r="BN404">
        <v>0</v>
      </c>
      <c r="BO404">
        <v>1</v>
      </c>
      <c r="BP404">
        <v>0</v>
      </c>
      <c r="BS404">
        <v>0.08</v>
      </c>
      <c r="BT404">
        <v>0</v>
      </c>
      <c r="BU404">
        <v>0</v>
      </c>
      <c r="CE404" t="str">
        <f>"21:11:55.381"</f>
        <v>21:11:55.381</v>
      </c>
      <c r="CF404">
        <v>380976658</v>
      </c>
      <c r="CI404">
        <v>0</v>
      </c>
      <c r="CJ404">
        <v>1504</v>
      </c>
      <c r="CK404">
        <v>1011.2</v>
      </c>
      <c r="CL404">
        <v>4.2187999999999999</v>
      </c>
      <c r="CM404">
        <v>1</v>
      </c>
      <c r="CN404">
        <v>1</v>
      </c>
      <c r="CO404">
        <v>0</v>
      </c>
      <c r="CP404">
        <v>1</v>
      </c>
      <c r="CQ404">
        <v>0</v>
      </c>
      <c r="CR404">
        <v>1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131</v>
      </c>
      <c r="DA404">
        <v>145</v>
      </c>
      <c r="DB404">
        <v>1</v>
      </c>
      <c r="DC404" t="s">
        <v>132</v>
      </c>
      <c r="DD404" t="s">
        <v>133</v>
      </c>
      <c r="DG404">
        <v>1798922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3">
      <c r="A405" t="str">
        <f>"09/28/2024 21:11:55.648"</f>
        <v>09/28/2024 21:11:55.648</v>
      </c>
      <c r="C405" t="str">
        <f t="shared" si="27"/>
        <v>FFDFD7C0</v>
      </c>
      <c r="D405" t="s">
        <v>136</v>
      </c>
      <c r="E405">
        <v>3</v>
      </c>
      <c r="F405">
        <v>1003</v>
      </c>
      <c r="G405" t="s">
        <v>142</v>
      </c>
      <c r="J405" t="s">
        <v>137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"21:11:55.375"</f>
        <v>21:11:55.375</v>
      </c>
      <c r="T405" t="str">
        <f>"21:11:54.875"</f>
        <v>21:11:54.875</v>
      </c>
      <c r="U405" t="str">
        <f t="shared" si="25"/>
        <v>A073EB</v>
      </c>
      <c r="V405">
        <v>0</v>
      </c>
      <c r="W405">
        <v>0</v>
      </c>
      <c r="X405">
        <v>4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297</v>
      </c>
      <c r="AG405">
        <v>0</v>
      </c>
      <c r="AH405">
        <v>3</v>
      </c>
      <c r="AI405">
        <v>2</v>
      </c>
      <c r="AJ405">
        <v>1</v>
      </c>
      <c r="AK405" t="s">
        <v>332</v>
      </c>
      <c r="AL405">
        <v>35.944197000000003</v>
      </c>
      <c r="AM405" t="s">
        <v>222</v>
      </c>
      <c r="AN405">
        <v>-75.725262000000001</v>
      </c>
      <c r="AO405">
        <v>25</v>
      </c>
      <c r="AP405">
        <v>1575</v>
      </c>
      <c r="AQ405" t="s">
        <v>129</v>
      </c>
      <c r="AR405">
        <v>89</v>
      </c>
      <c r="AS405">
        <v>138</v>
      </c>
      <c r="AT405">
        <v>-64</v>
      </c>
      <c r="BB405" t="str">
        <f t="shared" si="26"/>
        <v>1200</v>
      </c>
      <c r="BC405">
        <v>1</v>
      </c>
      <c r="BD405" t="str">
        <f t="shared" si="28"/>
        <v xml:space="preserve">N1281F  </v>
      </c>
      <c r="BE405">
        <v>1</v>
      </c>
      <c r="BG405">
        <v>0</v>
      </c>
      <c r="BH405">
        <v>0</v>
      </c>
      <c r="BI405">
        <v>0</v>
      </c>
      <c r="BJ405">
        <v>1425</v>
      </c>
      <c r="BK405">
        <v>-150</v>
      </c>
      <c r="BL405" t="s">
        <v>300</v>
      </c>
      <c r="BM405">
        <v>1</v>
      </c>
      <c r="BN405">
        <v>0</v>
      </c>
      <c r="BO405">
        <v>1</v>
      </c>
      <c r="BP405">
        <v>0</v>
      </c>
      <c r="BS405">
        <v>0.08</v>
      </c>
      <c r="BT405">
        <v>0</v>
      </c>
      <c r="BU405">
        <v>0</v>
      </c>
      <c r="CE405" t="str">
        <f>"21:11:55.381"</f>
        <v>21:11:55.381</v>
      </c>
      <c r="CF405">
        <v>380976658</v>
      </c>
      <c r="CI405">
        <v>0</v>
      </c>
      <c r="CJ405">
        <v>1504</v>
      </c>
      <c r="CK405">
        <v>1011.2</v>
      </c>
      <c r="CL405">
        <v>4.2187999999999999</v>
      </c>
      <c r="CM405">
        <v>1</v>
      </c>
      <c r="CN405">
        <v>1</v>
      </c>
      <c r="CO405">
        <v>0</v>
      </c>
      <c r="CP405">
        <v>1</v>
      </c>
      <c r="CQ405">
        <v>0</v>
      </c>
      <c r="CR405">
        <v>1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131</v>
      </c>
      <c r="DA405">
        <v>145</v>
      </c>
      <c r="DB405">
        <v>1</v>
      </c>
      <c r="DC405" t="s">
        <v>132</v>
      </c>
      <c r="DD405" t="s">
        <v>133</v>
      </c>
      <c r="DG405">
        <v>1798922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3">
      <c r="A406" t="str">
        <f>"09/28/2024 21:11:55.648"</f>
        <v>09/28/2024 21:11:55.648</v>
      </c>
      <c r="C406" t="str">
        <f t="shared" si="27"/>
        <v>FFDFD7C0</v>
      </c>
      <c r="D406" t="s">
        <v>136</v>
      </c>
      <c r="E406">
        <v>4</v>
      </c>
      <c r="F406">
        <v>1004</v>
      </c>
      <c r="G406" t="s">
        <v>124</v>
      </c>
      <c r="J406" t="s">
        <v>137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"21:11:55.375"</f>
        <v>21:11:55.375</v>
      </c>
      <c r="T406" t="str">
        <f>"21:11:54.875"</f>
        <v>21:11:54.875</v>
      </c>
      <c r="U406" t="str">
        <f t="shared" si="25"/>
        <v>A073EB</v>
      </c>
      <c r="V406">
        <v>0</v>
      </c>
      <c r="W406">
        <v>0</v>
      </c>
      <c r="X406">
        <v>4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297</v>
      </c>
      <c r="AG406">
        <v>0</v>
      </c>
      <c r="AH406">
        <v>3</v>
      </c>
      <c r="AI406">
        <v>2</v>
      </c>
      <c r="AJ406">
        <v>1</v>
      </c>
      <c r="AK406" t="s">
        <v>332</v>
      </c>
      <c r="AL406">
        <v>35.944197000000003</v>
      </c>
      <c r="AM406" t="s">
        <v>222</v>
      </c>
      <c r="AN406">
        <v>-75.725262000000001</v>
      </c>
      <c r="AO406">
        <v>25</v>
      </c>
      <c r="AP406">
        <v>1575</v>
      </c>
      <c r="AQ406" t="s">
        <v>129</v>
      </c>
      <c r="AR406">
        <v>89</v>
      </c>
      <c r="AS406">
        <v>138</v>
      </c>
      <c r="AT406">
        <v>-64</v>
      </c>
      <c r="BB406" t="str">
        <f t="shared" si="26"/>
        <v>1200</v>
      </c>
      <c r="BC406">
        <v>1</v>
      </c>
      <c r="BD406" t="str">
        <f t="shared" si="28"/>
        <v xml:space="preserve">N1281F  </v>
      </c>
      <c r="BE406">
        <v>1</v>
      </c>
      <c r="BG406">
        <v>0</v>
      </c>
      <c r="BH406">
        <v>0</v>
      </c>
      <c r="BI406">
        <v>0</v>
      </c>
      <c r="BJ406">
        <v>1425</v>
      </c>
      <c r="BK406">
        <v>-150</v>
      </c>
      <c r="BL406" t="s">
        <v>300</v>
      </c>
      <c r="BM406">
        <v>1</v>
      </c>
      <c r="BN406">
        <v>0</v>
      </c>
      <c r="BO406">
        <v>1</v>
      </c>
      <c r="BP406">
        <v>0</v>
      </c>
      <c r="BS406">
        <v>0.08</v>
      </c>
      <c r="BT406">
        <v>0</v>
      </c>
      <c r="BU406">
        <v>0</v>
      </c>
      <c r="CE406" t="str">
        <f>"21:11:55.381"</f>
        <v>21:11:55.381</v>
      </c>
      <c r="CF406">
        <v>380976658</v>
      </c>
      <c r="CI406">
        <v>0</v>
      </c>
      <c r="CJ406">
        <v>1504</v>
      </c>
      <c r="CK406">
        <v>1011.2</v>
      </c>
      <c r="CL406">
        <v>4.2187999999999999</v>
      </c>
      <c r="CM406">
        <v>1</v>
      </c>
      <c r="CN406">
        <v>1</v>
      </c>
      <c r="CO406">
        <v>0</v>
      </c>
      <c r="CP406">
        <v>1</v>
      </c>
      <c r="CQ406">
        <v>0</v>
      </c>
      <c r="CR406">
        <v>1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131</v>
      </c>
      <c r="DA406">
        <v>145</v>
      </c>
      <c r="DB406">
        <v>1</v>
      </c>
      <c r="DC406" t="s">
        <v>132</v>
      </c>
      <c r="DD406" t="s">
        <v>133</v>
      </c>
      <c r="DG406">
        <v>1798922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"09/28/2024 21:11:55.710"</f>
        <v>09/28/2024 21:11:55.710</v>
      </c>
      <c r="C407" t="str">
        <f t="shared" si="27"/>
        <v>FFDFD7C0</v>
      </c>
      <c r="D407" t="s">
        <v>143</v>
      </c>
      <c r="E407">
        <v>13</v>
      </c>
      <c r="J407" t="s">
        <v>144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"21:11:55.375"</f>
        <v>21:11:55.375</v>
      </c>
      <c r="T407" t="str">
        <f>"21:11:54.875"</f>
        <v>21:11:54.875</v>
      </c>
      <c r="U407" t="str">
        <f t="shared" si="25"/>
        <v>A073EB</v>
      </c>
      <c r="V407">
        <v>0</v>
      </c>
      <c r="W407">
        <v>0</v>
      </c>
      <c r="X407">
        <v>4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297</v>
      </c>
      <c r="AG407">
        <v>0</v>
      </c>
      <c r="AH407">
        <v>3</v>
      </c>
      <c r="AI407">
        <v>2</v>
      </c>
      <c r="AJ407">
        <v>1</v>
      </c>
      <c r="AK407" t="s">
        <v>332</v>
      </c>
      <c r="AL407">
        <v>35.944197000000003</v>
      </c>
      <c r="AM407" t="s">
        <v>222</v>
      </c>
      <c r="AN407">
        <v>-75.725262000000001</v>
      </c>
      <c r="AO407">
        <v>25</v>
      </c>
      <c r="AP407">
        <v>1575</v>
      </c>
      <c r="AQ407" t="s">
        <v>129</v>
      </c>
      <c r="AR407">
        <v>89</v>
      </c>
      <c r="AS407">
        <v>138</v>
      </c>
      <c r="AT407">
        <v>-64</v>
      </c>
      <c r="BB407" t="str">
        <f t="shared" si="26"/>
        <v>1200</v>
      </c>
      <c r="BC407">
        <v>1</v>
      </c>
      <c r="BD407" t="str">
        <f t="shared" si="28"/>
        <v xml:space="preserve">N1281F  </v>
      </c>
      <c r="BE407">
        <v>1</v>
      </c>
      <c r="BG407">
        <v>0</v>
      </c>
      <c r="BH407">
        <v>0</v>
      </c>
      <c r="BI407">
        <v>0</v>
      </c>
      <c r="BJ407">
        <v>1425</v>
      </c>
      <c r="BK407">
        <v>-150</v>
      </c>
      <c r="BL407" t="s">
        <v>300</v>
      </c>
      <c r="BM407">
        <v>1</v>
      </c>
      <c r="BN407">
        <v>0</v>
      </c>
      <c r="BO407">
        <v>1</v>
      </c>
      <c r="BP407">
        <v>0</v>
      </c>
      <c r="BS407">
        <v>0.08</v>
      </c>
      <c r="BT407">
        <v>0</v>
      </c>
      <c r="BU407">
        <v>0</v>
      </c>
      <c r="CE407" t="str">
        <f>"21:11:55.381"</f>
        <v>21:11:55.381</v>
      </c>
      <c r="CF407">
        <v>380976658</v>
      </c>
      <c r="CI407">
        <v>0</v>
      </c>
      <c r="CJ407">
        <v>1504</v>
      </c>
      <c r="CK407">
        <v>1011.2</v>
      </c>
      <c r="CL407">
        <v>4.2187999999999999</v>
      </c>
      <c r="CM407">
        <v>1</v>
      </c>
      <c r="CN407">
        <v>1</v>
      </c>
      <c r="CO407">
        <v>0</v>
      </c>
      <c r="CP407">
        <v>1</v>
      </c>
      <c r="CQ407">
        <v>0</v>
      </c>
      <c r="CR407">
        <v>1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131</v>
      </c>
      <c r="DA407">
        <v>145</v>
      </c>
      <c r="DB407">
        <v>1</v>
      </c>
      <c r="DC407" t="s">
        <v>132</v>
      </c>
      <c r="DD407" t="s">
        <v>133</v>
      </c>
      <c r="DG407">
        <v>1798922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"09/28/2024 21:11:56.601"</f>
        <v>09/28/2024 21:11:56.601</v>
      </c>
      <c r="C408" t="str">
        <f t="shared" si="27"/>
        <v>FFDFD7C0</v>
      </c>
      <c r="D408" t="s">
        <v>143</v>
      </c>
      <c r="E408">
        <v>13</v>
      </c>
      <c r="J408" t="s">
        <v>144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"21:11:56.305"</f>
        <v>21:11:56.305</v>
      </c>
      <c r="T408" t="str">
        <f>"21:11:55.905"</f>
        <v>21:11:55.905</v>
      </c>
      <c r="U408" t="str">
        <f t="shared" si="25"/>
        <v>A073EB</v>
      </c>
      <c r="V408">
        <v>0</v>
      </c>
      <c r="W408">
        <v>0</v>
      </c>
      <c r="X408">
        <v>4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297</v>
      </c>
      <c r="AG408">
        <v>0</v>
      </c>
      <c r="AH408">
        <v>3</v>
      </c>
      <c r="AI408">
        <v>2</v>
      </c>
      <c r="AJ408">
        <v>1</v>
      </c>
      <c r="AK408" t="s">
        <v>333</v>
      </c>
      <c r="AL408">
        <v>35.944755000000001</v>
      </c>
      <c r="AM408" t="s">
        <v>334</v>
      </c>
      <c r="AN408">
        <v>-75.724812</v>
      </c>
      <c r="AO408">
        <v>25</v>
      </c>
      <c r="AP408">
        <v>1575</v>
      </c>
      <c r="AQ408" t="s">
        <v>129</v>
      </c>
      <c r="AR408">
        <v>90</v>
      </c>
      <c r="AS408">
        <v>138</v>
      </c>
      <c r="AT408">
        <v>-128</v>
      </c>
      <c r="BB408" t="str">
        <f t="shared" si="26"/>
        <v>1200</v>
      </c>
      <c r="BC408">
        <v>1</v>
      </c>
      <c r="BD408" t="str">
        <f t="shared" si="28"/>
        <v xml:space="preserve">N1281F  </v>
      </c>
      <c r="BE408">
        <v>1</v>
      </c>
      <c r="BG408">
        <v>0</v>
      </c>
      <c r="BH408">
        <v>0</v>
      </c>
      <c r="BI408">
        <v>0</v>
      </c>
      <c r="BJ408">
        <v>1425</v>
      </c>
      <c r="BK408">
        <v>-150</v>
      </c>
      <c r="BL408" t="s">
        <v>300</v>
      </c>
      <c r="BM408">
        <v>1</v>
      </c>
      <c r="BN408">
        <v>0</v>
      </c>
      <c r="BO408">
        <v>1</v>
      </c>
      <c r="BP408">
        <v>0</v>
      </c>
      <c r="BS408">
        <v>0.08</v>
      </c>
      <c r="BT408">
        <v>0</v>
      </c>
      <c r="BU408">
        <v>0</v>
      </c>
      <c r="CE408" t="str">
        <f>"21:11:56.308"</f>
        <v>21:11:56.308</v>
      </c>
      <c r="CF408">
        <v>308318678</v>
      </c>
      <c r="CI408">
        <v>0</v>
      </c>
      <c r="CJ408">
        <v>1504</v>
      </c>
      <c r="CK408">
        <v>1011.2</v>
      </c>
      <c r="CL408">
        <v>4.2187999999999999</v>
      </c>
      <c r="CM408">
        <v>1</v>
      </c>
      <c r="CN408">
        <v>1</v>
      </c>
      <c r="CO408">
        <v>0</v>
      </c>
      <c r="CP408">
        <v>1</v>
      </c>
      <c r="CQ408">
        <v>0</v>
      </c>
      <c r="CR408">
        <v>1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131</v>
      </c>
      <c r="DA408">
        <v>145</v>
      </c>
      <c r="DB408">
        <v>1</v>
      </c>
      <c r="DC408" t="s">
        <v>132</v>
      </c>
      <c r="DD408" t="s">
        <v>133</v>
      </c>
      <c r="DG408">
        <v>1799382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"09/28/2024 21:11:56.601"</f>
        <v>09/28/2024 21:11:56.601</v>
      </c>
      <c r="C409" t="str">
        <f t="shared" si="27"/>
        <v>FFDFD7C0</v>
      </c>
      <c r="D409" t="s">
        <v>123</v>
      </c>
      <c r="E409">
        <v>2</v>
      </c>
      <c r="H409">
        <v>158</v>
      </c>
      <c r="I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"21:11:56.305"</f>
        <v>21:11:56.305</v>
      </c>
      <c r="T409" t="str">
        <f>"21:11:55.905"</f>
        <v>21:11:55.905</v>
      </c>
      <c r="U409" t="str">
        <f t="shared" si="25"/>
        <v>A073EB</v>
      </c>
      <c r="V409">
        <v>0</v>
      </c>
      <c r="W409">
        <v>0</v>
      </c>
      <c r="X409">
        <v>4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297</v>
      </c>
      <c r="AG409">
        <v>0</v>
      </c>
      <c r="AH409">
        <v>3</v>
      </c>
      <c r="AI409">
        <v>2</v>
      </c>
      <c r="AJ409">
        <v>1</v>
      </c>
      <c r="AK409" t="s">
        <v>333</v>
      </c>
      <c r="AL409">
        <v>35.944755000000001</v>
      </c>
      <c r="AM409" t="s">
        <v>334</v>
      </c>
      <c r="AN409">
        <v>-75.724812</v>
      </c>
      <c r="AO409">
        <v>25</v>
      </c>
      <c r="AP409">
        <v>1575</v>
      </c>
      <c r="AQ409" t="s">
        <v>129</v>
      </c>
      <c r="AR409">
        <v>90</v>
      </c>
      <c r="AS409">
        <v>138</v>
      </c>
      <c r="AT409">
        <v>-128</v>
      </c>
      <c r="BB409" t="str">
        <f t="shared" si="26"/>
        <v>1200</v>
      </c>
      <c r="BC409">
        <v>1</v>
      </c>
      <c r="BD409" t="str">
        <f t="shared" si="28"/>
        <v xml:space="preserve">N1281F  </v>
      </c>
      <c r="BE409">
        <v>1</v>
      </c>
      <c r="BG409">
        <v>0</v>
      </c>
      <c r="BH409">
        <v>0</v>
      </c>
      <c r="BI409">
        <v>0</v>
      </c>
      <c r="BJ409">
        <v>1425</v>
      </c>
      <c r="BK409">
        <v>-150</v>
      </c>
      <c r="BL409" t="s">
        <v>300</v>
      </c>
      <c r="BM409">
        <v>1</v>
      </c>
      <c r="BN409">
        <v>0</v>
      </c>
      <c r="BO409">
        <v>1</v>
      </c>
      <c r="BP409">
        <v>0</v>
      </c>
      <c r="BS409">
        <v>0.08</v>
      </c>
      <c r="BT409">
        <v>0</v>
      </c>
      <c r="BU409">
        <v>0</v>
      </c>
      <c r="CE409" t="str">
        <f>"21:11:56.308"</f>
        <v>21:11:56.308</v>
      </c>
      <c r="CF409">
        <v>308318678</v>
      </c>
      <c r="CI409">
        <v>0</v>
      </c>
      <c r="CJ409">
        <v>1504</v>
      </c>
      <c r="CK409">
        <v>1011.2</v>
      </c>
      <c r="CL409">
        <v>4.2187999999999999</v>
      </c>
      <c r="CM409">
        <v>1</v>
      </c>
      <c r="CN409">
        <v>1</v>
      </c>
      <c r="CO409">
        <v>0</v>
      </c>
      <c r="CP409">
        <v>1</v>
      </c>
      <c r="CQ409">
        <v>0</v>
      </c>
      <c r="CR409">
        <v>1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131</v>
      </c>
      <c r="DA409">
        <v>145</v>
      </c>
      <c r="DB409">
        <v>1</v>
      </c>
      <c r="DC409" t="s">
        <v>132</v>
      </c>
      <c r="DD409" t="s">
        <v>133</v>
      </c>
      <c r="DG409">
        <v>1799382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"09/28/2024 21:11:56.601"</f>
        <v>09/28/2024 21:11:56.601</v>
      </c>
      <c r="C410" t="str">
        <f t="shared" si="27"/>
        <v>FFDFD7C0</v>
      </c>
      <c r="D410" t="s">
        <v>136</v>
      </c>
      <c r="E410">
        <v>3</v>
      </c>
      <c r="F410">
        <v>1003</v>
      </c>
      <c r="G410" t="s">
        <v>142</v>
      </c>
      <c r="J410" t="s">
        <v>137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"21:11:56.305"</f>
        <v>21:11:56.305</v>
      </c>
      <c r="T410" t="str">
        <f>"21:11:55.905"</f>
        <v>21:11:55.905</v>
      </c>
      <c r="U410" t="str">
        <f t="shared" si="25"/>
        <v>A073EB</v>
      </c>
      <c r="V410">
        <v>0</v>
      </c>
      <c r="W410">
        <v>0</v>
      </c>
      <c r="X410">
        <v>4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297</v>
      </c>
      <c r="AG410">
        <v>0</v>
      </c>
      <c r="AH410">
        <v>3</v>
      </c>
      <c r="AI410">
        <v>2</v>
      </c>
      <c r="AJ410">
        <v>1</v>
      </c>
      <c r="AK410" t="s">
        <v>333</v>
      </c>
      <c r="AL410">
        <v>35.944755000000001</v>
      </c>
      <c r="AM410" t="s">
        <v>334</v>
      </c>
      <c r="AN410">
        <v>-75.724812</v>
      </c>
      <c r="AO410">
        <v>25</v>
      </c>
      <c r="AP410">
        <v>1575</v>
      </c>
      <c r="AQ410" t="s">
        <v>129</v>
      </c>
      <c r="AR410">
        <v>90</v>
      </c>
      <c r="AS410">
        <v>138</v>
      </c>
      <c r="AT410">
        <v>-128</v>
      </c>
      <c r="BB410" t="str">
        <f t="shared" si="26"/>
        <v>1200</v>
      </c>
      <c r="BC410">
        <v>1</v>
      </c>
      <c r="BD410" t="str">
        <f t="shared" si="28"/>
        <v xml:space="preserve">N1281F  </v>
      </c>
      <c r="BE410">
        <v>1</v>
      </c>
      <c r="BG410">
        <v>0</v>
      </c>
      <c r="BH410">
        <v>0</v>
      </c>
      <c r="BI410">
        <v>0</v>
      </c>
      <c r="BJ410">
        <v>1425</v>
      </c>
      <c r="BK410">
        <v>-150</v>
      </c>
      <c r="BL410" t="s">
        <v>300</v>
      </c>
      <c r="BM410">
        <v>1</v>
      </c>
      <c r="BN410">
        <v>0</v>
      </c>
      <c r="BO410">
        <v>1</v>
      </c>
      <c r="BP410">
        <v>0</v>
      </c>
      <c r="BS410">
        <v>0.08</v>
      </c>
      <c r="BT410">
        <v>0</v>
      </c>
      <c r="BU410">
        <v>0</v>
      </c>
      <c r="CE410" t="str">
        <f>"21:11:56.308"</f>
        <v>21:11:56.308</v>
      </c>
      <c r="CF410">
        <v>308318678</v>
      </c>
      <c r="CI410">
        <v>0</v>
      </c>
      <c r="CJ410">
        <v>1504</v>
      </c>
      <c r="CK410">
        <v>1011.2</v>
      </c>
      <c r="CL410">
        <v>4.2187999999999999</v>
      </c>
      <c r="CM410">
        <v>1</v>
      </c>
      <c r="CN410">
        <v>1</v>
      </c>
      <c r="CO410">
        <v>0</v>
      </c>
      <c r="CP410">
        <v>1</v>
      </c>
      <c r="CQ410">
        <v>0</v>
      </c>
      <c r="CR410">
        <v>1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131</v>
      </c>
      <c r="DA410">
        <v>145</v>
      </c>
      <c r="DB410">
        <v>1</v>
      </c>
      <c r="DC410" t="s">
        <v>132</v>
      </c>
      <c r="DD410" t="s">
        <v>133</v>
      </c>
      <c r="DG410">
        <v>1799382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"09/28/2024 21:11:56.601"</f>
        <v>09/28/2024 21:11:56.601</v>
      </c>
      <c r="C411" t="str">
        <f t="shared" si="27"/>
        <v>FFDFD7C0</v>
      </c>
      <c r="D411" t="s">
        <v>136</v>
      </c>
      <c r="E411">
        <v>4</v>
      </c>
      <c r="F411">
        <v>1004</v>
      </c>
      <c r="G411" t="s">
        <v>124</v>
      </c>
      <c r="J411" t="s">
        <v>137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"21:11:56.305"</f>
        <v>21:11:56.305</v>
      </c>
      <c r="T411" t="str">
        <f>"21:11:55.905"</f>
        <v>21:11:55.905</v>
      </c>
      <c r="U411" t="str">
        <f t="shared" si="25"/>
        <v>A073EB</v>
      </c>
      <c r="V411">
        <v>0</v>
      </c>
      <c r="W411">
        <v>0</v>
      </c>
      <c r="X411">
        <v>4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297</v>
      </c>
      <c r="AG411">
        <v>0</v>
      </c>
      <c r="AH411">
        <v>3</v>
      </c>
      <c r="AI411">
        <v>2</v>
      </c>
      <c r="AJ411">
        <v>1</v>
      </c>
      <c r="AK411" t="s">
        <v>333</v>
      </c>
      <c r="AL411">
        <v>35.944755000000001</v>
      </c>
      <c r="AM411" t="s">
        <v>334</v>
      </c>
      <c r="AN411">
        <v>-75.724812</v>
      </c>
      <c r="AO411">
        <v>25</v>
      </c>
      <c r="AP411">
        <v>1575</v>
      </c>
      <c r="AQ411" t="s">
        <v>129</v>
      </c>
      <c r="AR411">
        <v>90</v>
      </c>
      <c r="AS411">
        <v>138</v>
      </c>
      <c r="AT411">
        <v>-128</v>
      </c>
      <c r="BB411" t="str">
        <f t="shared" si="26"/>
        <v>1200</v>
      </c>
      <c r="BC411">
        <v>1</v>
      </c>
      <c r="BD411" t="str">
        <f t="shared" si="28"/>
        <v xml:space="preserve">N1281F  </v>
      </c>
      <c r="BE411">
        <v>1</v>
      </c>
      <c r="BG411">
        <v>0</v>
      </c>
      <c r="BH411">
        <v>0</v>
      </c>
      <c r="BI411">
        <v>0</v>
      </c>
      <c r="BJ411">
        <v>1425</v>
      </c>
      <c r="BK411">
        <v>-150</v>
      </c>
      <c r="BL411" t="s">
        <v>300</v>
      </c>
      <c r="BM411">
        <v>1</v>
      </c>
      <c r="BN411">
        <v>0</v>
      </c>
      <c r="BO411">
        <v>1</v>
      </c>
      <c r="BP411">
        <v>0</v>
      </c>
      <c r="BS411">
        <v>0.08</v>
      </c>
      <c r="BT411">
        <v>0</v>
      </c>
      <c r="BU411">
        <v>0</v>
      </c>
      <c r="CE411" t="str">
        <f>"21:11:56.308"</f>
        <v>21:11:56.308</v>
      </c>
      <c r="CF411">
        <v>308318678</v>
      </c>
      <c r="CI411">
        <v>0</v>
      </c>
      <c r="CJ411">
        <v>1504</v>
      </c>
      <c r="CK411">
        <v>1011.2</v>
      </c>
      <c r="CL411">
        <v>4.2187999999999999</v>
      </c>
      <c r="CM411">
        <v>1</v>
      </c>
      <c r="CN411">
        <v>1</v>
      </c>
      <c r="CO411">
        <v>0</v>
      </c>
      <c r="CP411">
        <v>1</v>
      </c>
      <c r="CQ411">
        <v>0</v>
      </c>
      <c r="CR411">
        <v>1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131</v>
      </c>
      <c r="DA411">
        <v>145</v>
      </c>
      <c r="DB411">
        <v>1</v>
      </c>
      <c r="DC411" t="s">
        <v>132</v>
      </c>
      <c r="DD411" t="s">
        <v>133</v>
      </c>
      <c r="DG411">
        <v>1799382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"09/28/2024 21:11:57.522"</f>
        <v>09/28/2024 21:11:57.522</v>
      </c>
      <c r="C412" t="str">
        <f t="shared" si="27"/>
        <v>FFDFD7C0</v>
      </c>
      <c r="D412" t="s">
        <v>143</v>
      </c>
      <c r="E412">
        <v>13</v>
      </c>
      <c r="J412" t="s">
        <v>144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"21:11:57.219"</f>
        <v>21:11:57.219</v>
      </c>
      <c r="T412" t="str">
        <f>"21:11:56.919"</f>
        <v>21:11:56.919</v>
      </c>
      <c r="U412" t="str">
        <f t="shared" si="25"/>
        <v>A073EB</v>
      </c>
      <c r="V412">
        <v>0</v>
      </c>
      <c r="W412">
        <v>0</v>
      </c>
      <c r="X412">
        <v>4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297</v>
      </c>
      <c r="AG412">
        <v>0</v>
      </c>
      <c r="AH412">
        <v>3</v>
      </c>
      <c r="AI412">
        <v>2</v>
      </c>
      <c r="AJ412">
        <v>1</v>
      </c>
      <c r="AK412" t="s">
        <v>335</v>
      </c>
      <c r="AL412">
        <v>35.945399000000002</v>
      </c>
      <c r="AM412" t="s">
        <v>336</v>
      </c>
      <c r="AN412">
        <v>-75.724297000000007</v>
      </c>
      <c r="AO412">
        <v>25</v>
      </c>
      <c r="AP412">
        <v>1575</v>
      </c>
      <c r="AQ412" t="s">
        <v>129</v>
      </c>
      <c r="AR412">
        <v>91</v>
      </c>
      <c r="AS412">
        <v>138</v>
      </c>
      <c r="AT412">
        <v>-128</v>
      </c>
      <c r="BB412" t="str">
        <f t="shared" si="26"/>
        <v>1200</v>
      </c>
      <c r="BC412">
        <v>1</v>
      </c>
      <c r="BD412" t="str">
        <f t="shared" si="28"/>
        <v xml:space="preserve">N1281F  </v>
      </c>
      <c r="BE412">
        <v>1</v>
      </c>
      <c r="BG412">
        <v>0</v>
      </c>
      <c r="BH412">
        <v>0</v>
      </c>
      <c r="BI412">
        <v>0</v>
      </c>
      <c r="BJ412">
        <v>1425</v>
      </c>
      <c r="BK412">
        <v>-150</v>
      </c>
      <c r="BL412" t="s">
        <v>300</v>
      </c>
      <c r="BM412">
        <v>1</v>
      </c>
      <c r="BN412">
        <v>0</v>
      </c>
      <c r="BO412">
        <v>1</v>
      </c>
      <c r="BP412">
        <v>0</v>
      </c>
      <c r="BS412">
        <v>0.08</v>
      </c>
      <c r="BT412">
        <v>0</v>
      </c>
      <c r="BU412">
        <v>0</v>
      </c>
      <c r="CE412" t="str">
        <f>"21:11:57.226"</f>
        <v>21:11:57.226</v>
      </c>
      <c r="CF412">
        <v>225830276</v>
      </c>
      <c r="CI412">
        <v>0</v>
      </c>
      <c r="CJ412">
        <v>1504</v>
      </c>
      <c r="CK412">
        <v>1011.2</v>
      </c>
      <c r="CL412">
        <v>4.2187999999999999</v>
      </c>
      <c r="CM412">
        <v>1</v>
      </c>
      <c r="CN412">
        <v>1</v>
      </c>
      <c r="CO412">
        <v>0</v>
      </c>
      <c r="CP412">
        <v>1</v>
      </c>
      <c r="CQ412">
        <v>0</v>
      </c>
      <c r="CR412">
        <v>1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131</v>
      </c>
      <c r="DA412">
        <v>145</v>
      </c>
      <c r="DB412">
        <v>1</v>
      </c>
      <c r="DC412" t="s">
        <v>132</v>
      </c>
      <c r="DD412" t="s">
        <v>133</v>
      </c>
      <c r="DG412">
        <v>1799841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"09/28/2024 21:11:57.538"</f>
        <v>09/28/2024 21:11:57.538</v>
      </c>
      <c r="C413" t="str">
        <f t="shared" si="27"/>
        <v>FFDFD7C0</v>
      </c>
      <c r="D413" t="s">
        <v>123</v>
      </c>
      <c r="E413">
        <v>2</v>
      </c>
      <c r="H413">
        <v>158</v>
      </c>
      <c r="I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"21:11:57.219"</f>
        <v>21:11:57.219</v>
      </c>
      <c r="T413" t="str">
        <f>"21:11:56.919"</f>
        <v>21:11:56.919</v>
      </c>
      <c r="U413" t="str">
        <f t="shared" si="25"/>
        <v>A073EB</v>
      </c>
      <c r="V413">
        <v>0</v>
      </c>
      <c r="W413">
        <v>0</v>
      </c>
      <c r="X413">
        <v>4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297</v>
      </c>
      <c r="AG413">
        <v>0</v>
      </c>
      <c r="AH413">
        <v>3</v>
      </c>
      <c r="AI413">
        <v>2</v>
      </c>
      <c r="AJ413">
        <v>1</v>
      </c>
      <c r="AK413" t="s">
        <v>335</v>
      </c>
      <c r="AL413">
        <v>35.945399000000002</v>
      </c>
      <c r="AM413" t="s">
        <v>336</v>
      </c>
      <c r="AN413">
        <v>-75.724297000000007</v>
      </c>
      <c r="AO413">
        <v>25</v>
      </c>
      <c r="AP413">
        <v>1575</v>
      </c>
      <c r="AQ413" t="s">
        <v>129</v>
      </c>
      <c r="AR413">
        <v>91</v>
      </c>
      <c r="AS413">
        <v>138</v>
      </c>
      <c r="AT413">
        <v>-128</v>
      </c>
      <c r="BB413" t="str">
        <f t="shared" si="26"/>
        <v>1200</v>
      </c>
      <c r="BC413">
        <v>1</v>
      </c>
      <c r="BD413" t="str">
        <f t="shared" si="28"/>
        <v xml:space="preserve">N1281F  </v>
      </c>
      <c r="BE413">
        <v>1</v>
      </c>
      <c r="BG413">
        <v>0</v>
      </c>
      <c r="BH413">
        <v>0</v>
      </c>
      <c r="BI413">
        <v>0</v>
      </c>
      <c r="BJ413">
        <v>1425</v>
      </c>
      <c r="BK413">
        <v>-150</v>
      </c>
      <c r="BL413" t="s">
        <v>300</v>
      </c>
      <c r="BM413">
        <v>1</v>
      </c>
      <c r="BN413">
        <v>0</v>
      </c>
      <c r="BO413">
        <v>1</v>
      </c>
      <c r="BP413">
        <v>0</v>
      </c>
      <c r="BS413">
        <v>0.08</v>
      </c>
      <c r="BT413">
        <v>0</v>
      </c>
      <c r="BU413">
        <v>0</v>
      </c>
      <c r="CE413" t="str">
        <f>"21:11:57.226"</f>
        <v>21:11:57.226</v>
      </c>
      <c r="CF413">
        <v>225830276</v>
      </c>
      <c r="CI413">
        <v>0</v>
      </c>
      <c r="CJ413">
        <v>1504</v>
      </c>
      <c r="CK413">
        <v>1011.2</v>
      </c>
      <c r="CL413">
        <v>4.2187999999999999</v>
      </c>
      <c r="CM413">
        <v>1</v>
      </c>
      <c r="CN413">
        <v>1</v>
      </c>
      <c r="CO413">
        <v>0</v>
      </c>
      <c r="CP413">
        <v>1</v>
      </c>
      <c r="CQ413">
        <v>0</v>
      </c>
      <c r="CR413">
        <v>1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131</v>
      </c>
      <c r="DA413">
        <v>145</v>
      </c>
      <c r="DB413">
        <v>1</v>
      </c>
      <c r="DC413" t="s">
        <v>132</v>
      </c>
      <c r="DD413" t="s">
        <v>133</v>
      </c>
      <c r="DG413">
        <v>1799841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"09/28/2024 21:11:57.538"</f>
        <v>09/28/2024 21:11:57.538</v>
      </c>
      <c r="C414" t="str">
        <f t="shared" si="27"/>
        <v>FFDFD7C0</v>
      </c>
      <c r="D414" t="s">
        <v>136</v>
      </c>
      <c r="E414">
        <v>3</v>
      </c>
      <c r="F414">
        <v>1003</v>
      </c>
      <c r="G414" t="s">
        <v>142</v>
      </c>
      <c r="J414" t="s">
        <v>137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"21:11:57.219"</f>
        <v>21:11:57.219</v>
      </c>
      <c r="T414" t="str">
        <f>"21:11:56.919"</f>
        <v>21:11:56.919</v>
      </c>
      <c r="U414" t="str">
        <f t="shared" si="25"/>
        <v>A073EB</v>
      </c>
      <c r="V414">
        <v>0</v>
      </c>
      <c r="W414">
        <v>0</v>
      </c>
      <c r="X414">
        <v>4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297</v>
      </c>
      <c r="AG414">
        <v>0</v>
      </c>
      <c r="AH414">
        <v>3</v>
      </c>
      <c r="AI414">
        <v>2</v>
      </c>
      <c r="AJ414">
        <v>1</v>
      </c>
      <c r="AK414" t="s">
        <v>335</v>
      </c>
      <c r="AL414">
        <v>35.945399000000002</v>
      </c>
      <c r="AM414" t="s">
        <v>336</v>
      </c>
      <c r="AN414">
        <v>-75.724297000000007</v>
      </c>
      <c r="AO414">
        <v>25</v>
      </c>
      <c r="AP414">
        <v>1575</v>
      </c>
      <c r="AQ414" t="s">
        <v>129</v>
      </c>
      <c r="AR414">
        <v>91</v>
      </c>
      <c r="AS414">
        <v>138</v>
      </c>
      <c r="AT414">
        <v>-128</v>
      </c>
      <c r="BB414" t="str">
        <f t="shared" si="26"/>
        <v>1200</v>
      </c>
      <c r="BC414">
        <v>1</v>
      </c>
      <c r="BD414" t="str">
        <f t="shared" si="28"/>
        <v xml:space="preserve">N1281F  </v>
      </c>
      <c r="BE414">
        <v>1</v>
      </c>
      <c r="BG414">
        <v>0</v>
      </c>
      <c r="BH414">
        <v>0</v>
      </c>
      <c r="BI414">
        <v>0</v>
      </c>
      <c r="BJ414">
        <v>1425</v>
      </c>
      <c r="BK414">
        <v>-150</v>
      </c>
      <c r="BL414" t="s">
        <v>300</v>
      </c>
      <c r="BM414">
        <v>1</v>
      </c>
      <c r="BN414">
        <v>0</v>
      </c>
      <c r="BO414">
        <v>1</v>
      </c>
      <c r="BP414">
        <v>0</v>
      </c>
      <c r="BS414">
        <v>0.08</v>
      </c>
      <c r="BT414">
        <v>0</v>
      </c>
      <c r="BU414">
        <v>0</v>
      </c>
      <c r="CE414" t="str">
        <f>"21:11:57.226"</f>
        <v>21:11:57.226</v>
      </c>
      <c r="CF414">
        <v>225830276</v>
      </c>
      <c r="CI414">
        <v>0</v>
      </c>
      <c r="CJ414">
        <v>1504</v>
      </c>
      <c r="CK414">
        <v>1011.2</v>
      </c>
      <c r="CL414">
        <v>4.2187999999999999</v>
      </c>
      <c r="CM414">
        <v>1</v>
      </c>
      <c r="CN414">
        <v>1</v>
      </c>
      <c r="CO414">
        <v>0</v>
      </c>
      <c r="CP414">
        <v>1</v>
      </c>
      <c r="CQ414">
        <v>0</v>
      </c>
      <c r="CR414">
        <v>1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131</v>
      </c>
      <c r="DA414">
        <v>145</v>
      </c>
      <c r="DB414">
        <v>1</v>
      </c>
      <c r="DC414" t="s">
        <v>132</v>
      </c>
      <c r="DD414" t="s">
        <v>133</v>
      </c>
      <c r="DG414">
        <v>1799841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"09/28/2024 21:11:57.538"</f>
        <v>09/28/2024 21:11:57.538</v>
      </c>
      <c r="C415" t="str">
        <f t="shared" si="27"/>
        <v>FFDFD7C0</v>
      </c>
      <c r="D415" t="s">
        <v>136</v>
      </c>
      <c r="E415">
        <v>4</v>
      </c>
      <c r="F415">
        <v>1004</v>
      </c>
      <c r="G415" t="s">
        <v>124</v>
      </c>
      <c r="J415" t="s">
        <v>137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"21:11:57.219"</f>
        <v>21:11:57.219</v>
      </c>
      <c r="T415" t="str">
        <f>"21:11:56.919"</f>
        <v>21:11:56.919</v>
      </c>
      <c r="U415" t="str">
        <f t="shared" si="25"/>
        <v>A073EB</v>
      </c>
      <c r="V415">
        <v>0</v>
      </c>
      <c r="W415">
        <v>0</v>
      </c>
      <c r="X415">
        <v>4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297</v>
      </c>
      <c r="AG415">
        <v>0</v>
      </c>
      <c r="AH415">
        <v>3</v>
      </c>
      <c r="AI415">
        <v>2</v>
      </c>
      <c r="AJ415">
        <v>1</v>
      </c>
      <c r="AK415" t="s">
        <v>335</v>
      </c>
      <c r="AL415">
        <v>35.945399000000002</v>
      </c>
      <c r="AM415" t="s">
        <v>336</v>
      </c>
      <c r="AN415">
        <v>-75.724297000000007</v>
      </c>
      <c r="AO415">
        <v>25</v>
      </c>
      <c r="AP415">
        <v>1575</v>
      </c>
      <c r="AQ415" t="s">
        <v>129</v>
      </c>
      <c r="AR415">
        <v>91</v>
      </c>
      <c r="AS415">
        <v>138</v>
      </c>
      <c r="AT415">
        <v>-128</v>
      </c>
      <c r="BB415" t="str">
        <f t="shared" si="26"/>
        <v>1200</v>
      </c>
      <c r="BC415">
        <v>1</v>
      </c>
      <c r="BD415" t="str">
        <f t="shared" si="28"/>
        <v xml:space="preserve">N1281F  </v>
      </c>
      <c r="BE415">
        <v>1</v>
      </c>
      <c r="BG415">
        <v>0</v>
      </c>
      <c r="BH415">
        <v>0</v>
      </c>
      <c r="BI415">
        <v>0</v>
      </c>
      <c r="BJ415">
        <v>1425</v>
      </c>
      <c r="BK415">
        <v>-150</v>
      </c>
      <c r="BL415" t="s">
        <v>300</v>
      </c>
      <c r="BM415">
        <v>1</v>
      </c>
      <c r="BN415">
        <v>0</v>
      </c>
      <c r="BO415">
        <v>1</v>
      </c>
      <c r="BP415">
        <v>0</v>
      </c>
      <c r="BS415">
        <v>0.08</v>
      </c>
      <c r="BT415">
        <v>0</v>
      </c>
      <c r="BU415">
        <v>0</v>
      </c>
      <c r="CE415" t="str">
        <f>"21:11:57.226"</f>
        <v>21:11:57.226</v>
      </c>
      <c r="CF415">
        <v>225830276</v>
      </c>
      <c r="CI415">
        <v>0</v>
      </c>
      <c r="CJ415">
        <v>1504</v>
      </c>
      <c r="CK415">
        <v>1011.2</v>
      </c>
      <c r="CL415">
        <v>4.2187999999999999</v>
      </c>
      <c r="CM415">
        <v>1</v>
      </c>
      <c r="CN415">
        <v>1</v>
      </c>
      <c r="CO415">
        <v>0</v>
      </c>
      <c r="CP415">
        <v>1</v>
      </c>
      <c r="CQ415">
        <v>0</v>
      </c>
      <c r="CR415">
        <v>1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131</v>
      </c>
      <c r="DA415">
        <v>145</v>
      </c>
      <c r="DB415">
        <v>1</v>
      </c>
      <c r="DC415" t="s">
        <v>132</v>
      </c>
      <c r="DD415" t="s">
        <v>133</v>
      </c>
      <c r="DG415">
        <v>1799841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"09/28/2024 21:11:58.491"</f>
        <v>09/28/2024 21:11:58.491</v>
      </c>
      <c r="C416" t="str">
        <f t="shared" si="27"/>
        <v>FFDFD7C0</v>
      </c>
      <c r="D416" t="s">
        <v>143</v>
      </c>
      <c r="E416">
        <v>13</v>
      </c>
      <c r="J416" t="s">
        <v>144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"21:11:58.219"</f>
        <v>21:11:58.219</v>
      </c>
      <c r="T416" t="str">
        <f>"21:11:57.719"</f>
        <v>21:11:57.719</v>
      </c>
      <c r="U416" t="str">
        <f t="shared" si="25"/>
        <v>A073EB</v>
      </c>
      <c r="V416">
        <v>0</v>
      </c>
      <c r="W416">
        <v>0</v>
      </c>
      <c r="X416">
        <v>4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297</v>
      </c>
      <c r="AG416">
        <v>0</v>
      </c>
      <c r="AH416">
        <v>3</v>
      </c>
      <c r="AI416">
        <v>2</v>
      </c>
      <c r="AJ416">
        <v>1</v>
      </c>
      <c r="AK416" t="s">
        <v>337</v>
      </c>
      <c r="AL416">
        <v>35.946021000000002</v>
      </c>
      <c r="AM416" t="s">
        <v>338</v>
      </c>
      <c r="AN416">
        <v>-75.723782</v>
      </c>
      <c r="AO416">
        <v>25</v>
      </c>
      <c r="AP416">
        <v>1575</v>
      </c>
      <c r="AQ416" t="s">
        <v>129</v>
      </c>
      <c r="AR416">
        <v>92</v>
      </c>
      <c r="AS416">
        <v>138</v>
      </c>
      <c r="AT416">
        <v>-128</v>
      </c>
      <c r="BB416" t="str">
        <f t="shared" si="26"/>
        <v>1200</v>
      </c>
      <c r="BC416">
        <v>1</v>
      </c>
      <c r="BD416" t="str">
        <f t="shared" si="28"/>
        <v xml:space="preserve">N1281F  </v>
      </c>
      <c r="BE416">
        <v>1</v>
      </c>
      <c r="BG416">
        <v>0</v>
      </c>
      <c r="BH416">
        <v>0</v>
      </c>
      <c r="BI416">
        <v>0</v>
      </c>
      <c r="BJ416">
        <v>1425</v>
      </c>
      <c r="BK416">
        <v>-150</v>
      </c>
      <c r="BL416" t="s">
        <v>300</v>
      </c>
      <c r="BM416">
        <v>1</v>
      </c>
      <c r="BN416">
        <v>0</v>
      </c>
      <c r="BO416">
        <v>1</v>
      </c>
      <c r="BP416">
        <v>0</v>
      </c>
      <c r="BS416">
        <v>0.08</v>
      </c>
      <c r="BT416">
        <v>0</v>
      </c>
      <c r="BU416">
        <v>0</v>
      </c>
      <c r="CE416" t="str">
        <f>"21:11:58.224"</f>
        <v>21:11:58.224</v>
      </c>
      <c r="CF416">
        <v>223624029</v>
      </c>
      <c r="CI416">
        <v>0</v>
      </c>
      <c r="CJ416">
        <v>1504</v>
      </c>
      <c r="CK416">
        <v>1011.2</v>
      </c>
      <c r="CL416">
        <v>4.2187999999999999</v>
      </c>
      <c r="CM416">
        <v>1</v>
      </c>
      <c r="CN416">
        <v>1</v>
      </c>
      <c r="CO416">
        <v>0</v>
      </c>
      <c r="CP416">
        <v>1</v>
      </c>
      <c r="CQ416">
        <v>0</v>
      </c>
      <c r="CR416">
        <v>1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7</v>
      </c>
      <c r="CY416">
        <v>7</v>
      </c>
      <c r="CZ416" t="s">
        <v>131</v>
      </c>
      <c r="DA416">
        <v>145</v>
      </c>
      <c r="DB416">
        <v>1</v>
      </c>
      <c r="DC416" t="s">
        <v>132</v>
      </c>
      <c r="DD416" t="s">
        <v>133</v>
      </c>
      <c r="DG416">
        <v>1800295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"09/28/2024 21:11:58.553"</f>
        <v>09/28/2024 21:11:58.553</v>
      </c>
      <c r="C417" t="str">
        <f t="shared" si="27"/>
        <v>FFDFD7C0</v>
      </c>
      <c r="D417" t="s">
        <v>123</v>
      </c>
      <c r="E417">
        <v>2</v>
      </c>
      <c r="H417">
        <v>158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"21:11:58.219"</f>
        <v>21:11:58.219</v>
      </c>
      <c r="T417" t="str">
        <f>"21:11:57.719"</f>
        <v>21:11:57.719</v>
      </c>
      <c r="U417" t="str">
        <f t="shared" si="25"/>
        <v>A073EB</v>
      </c>
      <c r="V417">
        <v>0</v>
      </c>
      <c r="W417">
        <v>0</v>
      </c>
      <c r="X417">
        <v>4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297</v>
      </c>
      <c r="AG417">
        <v>0</v>
      </c>
      <c r="AH417">
        <v>3</v>
      </c>
      <c r="AI417">
        <v>2</v>
      </c>
      <c r="AJ417">
        <v>1</v>
      </c>
      <c r="AK417" t="s">
        <v>337</v>
      </c>
      <c r="AL417">
        <v>35.946021000000002</v>
      </c>
      <c r="AM417" t="s">
        <v>338</v>
      </c>
      <c r="AN417">
        <v>-75.723782</v>
      </c>
      <c r="AO417">
        <v>25</v>
      </c>
      <c r="AP417">
        <v>1575</v>
      </c>
      <c r="AQ417" t="s">
        <v>129</v>
      </c>
      <c r="AR417">
        <v>92</v>
      </c>
      <c r="AS417">
        <v>138</v>
      </c>
      <c r="AT417">
        <v>-128</v>
      </c>
      <c r="BB417" t="str">
        <f t="shared" si="26"/>
        <v>1200</v>
      </c>
      <c r="BC417">
        <v>1</v>
      </c>
      <c r="BD417" t="str">
        <f t="shared" si="28"/>
        <v xml:space="preserve">N1281F  </v>
      </c>
      <c r="BE417">
        <v>1</v>
      </c>
      <c r="BG417">
        <v>0</v>
      </c>
      <c r="BH417">
        <v>0</v>
      </c>
      <c r="BI417">
        <v>0</v>
      </c>
      <c r="BJ417">
        <v>1425</v>
      </c>
      <c r="BK417">
        <v>-150</v>
      </c>
      <c r="BL417" t="s">
        <v>300</v>
      </c>
      <c r="BM417">
        <v>1</v>
      </c>
      <c r="BN417">
        <v>0</v>
      </c>
      <c r="BO417">
        <v>1</v>
      </c>
      <c r="BP417">
        <v>0</v>
      </c>
      <c r="BS417">
        <v>0.08</v>
      </c>
      <c r="BT417">
        <v>0</v>
      </c>
      <c r="BU417">
        <v>0</v>
      </c>
      <c r="CE417" t="str">
        <f>"21:11:58.224"</f>
        <v>21:11:58.224</v>
      </c>
      <c r="CF417">
        <v>223624029</v>
      </c>
      <c r="CI417">
        <v>0</v>
      </c>
      <c r="CJ417">
        <v>1504</v>
      </c>
      <c r="CK417">
        <v>1011.2</v>
      </c>
      <c r="CL417">
        <v>4.2187999999999999</v>
      </c>
      <c r="CM417">
        <v>1</v>
      </c>
      <c r="CN417">
        <v>1</v>
      </c>
      <c r="CO417">
        <v>0</v>
      </c>
      <c r="CP417">
        <v>1</v>
      </c>
      <c r="CQ417">
        <v>0</v>
      </c>
      <c r="CR417">
        <v>1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7</v>
      </c>
      <c r="CY417">
        <v>7</v>
      </c>
      <c r="CZ417" t="s">
        <v>131</v>
      </c>
      <c r="DA417">
        <v>145</v>
      </c>
      <c r="DB417">
        <v>1</v>
      </c>
      <c r="DC417" t="s">
        <v>132</v>
      </c>
      <c r="DD417" t="s">
        <v>133</v>
      </c>
      <c r="DG417">
        <v>1800295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"09/28/2024 21:11:58.553"</f>
        <v>09/28/2024 21:11:58.553</v>
      </c>
      <c r="C418" t="str">
        <f t="shared" si="27"/>
        <v>FFDFD7C0</v>
      </c>
      <c r="D418" t="s">
        <v>136</v>
      </c>
      <c r="E418">
        <v>3</v>
      </c>
      <c r="F418">
        <v>1003</v>
      </c>
      <c r="G418" t="s">
        <v>142</v>
      </c>
      <c r="J418" t="s">
        <v>137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"21:11:58.219"</f>
        <v>21:11:58.219</v>
      </c>
      <c r="T418" t="str">
        <f>"21:11:57.719"</f>
        <v>21:11:57.719</v>
      </c>
      <c r="U418" t="str">
        <f t="shared" si="25"/>
        <v>A073EB</v>
      </c>
      <c r="V418">
        <v>0</v>
      </c>
      <c r="W418">
        <v>0</v>
      </c>
      <c r="X418">
        <v>4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297</v>
      </c>
      <c r="AG418">
        <v>0</v>
      </c>
      <c r="AH418">
        <v>3</v>
      </c>
      <c r="AI418">
        <v>2</v>
      </c>
      <c r="AJ418">
        <v>1</v>
      </c>
      <c r="AK418" t="s">
        <v>337</v>
      </c>
      <c r="AL418">
        <v>35.946021000000002</v>
      </c>
      <c r="AM418" t="s">
        <v>338</v>
      </c>
      <c r="AN418">
        <v>-75.723782</v>
      </c>
      <c r="AO418">
        <v>25</v>
      </c>
      <c r="AP418">
        <v>1575</v>
      </c>
      <c r="AQ418" t="s">
        <v>129</v>
      </c>
      <c r="AR418">
        <v>92</v>
      </c>
      <c r="AS418">
        <v>138</v>
      </c>
      <c r="AT418">
        <v>-128</v>
      </c>
      <c r="BB418" t="str">
        <f t="shared" si="26"/>
        <v>1200</v>
      </c>
      <c r="BC418">
        <v>1</v>
      </c>
      <c r="BD418" t="str">
        <f t="shared" si="28"/>
        <v xml:space="preserve">N1281F  </v>
      </c>
      <c r="BE418">
        <v>1</v>
      </c>
      <c r="BG418">
        <v>0</v>
      </c>
      <c r="BH418">
        <v>0</v>
      </c>
      <c r="BI418">
        <v>0</v>
      </c>
      <c r="BJ418">
        <v>1425</v>
      </c>
      <c r="BK418">
        <v>-150</v>
      </c>
      <c r="BL418" t="s">
        <v>300</v>
      </c>
      <c r="BM418">
        <v>1</v>
      </c>
      <c r="BN418">
        <v>0</v>
      </c>
      <c r="BO418">
        <v>1</v>
      </c>
      <c r="BP418">
        <v>0</v>
      </c>
      <c r="BS418">
        <v>0.08</v>
      </c>
      <c r="BT418">
        <v>0</v>
      </c>
      <c r="BU418">
        <v>0</v>
      </c>
      <c r="CE418" t="str">
        <f>"21:11:58.224"</f>
        <v>21:11:58.224</v>
      </c>
      <c r="CF418">
        <v>223624029</v>
      </c>
      <c r="CI418">
        <v>0</v>
      </c>
      <c r="CJ418">
        <v>1504</v>
      </c>
      <c r="CK418">
        <v>1011.2</v>
      </c>
      <c r="CL418">
        <v>4.2187999999999999</v>
      </c>
      <c r="CM418">
        <v>1</v>
      </c>
      <c r="CN418">
        <v>1</v>
      </c>
      <c r="CO418">
        <v>0</v>
      </c>
      <c r="CP418">
        <v>1</v>
      </c>
      <c r="CQ418">
        <v>0</v>
      </c>
      <c r="CR418">
        <v>1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7</v>
      </c>
      <c r="CY418">
        <v>7</v>
      </c>
      <c r="CZ418" t="s">
        <v>131</v>
      </c>
      <c r="DA418">
        <v>145</v>
      </c>
      <c r="DB418">
        <v>1</v>
      </c>
      <c r="DC418" t="s">
        <v>132</v>
      </c>
      <c r="DD418" t="s">
        <v>133</v>
      </c>
      <c r="DG418">
        <v>1800295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"09/28/2024 21:11:58.553"</f>
        <v>09/28/2024 21:11:58.553</v>
      </c>
      <c r="C419" t="str">
        <f t="shared" si="27"/>
        <v>FFDFD7C0</v>
      </c>
      <c r="D419" t="s">
        <v>136</v>
      </c>
      <c r="E419">
        <v>4</v>
      </c>
      <c r="F419">
        <v>1004</v>
      </c>
      <c r="G419" t="s">
        <v>124</v>
      </c>
      <c r="J419" t="s">
        <v>137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"21:11:58.219"</f>
        <v>21:11:58.219</v>
      </c>
      <c r="T419" t="str">
        <f>"21:11:57.719"</f>
        <v>21:11:57.719</v>
      </c>
      <c r="U419" t="str">
        <f t="shared" si="25"/>
        <v>A073EB</v>
      </c>
      <c r="V419">
        <v>0</v>
      </c>
      <c r="W419">
        <v>0</v>
      </c>
      <c r="X419">
        <v>4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297</v>
      </c>
      <c r="AG419">
        <v>0</v>
      </c>
      <c r="AH419">
        <v>3</v>
      </c>
      <c r="AI419">
        <v>2</v>
      </c>
      <c r="AJ419">
        <v>1</v>
      </c>
      <c r="AK419" t="s">
        <v>337</v>
      </c>
      <c r="AL419">
        <v>35.946021000000002</v>
      </c>
      <c r="AM419" t="s">
        <v>338</v>
      </c>
      <c r="AN419">
        <v>-75.723782</v>
      </c>
      <c r="AO419">
        <v>25</v>
      </c>
      <c r="AP419">
        <v>1575</v>
      </c>
      <c r="AQ419" t="s">
        <v>129</v>
      </c>
      <c r="AR419">
        <v>92</v>
      </c>
      <c r="AS419">
        <v>138</v>
      </c>
      <c r="AT419">
        <v>-128</v>
      </c>
      <c r="BB419" t="str">
        <f t="shared" si="26"/>
        <v>1200</v>
      </c>
      <c r="BC419">
        <v>1</v>
      </c>
      <c r="BD419" t="str">
        <f t="shared" si="28"/>
        <v xml:space="preserve">N1281F  </v>
      </c>
      <c r="BE419">
        <v>1</v>
      </c>
      <c r="BG419">
        <v>0</v>
      </c>
      <c r="BH419">
        <v>0</v>
      </c>
      <c r="BI419">
        <v>0</v>
      </c>
      <c r="BJ419">
        <v>1425</v>
      </c>
      <c r="BK419">
        <v>-150</v>
      </c>
      <c r="BL419" t="s">
        <v>300</v>
      </c>
      <c r="BM419">
        <v>1</v>
      </c>
      <c r="BN419">
        <v>0</v>
      </c>
      <c r="BO419">
        <v>1</v>
      </c>
      <c r="BP419">
        <v>0</v>
      </c>
      <c r="BS419">
        <v>0.08</v>
      </c>
      <c r="BT419">
        <v>0</v>
      </c>
      <c r="BU419">
        <v>0</v>
      </c>
      <c r="CE419" t="str">
        <f>"21:11:58.224"</f>
        <v>21:11:58.224</v>
      </c>
      <c r="CF419">
        <v>223624029</v>
      </c>
      <c r="CI419">
        <v>0</v>
      </c>
      <c r="CJ419">
        <v>1504</v>
      </c>
      <c r="CK419">
        <v>1011.2</v>
      </c>
      <c r="CL419">
        <v>4.2187999999999999</v>
      </c>
      <c r="CM419">
        <v>1</v>
      </c>
      <c r="CN419">
        <v>1</v>
      </c>
      <c r="CO419">
        <v>0</v>
      </c>
      <c r="CP419">
        <v>1</v>
      </c>
      <c r="CQ419">
        <v>0</v>
      </c>
      <c r="CR419">
        <v>1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7</v>
      </c>
      <c r="CY419">
        <v>7</v>
      </c>
      <c r="CZ419" t="s">
        <v>131</v>
      </c>
      <c r="DA419">
        <v>145</v>
      </c>
      <c r="DB419">
        <v>1</v>
      </c>
      <c r="DC419" t="s">
        <v>132</v>
      </c>
      <c r="DD419" t="s">
        <v>133</v>
      </c>
      <c r="DG419">
        <v>1800295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"09/28/2024 21:11:59.444"</f>
        <v>09/28/2024 21:11:59.444</v>
      </c>
      <c r="C420" t="str">
        <f t="shared" si="27"/>
        <v>FFDFD7C0</v>
      </c>
      <c r="D420" t="s">
        <v>143</v>
      </c>
      <c r="E420">
        <v>13</v>
      </c>
      <c r="J420" t="s">
        <v>144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"21:11:59.172"</f>
        <v>21:11:59.172</v>
      </c>
      <c r="T420" t="str">
        <f>"21:11:58.772"</f>
        <v>21:11:58.772</v>
      </c>
      <c r="U420" t="str">
        <f t="shared" si="25"/>
        <v>A073EB</v>
      </c>
      <c r="V420">
        <v>0</v>
      </c>
      <c r="W420">
        <v>0</v>
      </c>
      <c r="X420">
        <v>4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297</v>
      </c>
      <c r="AG420">
        <v>0</v>
      </c>
      <c r="AH420">
        <v>3</v>
      </c>
      <c r="AI420">
        <v>2</v>
      </c>
      <c r="AJ420">
        <v>1</v>
      </c>
      <c r="AK420" t="s">
        <v>339</v>
      </c>
      <c r="AL420">
        <v>35.946621999999998</v>
      </c>
      <c r="AM420" t="s">
        <v>340</v>
      </c>
      <c r="AN420">
        <v>-75.723267000000007</v>
      </c>
      <c r="AO420">
        <v>25</v>
      </c>
      <c r="AP420">
        <v>1575</v>
      </c>
      <c r="AQ420" t="s">
        <v>129</v>
      </c>
      <c r="AR420">
        <v>93</v>
      </c>
      <c r="AS420">
        <v>138</v>
      </c>
      <c r="AT420">
        <v>-128</v>
      </c>
      <c r="BB420" t="str">
        <f t="shared" si="26"/>
        <v>1200</v>
      </c>
      <c r="BC420">
        <v>1</v>
      </c>
      <c r="BD420" t="str">
        <f t="shared" si="28"/>
        <v xml:space="preserve">N1281F  </v>
      </c>
      <c r="BE420">
        <v>1</v>
      </c>
      <c r="BG420">
        <v>0</v>
      </c>
      <c r="BH420">
        <v>0</v>
      </c>
      <c r="BI420">
        <v>0</v>
      </c>
      <c r="BJ420">
        <v>1425</v>
      </c>
      <c r="BK420">
        <v>-150</v>
      </c>
      <c r="BL420" t="s">
        <v>300</v>
      </c>
      <c r="BM420">
        <v>1</v>
      </c>
      <c r="BN420">
        <v>0</v>
      </c>
      <c r="BO420">
        <v>1</v>
      </c>
      <c r="BP420">
        <v>0</v>
      </c>
      <c r="BS420">
        <v>0.08</v>
      </c>
      <c r="BT420">
        <v>0</v>
      </c>
      <c r="BU420">
        <v>0</v>
      </c>
      <c r="CE420" t="str">
        <f>"21:11:59.179"</f>
        <v>21:11:59.179</v>
      </c>
      <c r="CF420">
        <v>178819137</v>
      </c>
      <c r="CI420">
        <v>0</v>
      </c>
      <c r="CJ420">
        <v>1504</v>
      </c>
      <c r="CK420">
        <v>1011.2</v>
      </c>
      <c r="CL420">
        <v>4.2187999999999999</v>
      </c>
      <c r="CM420">
        <v>1</v>
      </c>
      <c r="CN420">
        <v>1</v>
      </c>
      <c r="CO420">
        <v>0</v>
      </c>
      <c r="CP420">
        <v>1</v>
      </c>
      <c r="CQ420">
        <v>0</v>
      </c>
      <c r="CR420">
        <v>1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7</v>
      </c>
      <c r="CY420">
        <v>7</v>
      </c>
      <c r="CZ420" t="s">
        <v>131</v>
      </c>
      <c r="DA420">
        <v>145</v>
      </c>
      <c r="DB420">
        <v>1</v>
      </c>
      <c r="DC420" t="s">
        <v>132</v>
      </c>
      <c r="DD420" t="s">
        <v>133</v>
      </c>
      <c r="DG420">
        <v>1800775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"09/28/2024 21:11:59.444"</f>
        <v>09/28/2024 21:11:59.444</v>
      </c>
      <c r="C421" t="str">
        <f t="shared" si="27"/>
        <v>FFDFD7C0</v>
      </c>
      <c r="D421" t="s">
        <v>123</v>
      </c>
      <c r="E421">
        <v>2</v>
      </c>
      <c r="H421">
        <v>158</v>
      </c>
      <c r="I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"21:11:59.172"</f>
        <v>21:11:59.172</v>
      </c>
      <c r="T421" t="str">
        <f>"21:11:58.772"</f>
        <v>21:11:58.772</v>
      </c>
      <c r="U421" t="str">
        <f t="shared" si="25"/>
        <v>A073EB</v>
      </c>
      <c r="V421">
        <v>0</v>
      </c>
      <c r="W421">
        <v>0</v>
      </c>
      <c r="X421">
        <v>4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297</v>
      </c>
      <c r="AG421">
        <v>0</v>
      </c>
      <c r="AH421">
        <v>3</v>
      </c>
      <c r="AI421">
        <v>2</v>
      </c>
      <c r="AJ421">
        <v>1</v>
      </c>
      <c r="AK421" t="s">
        <v>339</v>
      </c>
      <c r="AL421">
        <v>35.946621999999998</v>
      </c>
      <c r="AM421" t="s">
        <v>340</v>
      </c>
      <c r="AN421">
        <v>-75.723267000000007</v>
      </c>
      <c r="AO421">
        <v>25</v>
      </c>
      <c r="AP421">
        <v>1575</v>
      </c>
      <c r="AQ421" t="s">
        <v>129</v>
      </c>
      <c r="AR421">
        <v>93</v>
      </c>
      <c r="AS421">
        <v>138</v>
      </c>
      <c r="AT421">
        <v>-128</v>
      </c>
      <c r="BB421" t="str">
        <f t="shared" si="26"/>
        <v>1200</v>
      </c>
      <c r="BC421">
        <v>1</v>
      </c>
      <c r="BD421" t="str">
        <f t="shared" si="28"/>
        <v xml:space="preserve">N1281F  </v>
      </c>
      <c r="BE421">
        <v>1</v>
      </c>
      <c r="BG421">
        <v>0</v>
      </c>
      <c r="BH421">
        <v>0</v>
      </c>
      <c r="BI421">
        <v>0</v>
      </c>
      <c r="BJ421">
        <v>1425</v>
      </c>
      <c r="BK421">
        <v>-150</v>
      </c>
      <c r="BL421" t="s">
        <v>300</v>
      </c>
      <c r="BM421">
        <v>1</v>
      </c>
      <c r="BN421">
        <v>0</v>
      </c>
      <c r="BO421">
        <v>1</v>
      </c>
      <c r="BP421">
        <v>0</v>
      </c>
      <c r="BS421">
        <v>0.08</v>
      </c>
      <c r="BT421">
        <v>0</v>
      </c>
      <c r="BU421">
        <v>0</v>
      </c>
      <c r="CE421" t="str">
        <f>"21:11:59.179"</f>
        <v>21:11:59.179</v>
      </c>
      <c r="CF421">
        <v>178819137</v>
      </c>
      <c r="CI421">
        <v>0</v>
      </c>
      <c r="CJ421">
        <v>1504</v>
      </c>
      <c r="CK421">
        <v>1011.2</v>
      </c>
      <c r="CL421">
        <v>4.2187999999999999</v>
      </c>
      <c r="CM421">
        <v>1</v>
      </c>
      <c r="CN421">
        <v>1</v>
      </c>
      <c r="CO421">
        <v>0</v>
      </c>
      <c r="CP421">
        <v>1</v>
      </c>
      <c r="CQ421">
        <v>0</v>
      </c>
      <c r="CR421">
        <v>1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131</v>
      </c>
      <c r="DA421">
        <v>145</v>
      </c>
      <c r="DB421">
        <v>1</v>
      </c>
      <c r="DC421" t="s">
        <v>132</v>
      </c>
      <c r="DD421" t="s">
        <v>133</v>
      </c>
      <c r="DG421">
        <v>1800775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"09/28/2024 21:11:59.506"</f>
        <v>09/28/2024 21:11:59.506</v>
      </c>
      <c r="C422" t="str">
        <f t="shared" si="27"/>
        <v>FFDFD7C0</v>
      </c>
      <c r="D422" t="s">
        <v>136</v>
      </c>
      <c r="E422">
        <v>3</v>
      </c>
      <c r="F422">
        <v>1003</v>
      </c>
      <c r="G422" t="s">
        <v>142</v>
      </c>
      <c r="J422" t="s">
        <v>137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"21:11:59.172"</f>
        <v>21:11:59.172</v>
      </c>
      <c r="T422" t="str">
        <f>"21:11:58.772"</f>
        <v>21:11:58.772</v>
      </c>
      <c r="U422" t="str">
        <f t="shared" si="25"/>
        <v>A073EB</v>
      </c>
      <c r="V422">
        <v>0</v>
      </c>
      <c r="W422">
        <v>0</v>
      </c>
      <c r="X422">
        <v>4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297</v>
      </c>
      <c r="AG422">
        <v>0</v>
      </c>
      <c r="AH422">
        <v>3</v>
      </c>
      <c r="AI422">
        <v>2</v>
      </c>
      <c r="AJ422">
        <v>1</v>
      </c>
      <c r="AK422" t="s">
        <v>339</v>
      </c>
      <c r="AL422">
        <v>35.946621999999998</v>
      </c>
      <c r="AM422" t="s">
        <v>340</v>
      </c>
      <c r="AN422">
        <v>-75.723267000000007</v>
      </c>
      <c r="AO422">
        <v>25</v>
      </c>
      <c r="AP422">
        <v>1575</v>
      </c>
      <c r="AQ422" t="s">
        <v>129</v>
      </c>
      <c r="AR422">
        <v>93</v>
      </c>
      <c r="AS422">
        <v>138</v>
      </c>
      <c r="AT422">
        <v>-128</v>
      </c>
      <c r="BB422" t="str">
        <f t="shared" si="26"/>
        <v>1200</v>
      </c>
      <c r="BC422">
        <v>1</v>
      </c>
      <c r="BD422" t="str">
        <f t="shared" si="28"/>
        <v xml:space="preserve">N1281F  </v>
      </c>
      <c r="BE422">
        <v>1</v>
      </c>
      <c r="BG422">
        <v>0</v>
      </c>
      <c r="BH422">
        <v>0</v>
      </c>
      <c r="BI422">
        <v>0</v>
      </c>
      <c r="BJ422">
        <v>1425</v>
      </c>
      <c r="BK422">
        <v>-150</v>
      </c>
      <c r="BL422" t="s">
        <v>300</v>
      </c>
      <c r="BM422">
        <v>1</v>
      </c>
      <c r="BN422">
        <v>0</v>
      </c>
      <c r="BO422">
        <v>1</v>
      </c>
      <c r="BP422">
        <v>0</v>
      </c>
      <c r="BS422">
        <v>0.08</v>
      </c>
      <c r="BT422">
        <v>0</v>
      </c>
      <c r="BU422">
        <v>0</v>
      </c>
      <c r="CE422" t="str">
        <f>"21:11:59.179"</f>
        <v>21:11:59.179</v>
      </c>
      <c r="CF422">
        <v>178819137</v>
      </c>
      <c r="CI422">
        <v>0</v>
      </c>
      <c r="CJ422">
        <v>1504</v>
      </c>
      <c r="CK422">
        <v>1011.2</v>
      </c>
      <c r="CL422">
        <v>4.2187999999999999</v>
      </c>
      <c r="CM422">
        <v>1</v>
      </c>
      <c r="CN422">
        <v>1</v>
      </c>
      <c r="CO422">
        <v>0</v>
      </c>
      <c r="CP422">
        <v>1</v>
      </c>
      <c r="CQ422">
        <v>0</v>
      </c>
      <c r="CR422">
        <v>1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131</v>
      </c>
      <c r="DA422">
        <v>145</v>
      </c>
      <c r="DB422">
        <v>1</v>
      </c>
      <c r="DC422" t="s">
        <v>132</v>
      </c>
      <c r="DD422" t="s">
        <v>133</v>
      </c>
      <c r="DG422">
        <v>1800775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"09/28/2024 21:11:59.506"</f>
        <v>09/28/2024 21:11:59.506</v>
      </c>
      <c r="C423" t="str">
        <f t="shared" si="27"/>
        <v>FFDFD7C0</v>
      </c>
      <c r="D423" t="s">
        <v>136</v>
      </c>
      <c r="E423">
        <v>4</v>
      </c>
      <c r="F423">
        <v>1004</v>
      </c>
      <c r="G423" t="s">
        <v>124</v>
      </c>
      <c r="J423" t="s">
        <v>137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"21:11:59.172"</f>
        <v>21:11:59.172</v>
      </c>
      <c r="T423" t="str">
        <f>"21:11:58.772"</f>
        <v>21:11:58.772</v>
      </c>
      <c r="U423" t="str">
        <f t="shared" si="25"/>
        <v>A073EB</v>
      </c>
      <c r="V423">
        <v>0</v>
      </c>
      <c r="W423">
        <v>0</v>
      </c>
      <c r="X423">
        <v>4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297</v>
      </c>
      <c r="AG423">
        <v>0</v>
      </c>
      <c r="AH423">
        <v>3</v>
      </c>
      <c r="AI423">
        <v>2</v>
      </c>
      <c r="AJ423">
        <v>1</v>
      </c>
      <c r="AK423" t="s">
        <v>339</v>
      </c>
      <c r="AL423">
        <v>35.946621999999998</v>
      </c>
      <c r="AM423" t="s">
        <v>340</v>
      </c>
      <c r="AN423">
        <v>-75.723267000000007</v>
      </c>
      <c r="AO423">
        <v>25</v>
      </c>
      <c r="AP423">
        <v>1575</v>
      </c>
      <c r="AQ423" t="s">
        <v>129</v>
      </c>
      <c r="AR423">
        <v>93</v>
      </c>
      <c r="AS423">
        <v>138</v>
      </c>
      <c r="AT423">
        <v>-128</v>
      </c>
      <c r="BB423" t="str">
        <f t="shared" si="26"/>
        <v>1200</v>
      </c>
      <c r="BC423">
        <v>1</v>
      </c>
      <c r="BD423" t="str">
        <f t="shared" si="28"/>
        <v xml:space="preserve">N1281F  </v>
      </c>
      <c r="BE423">
        <v>1</v>
      </c>
      <c r="BG423">
        <v>0</v>
      </c>
      <c r="BH423">
        <v>0</v>
      </c>
      <c r="BI423">
        <v>0</v>
      </c>
      <c r="BJ423">
        <v>1425</v>
      </c>
      <c r="BK423">
        <v>-150</v>
      </c>
      <c r="BL423" t="s">
        <v>300</v>
      </c>
      <c r="BM423">
        <v>1</v>
      </c>
      <c r="BN423">
        <v>0</v>
      </c>
      <c r="BO423">
        <v>1</v>
      </c>
      <c r="BP423">
        <v>0</v>
      </c>
      <c r="BS423">
        <v>0.08</v>
      </c>
      <c r="BT423">
        <v>0</v>
      </c>
      <c r="BU423">
        <v>0</v>
      </c>
      <c r="CE423" t="str">
        <f>"21:11:59.179"</f>
        <v>21:11:59.179</v>
      </c>
      <c r="CF423">
        <v>178819137</v>
      </c>
      <c r="CI423">
        <v>0</v>
      </c>
      <c r="CJ423">
        <v>1504</v>
      </c>
      <c r="CK423">
        <v>1011.2</v>
      </c>
      <c r="CL423">
        <v>4.2187999999999999</v>
      </c>
      <c r="CM423">
        <v>1</v>
      </c>
      <c r="CN423">
        <v>1</v>
      </c>
      <c r="CO423">
        <v>0</v>
      </c>
      <c r="CP423">
        <v>1</v>
      </c>
      <c r="CQ423">
        <v>0</v>
      </c>
      <c r="CR423">
        <v>1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145</v>
      </c>
      <c r="DB423">
        <v>1</v>
      </c>
      <c r="DC423" t="s">
        <v>132</v>
      </c>
      <c r="DD423" t="s">
        <v>133</v>
      </c>
      <c r="DG423">
        <v>1800775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"09/28/2024 21:12:00.553"</f>
        <v>09/28/2024 21:12:00.553</v>
      </c>
      <c r="C424" t="str">
        <f t="shared" si="27"/>
        <v>FFDFD7C0</v>
      </c>
      <c r="D424" t="s">
        <v>136</v>
      </c>
      <c r="E424">
        <v>3</v>
      </c>
      <c r="F424">
        <v>1003</v>
      </c>
      <c r="G424" t="s">
        <v>142</v>
      </c>
      <c r="J424" t="s">
        <v>137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"21:12:00.289"</f>
        <v>21:12:00.289</v>
      </c>
      <c r="T424" t="str">
        <f>"21:11:59.789"</f>
        <v>21:11:59.789</v>
      </c>
      <c r="U424" t="str">
        <f t="shared" si="25"/>
        <v>A073EB</v>
      </c>
      <c r="V424">
        <v>0</v>
      </c>
      <c r="W424">
        <v>0</v>
      </c>
      <c r="X424">
        <v>4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297</v>
      </c>
      <c r="AG424">
        <v>0</v>
      </c>
      <c r="AH424">
        <v>3</v>
      </c>
      <c r="AI424">
        <v>2</v>
      </c>
      <c r="AJ424">
        <v>1</v>
      </c>
      <c r="AK424" t="s">
        <v>341</v>
      </c>
      <c r="AL424">
        <v>35.947308999999997</v>
      </c>
      <c r="AM424" t="s">
        <v>342</v>
      </c>
      <c r="AN424">
        <v>-75.722686999999993</v>
      </c>
      <c r="AO424">
        <v>25</v>
      </c>
      <c r="AP424">
        <v>1575</v>
      </c>
      <c r="AQ424" t="s">
        <v>129</v>
      </c>
      <c r="AR424">
        <v>94</v>
      </c>
      <c r="AS424">
        <v>139</v>
      </c>
      <c r="AT424">
        <v>-64</v>
      </c>
      <c r="BB424" t="str">
        <f t="shared" si="26"/>
        <v>1200</v>
      </c>
      <c r="BC424">
        <v>1</v>
      </c>
      <c r="BD424" t="str">
        <f t="shared" si="28"/>
        <v xml:space="preserve">N1281F  </v>
      </c>
      <c r="BE424">
        <v>1</v>
      </c>
      <c r="BG424">
        <v>0</v>
      </c>
      <c r="BH424">
        <v>0</v>
      </c>
      <c r="BI424">
        <v>0</v>
      </c>
      <c r="BJ424">
        <v>1425</v>
      </c>
      <c r="BK424">
        <v>-150</v>
      </c>
      <c r="BL424" t="s">
        <v>300</v>
      </c>
      <c r="BM424">
        <v>1</v>
      </c>
      <c r="BN424">
        <v>0</v>
      </c>
      <c r="BO424">
        <v>1</v>
      </c>
      <c r="BP424">
        <v>0</v>
      </c>
      <c r="BS424">
        <v>0.08</v>
      </c>
      <c r="BT424">
        <v>0</v>
      </c>
      <c r="BU424">
        <v>0</v>
      </c>
      <c r="CE424" t="str">
        <f>"21:12:00.291"</f>
        <v>21:12:00.291</v>
      </c>
      <c r="CF424">
        <v>291301828</v>
      </c>
      <c r="CI424">
        <v>0</v>
      </c>
      <c r="CJ424">
        <v>1504</v>
      </c>
      <c r="CK424">
        <v>1011.2</v>
      </c>
      <c r="CL424">
        <v>4.2187999999999999</v>
      </c>
      <c r="CM424">
        <v>1</v>
      </c>
      <c r="CN424">
        <v>1</v>
      </c>
      <c r="CO424">
        <v>0</v>
      </c>
      <c r="CP424">
        <v>1</v>
      </c>
      <c r="CQ424">
        <v>0</v>
      </c>
      <c r="CR424">
        <v>1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6</v>
      </c>
      <c r="CY424">
        <v>7</v>
      </c>
      <c r="CZ424" t="s">
        <v>131</v>
      </c>
      <c r="DA424">
        <v>145</v>
      </c>
      <c r="DB424">
        <v>1</v>
      </c>
      <c r="DC424" t="s">
        <v>132</v>
      </c>
      <c r="DD424" t="s">
        <v>133</v>
      </c>
      <c r="DG424">
        <v>1801320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"09/28/2024 21:12:00.553"</f>
        <v>09/28/2024 21:12:00.553</v>
      </c>
      <c r="C425" t="str">
        <f t="shared" si="27"/>
        <v>FFDFD7C0</v>
      </c>
      <c r="D425" t="s">
        <v>123</v>
      </c>
      <c r="E425">
        <v>2</v>
      </c>
      <c r="H425">
        <v>158</v>
      </c>
      <c r="I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"21:12:00.289"</f>
        <v>21:12:00.289</v>
      </c>
      <c r="T425" t="str">
        <f>"21:11:59.789"</f>
        <v>21:11:59.789</v>
      </c>
      <c r="U425" t="str">
        <f t="shared" si="25"/>
        <v>A073EB</v>
      </c>
      <c r="V425">
        <v>0</v>
      </c>
      <c r="W425">
        <v>0</v>
      </c>
      <c r="X425">
        <v>4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297</v>
      </c>
      <c r="AG425">
        <v>0</v>
      </c>
      <c r="AH425">
        <v>3</v>
      </c>
      <c r="AI425">
        <v>2</v>
      </c>
      <c r="AJ425">
        <v>1</v>
      </c>
      <c r="AK425" t="s">
        <v>341</v>
      </c>
      <c r="AL425">
        <v>35.947308999999997</v>
      </c>
      <c r="AM425" t="s">
        <v>342</v>
      </c>
      <c r="AN425">
        <v>-75.722686999999993</v>
      </c>
      <c r="AO425">
        <v>25</v>
      </c>
      <c r="AP425">
        <v>1575</v>
      </c>
      <c r="AQ425" t="s">
        <v>129</v>
      </c>
      <c r="AR425">
        <v>94</v>
      </c>
      <c r="AS425">
        <v>139</v>
      </c>
      <c r="AT425">
        <v>-64</v>
      </c>
      <c r="BB425" t="str">
        <f t="shared" si="26"/>
        <v>1200</v>
      </c>
      <c r="BC425">
        <v>1</v>
      </c>
      <c r="BD425" t="str">
        <f t="shared" si="28"/>
        <v xml:space="preserve">N1281F  </v>
      </c>
      <c r="BE425">
        <v>1</v>
      </c>
      <c r="BG425">
        <v>0</v>
      </c>
      <c r="BH425">
        <v>0</v>
      </c>
      <c r="BI425">
        <v>0</v>
      </c>
      <c r="BJ425">
        <v>1425</v>
      </c>
      <c r="BK425">
        <v>-150</v>
      </c>
      <c r="BL425" t="s">
        <v>300</v>
      </c>
      <c r="BM425">
        <v>1</v>
      </c>
      <c r="BN425">
        <v>0</v>
      </c>
      <c r="BO425">
        <v>1</v>
      </c>
      <c r="BP425">
        <v>0</v>
      </c>
      <c r="BS425">
        <v>0.08</v>
      </c>
      <c r="BT425">
        <v>0</v>
      </c>
      <c r="BU425">
        <v>0</v>
      </c>
      <c r="CE425" t="str">
        <f>"21:12:00.291"</f>
        <v>21:12:00.291</v>
      </c>
      <c r="CF425">
        <v>291301828</v>
      </c>
      <c r="CI425">
        <v>0</v>
      </c>
      <c r="CJ425">
        <v>1504</v>
      </c>
      <c r="CK425">
        <v>1011.2</v>
      </c>
      <c r="CL425">
        <v>4.2187999999999999</v>
      </c>
      <c r="CM425">
        <v>1</v>
      </c>
      <c r="CN425">
        <v>1</v>
      </c>
      <c r="CO425">
        <v>0</v>
      </c>
      <c r="CP425">
        <v>1</v>
      </c>
      <c r="CQ425">
        <v>0</v>
      </c>
      <c r="CR425">
        <v>1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6</v>
      </c>
      <c r="CY425">
        <v>7</v>
      </c>
      <c r="CZ425" t="s">
        <v>131</v>
      </c>
      <c r="DA425">
        <v>145</v>
      </c>
      <c r="DB425">
        <v>1</v>
      </c>
      <c r="DC425" t="s">
        <v>132</v>
      </c>
      <c r="DD425" t="s">
        <v>133</v>
      </c>
      <c r="DG425">
        <v>1801320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"09/28/2024 21:12:00.553"</f>
        <v>09/28/2024 21:12:00.553</v>
      </c>
      <c r="C426" t="str">
        <f t="shared" si="27"/>
        <v>FFDFD7C0</v>
      </c>
      <c r="D426" t="s">
        <v>136</v>
      </c>
      <c r="E426">
        <v>4</v>
      </c>
      <c r="F426">
        <v>1004</v>
      </c>
      <c r="G426" t="s">
        <v>124</v>
      </c>
      <c r="J426" t="s">
        <v>137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"21:12:00.289"</f>
        <v>21:12:00.289</v>
      </c>
      <c r="T426" t="str">
        <f>"21:11:59.789"</f>
        <v>21:11:59.789</v>
      </c>
      <c r="U426" t="str">
        <f t="shared" si="25"/>
        <v>A073EB</v>
      </c>
      <c r="V426">
        <v>0</v>
      </c>
      <c r="W426">
        <v>0</v>
      </c>
      <c r="X426">
        <v>4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297</v>
      </c>
      <c r="AG426">
        <v>0</v>
      </c>
      <c r="AH426">
        <v>3</v>
      </c>
      <c r="AI426">
        <v>2</v>
      </c>
      <c r="AJ426">
        <v>1</v>
      </c>
      <c r="AK426" t="s">
        <v>341</v>
      </c>
      <c r="AL426">
        <v>35.947308999999997</v>
      </c>
      <c r="AM426" t="s">
        <v>342</v>
      </c>
      <c r="AN426">
        <v>-75.722686999999993</v>
      </c>
      <c r="AO426">
        <v>25</v>
      </c>
      <c r="AP426">
        <v>1575</v>
      </c>
      <c r="AQ426" t="s">
        <v>129</v>
      </c>
      <c r="AR426">
        <v>94</v>
      </c>
      <c r="AS426">
        <v>139</v>
      </c>
      <c r="AT426">
        <v>-64</v>
      </c>
      <c r="BB426" t="str">
        <f t="shared" si="26"/>
        <v>1200</v>
      </c>
      <c r="BC426">
        <v>1</v>
      </c>
      <c r="BD426" t="str">
        <f t="shared" si="28"/>
        <v xml:space="preserve">N1281F  </v>
      </c>
      <c r="BE426">
        <v>1</v>
      </c>
      <c r="BG426">
        <v>0</v>
      </c>
      <c r="BH426">
        <v>0</v>
      </c>
      <c r="BI426">
        <v>0</v>
      </c>
      <c r="BJ426">
        <v>1425</v>
      </c>
      <c r="BK426">
        <v>-150</v>
      </c>
      <c r="BL426" t="s">
        <v>300</v>
      </c>
      <c r="BM426">
        <v>1</v>
      </c>
      <c r="BN426">
        <v>0</v>
      </c>
      <c r="BO426">
        <v>1</v>
      </c>
      <c r="BP426">
        <v>0</v>
      </c>
      <c r="BS426">
        <v>0.08</v>
      </c>
      <c r="BT426">
        <v>0</v>
      </c>
      <c r="BU426">
        <v>0</v>
      </c>
      <c r="CE426" t="str">
        <f>"21:12:00.291"</f>
        <v>21:12:00.291</v>
      </c>
      <c r="CF426">
        <v>291301828</v>
      </c>
      <c r="CI426">
        <v>0</v>
      </c>
      <c r="CJ426">
        <v>1504</v>
      </c>
      <c r="CK426">
        <v>1011.2</v>
      </c>
      <c r="CL426">
        <v>4.2187999999999999</v>
      </c>
      <c r="CM426">
        <v>1</v>
      </c>
      <c r="CN426">
        <v>1</v>
      </c>
      <c r="CO426">
        <v>0</v>
      </c>
      <c r="CP426">
        <v>1</v>
      </c>
      <c r="CQ426">
        <v>0</v>
      </c>
      <c r="CR426">
        <v>1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6</v>
      </c>
      <c r="CY426">
        <v>7</v>
      </c>
      <c r="CZ426" t="s">
        <v>131</v>
      </c>
      <c r="DA426">
        <v>145</v>
      </c>
      <c r="DB426">
        <v>1</v>
      </c>
      <c r="DC426" t="s">
        <v>132</v>
      </c>
      <c r="DD426" t="s">
        <v>133</v>
      </c>
      <c r="DG426">
        <v>1801320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"09/28/2024 21:12:00.584"</f>
        <v>09/28/2024 21:12:00.584</v>
      </c>
      <c r="C427" t="str">
        <f t="shared" si="27"/>
        <v>FFDFD7C0</v>
      </c>
      <c r="D427" t="s">
        <v>143</v>
      </c>
      <c r="E427">
        <v>13</v>
      </c>
      <c r="J427" t="s">
        <v>144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"21:12:00.289"</f>
        <v>21:12:00.289</v>
      </c>
      <c r="T427" t="str">
        <f>"21:11:59.789"</f>
        <v>21:11:59.789</v>
      </c>
      <c r="U427" t="str">
        <f t="shared" si="25"/>
        <v>A073EB</v>
      </c>
      <c r="V427">
        <v>0</v>
      </c>
      <c r="W427">
        <v>0</v>
      </c>
      <c r="X427">
        <v>4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297</v>
      </c>
      <c r="AG427">
        <v>0</v>
      </c>
      <c r="AH427">
        <v>3</v>
      </c>
      <c r="AI427">
        <v>2</v>
      </c>
      <c r="AJ427">
        <v>1</v>
      </c>
      <c r="AK427" t="s">
        <v>341</v>
      </c>
      <c r="AL427">
        <v>35.947308999999997</v>
      </c>
      <c r="AM427" t="s">
        <v>342</v>
      </c>
      <c r="AN427">
        <v>-75.722686999999993</v>
      </c>
      <c r="AO427">
        <v>25</v>
      </c>
      <c r="AP427">
        <v>1575</v>
      </c>
      <c r="AQ427" t="s">
        <v>129</v>
      </c>
      <c r="AR427">
        <v>94</v>
      </c>
      <c r="AS427">
        <v>139</v>
      </c>
      <c r="AT427">
        <v>-64</v>
      </c>
      <c r="BB427" t="str">
        <f t="shared" si="26"/>
        <v>1200</v>
      </c>
      <c r="BC427">
        <v>1</v>
      </c>
      <c r="BD427" t="str">
        <f t="shared" si="28"/>
        <v xml:space="preserve">N1281F  </v>
      </c>
      <c r="BE427">
        <v>1</v>
      </c>
      <c r="BG427">
        <v>0</v>
      </c>
      <c r="BH427">
        <v>0</v>
      </c>
      <c r="BI427">
        <v>0</v>
      </c>
      <c r="BJ427">
        <v>1425</v>
      </c>
      <c r="BK427">
        <v>-150</v>
      </c>
      <c r="BL427" t="s">
        <v>300</v>
      </c>
      <c r="BM427">
        <v>1</v>
      </c>
      <c r="BN427">
        <v>0</v>
      </c>
      <c r="BO427">
        <v>1</v>
      </c>
      <c r="BP427">
        <v>0</v>
      </c>
      <c r="BS427">
        <v>0.08</v>
      </c>
      <c r="BT427">
        <v>0</v>
      </c>
      <c r="BU427">
        <v>0</v>
      </c>
      <c r="CE427" t="str">
        <f>"21:12:00.291"</f>
        <v>21:12:00.291</v>
      </c>
      <c r="CF427">
        <v>291301828</v>
      </c>
      <c r="CI427">
        <v>0</v>
      </c>
      <c r="CJ427">
        <v>1504</v>
      </c>
      <c r="CK427">
        <v>1011.2</v>
      </c>
      <c r="CL427">
        <v>4.2187999999999999</v>
      </c>
      <c r="CM427">
        <v>1</v>
      </c>
      <c r="CN427">
        <v>1</v>
      </c>
      <c r="CO427">
        <v>0</v>
      </c>
      <c r="CP427">
        <v>1</v>
      </c>
      <c r="CQ427">
        <v>0</v>
      </c>
      <c r="CR427">
        <v>1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6</v>
      </c>
      <c r="CY427">
        <v>7</v>
      </c>
      <c r="CZ427" t="s">
        <v>131</v>
      </c>
      <c r="DA427">
        <v>145</v>
      </c>
      <c r="DB427">
        <v>1</v>
      </c>
      <c r="DC427" t="s">
        <v>132</v>
      </c>
      <c r="DD427" t="s">
        <v>133</v>
      </c>
      <c r="DG427">
        <v>1801320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"09/28/2024 21:12:01.506"</f>
        <v>09/28/2024 21:12:01.506</v>
      </c>
      <c r="C428" t="str">
        <f t="shared" si="27"/>
        <v>FFDFD7C0</v>
      </c>
      <c r="D428" t="s">
        <v>143</v>
      </c>
      <c r="E428">
        <v>13</v>
      </c>
      <c r="J428" t="s">
        <v>144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"21:12:01.219"</f>
        <v>21:12:01.219</v>
      </c>
      <c r="T428" t="str">
        <f>"21:12:00.819"</f>
        <v>21:12:00.819</v>
      </c>
      <c r="U428" t="str">
        <f t="shared" si="25"/>
        <v>A073EB</v>
      </c>
      <c r="V428">
        <v>0</v>
      </c>
      <c r="W428">
        <v>0</v>
      </c>
      <c r="X428">
        <v>4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297</v>
      </c>
      <c r="AG428">
        <v>0</v>
      </c>
      <c r="AH428">
        <v>3</v>
      </c>
      <c r="AI428">
        <v>2</v>
      </c>
      <c r="AJ428">
        <v>1</v>
      </c>
      <c r="AK428" t="s">
        <v>343</v>
      </c>
      <c r="AL428">
        <v>35.947994999999999</v>
      </c>
      <c r="AM428" t="s">
        <v>344</v>
      </c>
      <c r="AN428">
        <v>-75.722172</v>
      </c>
      <c r="AO428">
        <v>25</v>
      </c>
      <c r="AP428">
        <v>1575</v>
      </c>
      <c r="AQ428" t="s">
        <v>129</v>
      </c>
      <c r="AR428">
        <v>94</v>
      </c>
      <c r="AS428">
        <v>139</v>
      </c>
      <c r="AT428">
        <v>0</v>
      </c>
      <c r="BB428" t="str">
        <f t="shared" si="26"/>
        <v>1200</v>
      </c>
      <c r="BC428">
        <v>1</v>
      </c>
      <c r="BD428" t="str">
        <f t="shared" si="28"/>
        <v xml:space="preserve">N1281F  </v>
      </c>
      <c r="BE428">
        <v>1</v>
      </c>
      <c r="BG428">
        <v>0</v>
      </c>
      <c r="BH428">
        <v>0</v>
      </c>
      <c r="BI428">
        <v>0</v>
      </c>
      <c r="BJ428">
        <v>1425</v>
      </c>
      <c r="BK428">
        <v>-150</v>
      </c>
      <c r="BL428" t="s">
        <v>300</v>
      </c>
      <c r="BM428">
        <v>1</v>
      </c>
      <c r="BN428">
        <v>0</v>
      </c>
      <c r="BO428">
        <v>1</v>
      </c>
      <c r="BP428">
        <v>0</v>
      </c>
      <c r="BS428">
        <v>0.08</v>
      </c>
      <c r="BT428">
        <v>0</v>
      </c>
      <c r="BU428">
        <v>0</v>
      </c>
      <c r="CE428" t="str">
        <f>"21:12:01.224"</f>
        <v>21:12:01.224</v>
      </c>
      <c r="CF428">
        <v>223559094</v>
      </c>
      <c r="CI428">
        <v>0</v>
      </c>
      <c r="CJ428">
        <v>1504</v>
      </c>
      <c r="CK428">
        <v>1011.2</v>
      </c>
      <c r="CL428">
        <v>4.2187999999999999</v>
      </c>
      <c r="CM428">
        <v>1</v>
      </c>
      <c r="CN428">
        <v>1</v>
      </c>
      <c r="CO428">
        <v>0</v>
      </c>
      <c r="CP428">
        <v>1</v>
      </c>
      <c r="CQ428">
        <v>0</v>
      </c>
      <c r="CR428">
        <v>1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6</v>
      </c>
      <c r="CY428">
        <v>7</v>
      </c>
      <c r="CZ428" t="s">
        <v>131</v>
      </c>
      <c r="DA428">
        <v>145</v>
      </c>
      <c r="DB428">
        <v>1</v>
      </c>
      <c r="DC428" t="s">
        <v>132</v>
      </c>
      <c r="DD428" t="s">
        <v>133</v>
      </c>
      <c r="DG428">
        <v>1801786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"09/28/2024 21:12:01.522"</f>
        <v>09/28/2024 21:12:01.522</v>
      </c>
      <c r="C429" t="str">
        <f t="shared" si="27"/>
        <v>FFDFD7C0</v>
      </c>
      <c r="D429" t="s">
        <v>123</v>
      </c>
      <c r="E429">
        <v>2</v>
      </c>
      <c r="H429">
        <v>158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"21:12:01.219"</f>
        <v>21:12:01.219</v>
      </c>
      <c r="T429" t="str">
        <f>"21:12:00.819"</f>
        <v>21:12:00.819</v>
      </c>
      <c r="U429" t="str">
        <f t="shared" si="25"/>
        <v>A073EB</v>
      </c>
      <c r="V429">
        <v>0</v>
      </c>
      <c r="W429">
        <v>0</v>
      </c>
      <c r="X429">
        <v>4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297</v>
      </c>
      <c r="AG429">
        <v>0</v>
      </c>
      <c r="AH429">
        <v>3</v>
      </c>
      <c r="AI429">
        <v>2</v>
      </c>
      <c r="AJ429">
        <v>1</v>
      </c>
      <c r="AK429" t="s">
        <v>343</v>
      </c>
      <c r="AL429">
        <v>35.947994999999999</v>
      </c>
      <c r="AM429" t="s">
        <v>344</v>
      </c>
      <c r="AN429">
        <v>-75.722172</v>
      </c>
      <c r="AO429">
        <v>25</v>
      </c>
      <c r="AP429">
        <v>1575</v>
      </c>
      <c r="AQ429" t="s">
        <v>129</v>
      </c>
      <c r="AR429">
        <v>94</v>
      </c>
      <c r="AS429">
        <v>139</v>
      </c>
      <c r="AT429">
        <v>0</v>
      </c>
      <c r="BB429" t="str">
        <f t="shared" si="26"/>
        <v>1200</v>
      </c>
      <c r="BC429">
        <v>1</v>
      </c>
      <c r="BD429" t="str">
        <f t="shared" si="28"/>
        <v xml:space="preserve">N1281F  </v>
      </c>
      <c r="BE429">
        <v>1</v>
      </c>
      <c r="BG429">
        <v>0</v>
      </c>
      <c r="BH429">
        <v>0</v>
      </c>
      <c r="BI429">
        <v>0</v>
      </c>
      <c r="BJ429">
        <v>1425</v>
      </c>
      <c r="BK429">
        <v>-150</v>
      </c>
      <c r="BL429" t="s">
        <v>300</v>
      </c>
      <c r="BM429">
        <v>1</v>
      </c>
      <c r="BN429">
        <v>0</v>
      </c>
      <c r="BO429">
        <v>1</v>
      </c>
      <c r="BP429">
        <v>0</v>
      </c>
      <c r="BS429">
        <v>0.08</v>
      </c>
      <c r="BT429">
        <v>0</v>
      </c>
      <c r="BU429">
        <v>0</v>
      </c>
      <c r="CE429" t="str">
        <f>"21:12:01.224"</f>
        <v>21:12:01.224</v>
      </c>
      <c r="CF429">
        <v>223559094</v>
      </c>
      <c r="CI429">
        <v>0</v>
      </c>
      <c r="CJ429">
        <v>1504</v>
      </c>
      <c r="CK429">
        <v>1011.2</v>
      </c>
      <c r="CL429">
        <v>4.2187999999999999</v>
      </c>
      <c r="CM429">
        <v>1</v>
      </c>
      <c r="CN429">
        <v>1</v>
      </c>
      <c r="CO429">
        <v>0</v>
      </c>
      <c r="CP429">
        <v>1</v>
      </c>
      <c r="CQ429">
        <v>0</v>
      </c>
      <c r="CR429">
        <v>1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6</v>
      </c>
      <c r="CY429">
        <v>7</v>
      </c>
      <c r="CZ429" t="s">
        <v>131</v>
      </c>
      <c r="DA429">
        <v>145</v>
      </c>
      <c r="DB429">
        <v>1</v>
      </c>
      <c r="DC429" t="s">
        <v>132</v>
      </c>
      <c r="DD429" t="s">
        <v>133</v>
      </c>
      <c r="DG429">
        <v>1801786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"09/28/2024 21:12:01.522"</f>
        <v>09/28/2024 21:12:01.522</v>
      </c>
      <c r="C430" t="str">
        <f t="shared" si="27"/>
        <v>FFDFD7C0</v>
      </c>
      <c r="D430" t="s">
        <v>136</v>
      </c>
      <c r="E430">
        <v>3</v>
      </c>
      <c r="F430">
        <v>1003</v>
      </c>
      <c r="G430" t="s">
        <v>142</v>
      </c>
      <c r="J430" t="s">
        <v>137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"21:12:01.219"</f>
        <v>21:12:01.219</v>
      </c>
      <c r="T430" t="str">
        <f>"21:12:00.819"</f>
        <v>21:12:00.819</v>
      </c>
      <c r="U430" t="str">
        <f t="shared" si="25"/>
        <v>A073EB</v>
      </c>
      <c r="V430">
        <v>0</v>
      </c>
      <c r="W430">
        <v>0</v>
      </c>
      <c r="X430">
        <v>4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297</v>
      </c>
      <c r="AG430">
        <v>0</v>
      </c>
      <c r="AH430">
        <v>3</v>
      </c>
      <c r="AI430">
        <v>2</v>
      </c>
      <c r="AJ430">
        <v>1</v>
      </c>
      <c r="AK430" t="s">
        <v>343</v>
      </c>
      <c r="AL430">
        <v>35.947994999999999</v>
      </c>
      <c r="AM430" t="s">
        <v>344</v>
      </c>
      <c r="AN430">
        <v>-75.722172</v>
      </c>
      <c r="AO430">
        <v>25</v>
      </c>
      <c r="AP430">
        <v>1575</v>
      </c>
      <c r="AQ430" t="s">
        <v>129</v>
      </c>
      <c r="AR430">
        <v>94</v>
      </c>
      <c r="AS430">
        <v>139</v>
      </c>
      <c r="AT430">
        <v>0</v>
      </c>
      <c r="BB430" t="str">
        <f t="shared" si="26"/>
        <v>1200</v>
      </c>
      <c r="BC430">
        <v>1</v>
      </c>
      <c r="BD430" t="str">
        <f t="shared" si="28"/>
        <v xml:space="preserve">N1281F  </v>
      </c>
      <c r="BE430">
        <v>1</v>
      </c>
      <c r="BG430">
        <v>0</v>
      </c>
      <c r="BH430">
        <v>0</v>
      </c>
      <c r="BI430">
        <v>0</v>
      </c>
      <c r="BJ430">
        <v>1425</v>
      </c>
      <c r="BK430">
        <v>-150</v>
      </c>
      <c r="BL430" t="s">
        <v>300</v>
      </c>
      <c r="BM430">
        <v>1</v>
      </c>
      <c r="BN430">
        <v>0</v>
      </c>
      <c r="BO430">
        <v>1</v>
      </c>
      <c r="BP430">
        <v>0</v>
      </c>
      <c r="BS430">
        <v>0.08</v>
      </c>
      <c r="BT430">
        <v>0</v>
      </c>
      <c r="BU430">
        <v>0</v>
      </c>
      <c r="CE430" t="str">
        <f>"21:12:01.224"</f>
        <v>21:12:01.224</v>
      </c>
      <c r="CF430">
        <v>223559094</v>
      </c>
      <c r="CI430">
        <v>0</v>
      </c>
      <c r="CJ430">
        <v>1504</v>
      </c>
      <c r="CK430">
        <v>1011.2</v>
      </c>
      <c r="CL430">
        <v>4.2187999999999999</v>
      </c>
      <c r="CM430">
        <v>1</v>
      </c>
      <c r="CN430">
        <v>1</v>
      </c>
      <c r="CO430">
        <v>0</v>
      </c>
      <c r="CP430">
        <v>1</v>
      </c>
      <c r="CQ430">
        <v>0</v>
      </c>
      <c r="CR430">
        <v>1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6</v>
      </c>
      <c r="CY430">
        <v>7</v>
      </c>
      <c r="CZ430" t="s">
        <v>131</v>
      </c>
      <c r="DA430">
        <v>145</v>
      </c>
      <c r="DB430">
        <v>1</v>
      </c>
      <c r="DC430" t="s">
        <v>132</v>
      </c>
      <c r="DD430" t="s">
        <v>133</v>
      </c>
      <c r="DG430">
        <v>1801786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"09/28/2024 21:12:01.522"</f>
        <v>09/28/2024 21:12:01.522</v>
      </c>
      <c r="C431" t="str">
        <f t="shared" si="27"/>
        <v>FFDFD7C0</v>
      </c>
      <c r="D431" t="s">
        <v>136</v>
      </c>
      <c r="E431">
        <v>4</v>
      </c>
      <c r="F431">
        <v>1004</v>
      </c>
      <c r="G431" t="s">
        <v>124</v>
      </c>
      <c r="J431" t="s">
        <v>137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"21:12:01.219"</f>
        <v>21:12:01.219</v>
      </c>
      <c r="T431" t="str">
        <f>"21:12:00.819"</f>
        <v>21:12:00.819</v>
      </c>
      <c r="U431" t="str">
        <f t="shared" si="25"/>
        <v>A073EB</v>
      </c>
      <c r="V431">
        <v>0</v>
      </c>
      <c r="W431">
        <v>0</v>
      </c>
      <c r="X431">
        <v>4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297</v>
      </c>
      <c r="AG431">
        <v>0</v>
      </c>
      <c r="AH431">
        <v>3</v>
      </c>
      <c r="AI431">
        <v>2</v>
      </c>
      <c r="AJ431">
        <v>1</v>
      </c>
      <c r="AK431" t="s">
        <v>343</v>
      </c>
      <c r="AL431">
        <v>35.947994999999999</v>
      </c>
      <c r="AM431" t="s">
        <v>344</v>
      </c>
      <c r="AN431">
        <v>-75.722172</v>
      </c>
      <c r="AO431">
        <v>25</v>
      </c>
      <c r="AP431">
        <v>1575</v>
      </c>
      <c r="AQ431" t="s">
        <v>129</v>
      </c>
      <c r="AR431">
        <v>94</v>
      </c>
      <c r="AS431">
        <v>139</v>
      </c>
      <c r="AT431">
        <v>0</v>
      </c>
      <c r="BB431" t="str">
        <f t="shared" si="26"/>
        <v>1200</v>
      </c>
      <c r="BC431">
        <v>1</v>
      </c>
      <c r="BD431" t="str">
        <f t="shared" si="28"/>
        <v xml:space="preserve">N1281F  </v>
      </c>
      <c r="BE431">
        <v>1</v>
      </c>
      <c r="BG431">
        <v>0</v>
      </c>
      <c r="BH431">
        <v>0</v>
      </c>
      <c r="BI431">
        <v>0</v>
      </c>
      <c r="BJ431">
        <v>1425</v>
      </c>
      <c r="BK431">
        <v>-150</v>
      </c>
      <c r="BL431" t="s">
        <v>300</v>
      </c>
      <c r="BM431">
        <v>1</v>
      </c>
      <c r="BN431">
        <v>0</v>
      </c>
      <c r="BO431">
        <v>1</v>
      </c>
      <c r="BP431">
        <v>0</v>
      </c>
      <c r="BS431">
        <v>0.08</v>
      </c>
      <c r="BT431">
        <v>0</v>
      </c>
      <c r="BU431">
        <v>0</v>
      </c>
      <c r="CE431" t="str">
        <f>"21:12:01.224"</f>
        <v>21:12:01.224</v>
      </c>
      <c r="CF431">
        <v>223559094</v>
      </c>
      <c r="CI431">
        <v>0</v>
      </c>
      <c r="CJ431">
        <v>1504</v>
      </c>
      <c r="CK431">
        <v>1011.2</v>
      </c>
      <c r="CL431">
        <v>4.2187999999999999</v>
      </c>
      <c r="CM431">
        <v>1</v>
      </c>
      <c r="CN431">
        <v>1</v>
      </c>
      <c r="CO431">
        <v>0</v>
      </c>
      <c r="CP431">
        <v>1</v>
      </c>
      <c r="CQ431">
        <v>0</v>
      </c>
      <c r="CR431">
        <v>1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131</v>
      </c>
      <c r="DA431">
        <v>145</v>
      </c>
      <c r="DB431">
        <v>1</v>
      </c>
      <c r="DC431" t="s">
        <v>132</v>
      </c>
      <c r="DD431" t="s">
        <v>133</v>
      </c>
      <c r="DG431">
        <v>1801786</v>
      </c>
      <c r="DI431">
        <v>0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"09/28/2024 21:12:02.506"</f>
        <v>09/28/2024 21:12:02.506</v>
      </c>
      <c r="C432" t="str">
        <f t="shared" si="27"/>
        <v>FFDFD7C0</v>
      </c>
      <c r="D432" t="s">
        <v>123</v>
      </c>
      <c r="E432">
        <v>2</v>
      </c>
      <c r="H432">
        <v>158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"21:12:02.273"</f>
        <v>21:12:02.273</v>
      </c>
      <c r="T432" t="str">
        <f>"21:12:01.773"</f>
        <v>21:12:01.773</v>
      </c>
      <c r="U432" t="str">
        <f t="shared" si="25"/>
        <v>A073EB</v>
      </c>
      <c r="V432">
        <v>0</v>
      </c>
      <c r="W432">
        <v>0</v>
      </c>
      <c r="X432">
        <v>4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297</v>
      </c>
      <c r="AG432">
        <v>0</v>
      </c>
      <c r="AH432">
        <v>3</v>
      </c>
      <c r="AI432">
        <v>2</v>
      </c>
      <c r="AJ432">
        <v>1</v>
      </c>
      <c r="AK432" t="s">
        <v>345</v>
      </c>
      <c r="AL432">
        <v>35.948639</v>
      </c>
      <c r="AM432" t="s">
        <v>346</v>
      </c>
      <c r="AN432">
        <v>-75.721614000000002</v>
      </c>
      <c r="AO432">
        <v>25</v>
      </c>
      <c r="AP432">
        <v>1575</v>
      </c>
      <c r="AQ432" t="s">
        <v>129</v>
      </c>
      <c r="AR432">
        <v>94</v>
      </c>
      <c r="AS432">
        <v>140</v>
      </c>
      <c r="AT432">
        <v>0</v>
      </c>
      <c r="BB432" t="str">
        <f t="shared" si="26"/>
        <v>1200</v>
      </c>
      <c r="BC432">
        <v>1</v>
      </c>
      <c r="BD432" t="str">
        <f t="shared" si="28"/>
        <v xml:space="preserve">N1281F  </v>
      </c>
      <c r="BE432">
        <v>1</v>
      </c>
      <c r="BG432">
        <v>0</v>
      </c>
      <c r="BH432">
        <v>0</v>
      </c>
      <c r="BI432">
        <v>0</v>
      </c>
      <c r="BJ432">
        <v>1425</v>
      </c>
      <c r="BK432">
        <v>-150</v>
      </c>
      <c r="BL432" t="s">
        <v>300</v>
      </c>
      <c r="BM432">
        <v>1</v>
      </c>
      <c r="BN432">
        <v>0</v>
      </c>
      <c r="BO432">
        <v>1</v>
      </c>
      <c r="BP432">
        <v>0</v>
      </c>
      <c r="BS432">
        <v>0.08</v>
      </c>
      <c r="BT432">
        <v>0</v>
      </c>
      <c r="BU432">
        <v>0</v>
      </c>
      <c r="CE432" t="str">
        <f>"21:12:02.274"</f>
        <v>21:12:02.274</v>
      </c>
      <c r="CF432">
        <v>273782127</v>
      </c>
      <c r="CI432">
        <v>0</v>
      </c>
      <c r="CJ432">
        <v>1504</v>
      </c>
      <c r="CK432">
        <v>1011.2</v>
      </c>
      <c r="CL432">
        <v>4.2187999999999999</v>
      </c>
      <c r="CM432">
        <v>1</v>
      </c>
      <c r="CN432">
        <v>1</v>
      </c>
      <c r="CO432">
        <v>0</v>
      </c>
      <c r="CP432">
        <v>1</v>
      </c>
      <c r="CQ432">
        <v>0</v>
      </c>
      <c r="CR432">
        <v>1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6</v>
      </c>
      <c r="CY432">
        <v>7</v>
      </c>
      <c r="CZ432" t="s">
        <v>131</v>
      </c>
      <c r="DA432">
        <v>145</v>
      </c>
      <c r="DB432">
        <v>1</v>
      </c>
      <c r="DC432" t="s">
        <v>132</v>
      </c>
      <c r="DD432" t="s">
        <v>133</v>
      </c>
      <c r="DG432">
        <v>1802252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"09/28/2024 21:12:02.506"</f>
        <v>09/28/2024 21:12:02.506</v>
      </c>
      <c r="C433" t="str">
        <f t="shared" si="27"/>
        <v>FFDFD7C0</v>
      </c>
      <c r="D433" t="s">
        <v>136</v>
      </c>
      <c r="E433">
        <v>3</v>
      </c>
      <c r="F433">
        <v>1003</v>
      </c>
      <c r="G433" t="s">
        <v>142</v>
      </c>
      <c r="J433" t="s">
        <v>137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"21:12:02.273"</f>
        <v>21:12:02.273</v>
      </c>
      <c r="T433" t="str">
        <f>"21:12:01.773"</f>
        <v>21:12:01.773</v>
      </c>
      <c r="U433" t="str">
        <f t="shared" si="25"/>
        <v>A073EB</v>
      </c>
      <c r="V433">
        <v>0</v>
      </c>
      <c r="W433">
        <v>0</v>
      </c>
      <c r="X433">
        <v>4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297</v>
      </c>
      <c r="AG433">
        <v>0</v>
      </c>
      <c r="AH433">
        <v>3</v>
      </c>
      <c r="AI433">
        <v>2</v>
      </c>
      <c r="AJ433">
        <v>1</v>
      </c>
      <c r="AK433" t="s">
        <v>345</v>
      </c>
      <c r="AL433">
        <v>35.948639</v>
      </c>
      <c r="AM433" t="s">
        <v>346</v>
      </c>
      <c r="AN433">
        <v>-75.721614000000002</v>
      </c>
      <c r="AO433">
        <v>25</v>
      </c>
      <c r="AP433">
        <v>1575</v>
      </c>
      <c r="AQ433" t="s">
        <v>129</v>
      </c>
      <c r="AR433">
        <v>94</v>
      </c>
      <c r="AS433">
        <v>140</v>
      </c>
      <c r="AT433">
        <v>0</v>
      </c>
      <c r="BB433" t="str">
        <f t="shared" si="26"/>
        <v>1200</v>
      </c>
      <c r="BC433">
        <v>1</v>
      </c>
      <c r="BD433" t="str">
        <f t="shared" si="28"/>
        <v xml:space="preserve">N1281F  </v>
      </c>
      <c r="BE433">
        <v>1</v>
      </c>
      <c r="BG433">
        <v>0</v>
      </c>
      <c r="BH433">
        <v>0</v>
      </c>
      <c r="BI433">
        <v>0</v>
      </c>
      <c r="BJ433">
        <v>1425</v>
      </c>
      <c r="BK433">
        <v>-150</v>
      </c>
      <c r="BL433" t="s">
        <v>300</v>
      </c>
      <c r="BM433">
        <v>1</v>
      </c>
      <c r="BN433">
        <v>0</v>
      </c>
      <c r="BO433">
        <v>1</v>
      </c>
      <c r="BP433">
        <v>0</v>
      </c>
      <c r="BS433">
        <v>0.08</v>
      </c>
      <c r="BT433">
        <v>0</v>
      </c>
      <c r="BU433">
        <v>0</v>
      </c>
      <c r="CE433" t="str">
        <f>"21:12:02.274"</f>
        <v>21:12:02.274</v>
      </c>
      <c r="CF433">
        <v>273782127</v>
      </c>
      <c r="CI433">
        <v>0</v>
      </c>
      <c r="CJ433">
        <v>1504</v>
      </c>
      <c r="CK433">
        <v>1011.2</v>
      </c>
      <c r="CL433">
        <v>4.2187999999999999</v>
      </c>
      <c r="CM433">
        <v>1</v>
      </c>
      <c r="CN433">
        <v>1</v>
      </c>
      <c r="CO433">
        <v>0</v>
      </c>
      <c r="CP433">
        <v>1</v>
      </c>
      <c r="CQ433">
        <v>0</v>
      </c>
      <c r="CR433">
        <v>1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6</v>
      </c>
      <c r="CY433">
        <v>7</v>
      </c>
      <c r="CZ433" t="s">
        <v>131</v>
      </c>
      <c r="DA433">
        <v>145</v>
      </c>
      <c r="DB433">
        <v>1</v>
      </c>
      <c r="DC433" t="s">
        <v>132</v>
      </c>
      <c r="DD433" t="s">
        <v>133</v>
      </c>
      <c r="DG433">
        <v>1802252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"09/28/2024 21:12:02.506"</f>
        <v>09/28/2024 21:12:02.506</v>
      </c>
      <c r="C434" t="str">
        <f t="shared" si="27"/>
        <v>FFDFD7C0</v>
      </c>
      <c r="D434" t="s">
        <v>136</v>
      </c>
      <c r="E434">
        <v>4</v>
      </c>
      <c r="F434">
        <v>1004</v>
      </c>
      <c r="G434" t="s">
        <v>124</v>
      </c>
      <c r="J434" t="s">
        <v>137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"21:12:02.273"</f>
        <v>21:12:02.273</v>
      </c>
      <c r="T434" t="str">
        <f>"21:12:01.773"</f>
        <v>21:12:01.773</v>
      </c>
      <c r="U434" t="str">
        <f t="shared" si="25"/>
        <v>A073EB</v>
      </c>
      <c r="V434">
        <v>0</v>
      </c>
      <c r="W434">
        <v>0</v>
      </c>
      <c r="X434">
        <v>4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297</v>
      </c>
      <c r="AG434">
        <v>0</v>
      </c>
      <c r="AH434">
        <v>3</v>
      </c>
      <c r="AI434">
        <v>2</v>
      </c>
      <c r="AJ434">
        <v>1</v>
      </c>
      <c r="AK434" t="s">
        <v>345</v>
      </c>
      <c r="AL434">
        <v>35.948639</v>
      </c>
      <c r="AM434" t="s">
        <v>346</v>
      </c>
      <c r="AN434">
        <v>-75.721614000000002</v>
      </c>
      <c r="AO434">
        <v>25</v>
      </c>
      <c r="AP434">
        <v>1575</v>
      </c>
      <c r="AQ434" t="s">
        <v>129</v>
      </c>
      <c r="AR434">
        <v>94</v>
      </c>
      <c r="AS434">
        <v>140</v>
      </c>
      <c r="AT434">
        <v>0</v>
      </c>
      <c r="BB434" t="str">
        <f t="shared" si="26"/>
        <v>1200</v>
      </c>
      <c r="BC434">
        <v>1</v>
      </c>
      <c r="BD434" t="str">
        <f t="shared" si="28"/>
        <v xml:space="preserve">N1281F  </v>
      </c>
      <c r="BE434">
        <v>1</v>
      </c>
      <c r="BG434">
        <v>0</v>
      </c>
      <c r="BH434">
        <v>0</v>
      </c>
      <c r="BI434">
        <v>0</v>
      </c>
      <c r="BJ434">
        <v>1425</v>
      </c>
      <c r="BK434">
        <v>-150</v>
      </c>
      <c r="BL434" t="s">
        <v>300</v>
      </c>
      <c r="BM434">
        <v>1</v>
      </c>
      <c r="BN434">
        <v>0</v>
      </c>
      <c r="BO434">
        <v>1</v>
      </c>
      <c r="BP434">
        <v>0</v>
      </c>
      <c r="BS434">
        <v>0.08</v>
      </c>
      <c r="BT434">
        <v>0</v>
      </c>
      <c r="BU434">
        <v>0</v>
      </c>
      <c r="CE434" t="str">
        <f>"21:12:02.274"</f>
        <v>21:12:02.274</v>
      </c>
      <c r="CF434">
        <v>273782127</v>
      </c>
      <c r="CI434">
        <v>0</v>
      </c>
      <c r="CJ434">
        <v>1504</v>
      </c>
      <c r="CK434">
        <v>1011.2</v>
      </c>
      <c r="CL434">
        <v>4.2187999999999999</v>
      </c>
      <c r="CM434">
        <v>1</v>
      </c>
      <c r="CN434">
        <v>1</v>
      </c>
      <c r="CO434">
        <v>0</v>
      </c>
      <c r="CP434">
        <v>1</v>
      </c>
      <c r="CQ434">
        <v>0</v>
      </c>
      <c r="CR434">
        <v>1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6</v>
      </c>
      <c r="CY434">
        <v>7</v>
      </c>
      <c r="CZ434" t="s">
        <v>131</v>
      </c>
      <c r="DA434">
        <v>145</v>
      </c>
      <c r="DB434">
        <v>1</v>
      </c>
      <c r="DC434" t="s">
        <v>132</v>
      </c>
      <c r="DD434" t="s">
        <v>133</v>
      </c>
      <c r="DG434">
        <v>1802252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"09/28/2024 21:12:02.584"</f>
        <v>09/28/2024 21:12:02.584</v>
      </c>
      <c r="C435" t="str">
        <f t="shared" si="27"/>
        <v>FFDFD7C0</v>
      </c>
      <c r="D435" t="s">
        <v>143</v>
      </c>
      <c r="E435">
        <v>13</v>
      </c>
      <c r="J435" t="s">
        <v>144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"21:12:02.273"</f>
        <v>21:12:02.273</v>
      </c>
      <c r="T435" t="str">
        <f>"21:12:01.773"</f>
        <v>21:12:01.773</v>
      </c>
      <c r="U435" t="str">
        <f t="shared" si="25"/>
        <v>A073EB</v>
      </c>
      <c r="V435">
        <v>0</v>
      </c>
      <c r="W435">
        <v>0</v>
      </c>
      <c r="X435">
        <v>4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297</v>
      </c>
      <c r="AG435">
        <v>0</v>
      </c>
      <c r="AH435">
        <v>3</v>
      </c>
      <c r="AI435">
        <v>2</v>
      </c>
      <c r="AJ435">
        <v>1</v>
      </c>
      <c r="AK435" t="s">
        <v>345</v>
      </c>
      <c r="AL435">
        <v>35.948639</v>
      </c>
      <c r="AM435" t="s">
        <v>346</v>
      </c>
      <c r="AN435">
        <v>-75.721614000000002</v>
      </c>
      <c r="AO435">
        <v>25</v>
      </c>
      <c r="AP435">
        <v>1575</v>
      </c>
      <c r="AQ435" t="s">
        <v>129</v>
      </c>
      <c r="AR435">
        <v>94</v>
      </c>
      <c r="AS435">
        <v>140</v>
      </c>
      <c r="AT435">
        <v>0</v>
      </c>
      <c r="BB435" t="str">
        <f t="shared" si="26"/>
        <v>1200</v>
      </c>
      <c r="BC435">
        <v>1</v>
      </c>
      <c r="BD435" t="str">
        <f t="shared" si="28"/>
        <v xml:space="preserve">N1281F  </v>
      </c>
      <c r="BE435">
        <v>1</v>
      </c>
      <c r="BG435">
        <v>0</v>
      </c>
      <c r="BH435">
        <v>0</v>
      </c>
      <c r="BI435">
        <v>0</v>
      </c>
      <c r="BJ435">
        <v>1425</v>
      </c>
      <c r="BK435">
        <v>-150</v>
      </c>
      <c r="BL435" t="s">
        <v>300</v>
      </c>
      <c r="BM435">
        <v>1</v>
      </c>
      <c r="BN435">
        <v>0</v>
      </c>
      <c r="BO435">
        <v>1</v>
      </c>
      <c r="BP435">
        <v>0</v>
      </c>
      <c r="BS435">
        <v>0.08</v>
      </c>
      <c r="BT435">
        <v>0</v>
      </c>
      <c r="BU435">
        <v>0</v>
      </c>
      <c r="CE435" t="str">
        <f>"21:12:02.274"</f>
        <v>21:12:02.274</v>
      </c>
      <c r="CF435">
        <v>273782127</v>
      </c>
      <c r="CI435">
        <v>0</v>
      </c>
      <c r="CJ435">
        <v>1504</v>
      </c>
      <c r="CK435">
        <v>1011.2</v>
      </c>
      <c r="CL435">
        <v>4.2187999999999999</v>
      </c>
      <c r="CM435">
        <v>1</v>
      </c>
      <c r="CN435">
        <v>1</v>
      </c>
      <c r="CO435">
        <v>0</v>
      </c>
      <c r="CP435">
        <v>1</v>
      </c>
      <c r="CQ435">
        <v>0</v>
      </c>
      <c r="CR435">
        <v>1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6</v>
      </c>
      <c r="CY435">
        <v>7</v>
      </c>
      <c r="CZ435" t="s">
        <v>131</v>
      </c>
      <c r="DA435">
        <v>145</v>
      </c>
      <c r="DB435">
        <v>1</v>
      </c>
      <c r="DC435" t="s">
        <v>132</v>
      </c>
      <c r="DD435" t="s">
        <v>133</v>
      </c>
      <c r="DG435">
        <v>1802252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"09/28/2024 21:12:03.677"</f>
        <v>09/28/2024 21:12:03.677</v>
      </c>
      <c r="C436" t="str">
        <f t="shared" si="27"/>
        <v>FFDFD7C0</v>
      </c>
      <c r="D436" t="s">
        <v>143</v>
      </c>
      <c r="E436">
        <v>13</v>
      </c>
      <c r="J436" t="s">
        <v>144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"21:12:03.305"</f>
        <v>21:12:03.305</v>
      </c>
      <c r="T436" t="str">
        <f>"21:12:02.805"</f>
        <v>21:12:02.805</v>
      </c>
      <c r="U436" t="str">
        <f t="shared" si="25"/>
        <v>A073EB</v>
      </c>
      <c r="V436">
        <v>0</v>
      </c>
      <c r="W436">
        <v>0</v>
      </c>
      <c r="X436">
        <v>4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297</v>
      </c>
      <c r="AG436">
        <v>0</v>
      </c>
      <c r="AH436">
        <v>3</v>
      </c>
      <c r="AI436">
        <v>2</v>
      </c>
      <c r="AJ436">
        <v>1</v>
      </c>
      <c r="AK436" t="s">
        <v>347</v>
      </c>
      <c r="AL436">
        <v>35.949283000000001</v>
      </c>
      <c r="AM436" t="s">
        <v>209</v>
      </c>
      <c r="AN436">
        <v>-75.721098999999995</v>
      </c>
      <c r="AO436">
        <v>25</v>
      </c>
      <c r="AP436">
        <v>1575</v>
      </c>
      <c r="AQ436" t="s">
        <v>129</v>
      </c>
      <c r="AR436">
        <v>94</v>
      </c>
      <c r="AS436">
        <v>140</v>
      </c>
      <c r="AT436">
        <v>0</v>
      </c>
      <c r="BB436" t="str">
        <f t="shared" si="26"/>
        <v>1200</v>
      </c>
      <c r="BC436">
        <v>1</v>
      </c>
      <c r="BD436" t="str">
        <f t="shared" si="28"/>
        <v xml:space="preserve">N1281F  </v>
      </c>
      <c r="BE436">
        <v>1</v>
      </c>
      <c r="BG436">
        <v>0</v>
      </c>
      <c r="BH436">
        <v>0</v>
      </c>
      <c r="BI436">
        <v>0</v>
      </c>
      <c r="BJ436">
        <v>1425</v>
      </c>
      <c r="BK436">
        <v>-150</v>
      </c>
      <c r="BL436" t="s">
        <v>300</v>
      </c>
      <c r="BM436">
        <v>1</v>
      </c>
      <c r="BN436">
        <v>0</v>
      </c>
      <c r="BO436">
        <v>1</v>
      </c>
      <c r="BP436">
        <v>0</v>
      </c>
      <c r="BS436">
        <v>0.08</v>
      </c>
      <c r="BT436">
        <v>0</v>
      </c>
      <c r="BU436">
        <v>0</v>
      </c>
      <c r="CE436" t="str">
        <f>"21:12:03.309"</f>
        <v>21:12:03.309</v>
      </c>
      <c r="CF436">
        <v>309259485</v>
      </c>
      <c r="CI436">
        <v>0</v>
      </c>
      <c r="CJ436">
        <v>1504</v>
      </c>
      <c r="CK436">
        <v>1011.2</v>
      </c>
      <c r="CL436">
        <v>4.2187999999999999</v>
      </c>
      <c r="CM436">
        <v>1</v>
      </c>
      <c r="CN436">
        <v>1</v>
      </c>
      <c r="CO436">
        <v>0</v>
      </c>
      <c r="CP436">
        <v>1</v>
      </c>
      <c r="CQ436">
        <v>0</v>
      </c>
      <c r="CR436">
        <v>1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6</v>
      </c>
      <c r="CY436">
        <v>7</v>
      </c>
      <c r="CZ436" t="s">
        <v>131</v>
      </c>
      <c r="DA436">
        <v>145</v>
      </c>
      <c r="DB436">
        <v>1</v>
      </c>
      <c r="DC436" t="s">
        <v>132</v>
      </c>
      <c r="DD436" t="s">
        <v>133</v>
      </c>
      <c r="DG436">
        <v>1802723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"09/28/2024 21:12:03.724"</f>
        <v>09/28/2024 21:12:03.724</v>
      </c>
      <c r="C437" t="str">
        <f t="shared" si="27"/>
        <v>FFDFD7C0</v>
      </c>
      <c r="D437" t="s">
        <v>136</v>
      </c>
      <c r="E437">
        <v>3</v>
      </c>
      <c r="F437">
        <v>1003</v>
      </c>
      <c r="G437" t="s">
        <v>142</v>
      </c>
      <c r="J437" t="s">
        <v>137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"21:12:03.305"</f>
        <v>21:12:03.305</v>
      </c>
      <c r="T437" t="str">
        <f>"21:12:02.805"</f>
        <v>21:12:02.805</v>
      </c>
      <c r="U437" t="str">
        <f t="shared" si="25"/>
        <v>A073EB</v>
      </c>
      <c r="V437">
        <v>0</v>
      </c>
      <c r="W437">
        <v>0</v>
      </c>
      <c r="X437">
        <v>4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297</v>
      </c>
      <c r="AG437">
        <v>0</v>
      </c>
      <c r="AH437">
        <v>3</v>
      </c>
      <c r="AI437">
        <v>2</v>
      </c>
      <c r="AJ437">
        <v>1</v>
      </c>
      <c r="AK437" t="s">
        <v>347</v>
      </c>
      <c r="AL437">
        <v>35.949283000000001</v>
      </c>
      <c r="AM437" t="s">
        <v>209</v>
      </c>
      <c r="AN437">
        <v>-75.721098999999995</v>
      </c>
      <c r="AO437">
        <v>25</v>
      </c>
      <c r="AP437">
        <v>1575</v>
      </c>
      <c r="AQ437" t="s">
        <v>129</v>
      </c>
      <c r="AR437">
        <v>94</v>
      </c>
      <c r="AS437">
        <v>140</v>
      </c>
      <c r="AT437">
        <v>0</v>
      </c>
      <c r="BB437" t="str">
        <f t="shared" si="26"/>
        <v>1200</v>
      </c>
      <c r="BC437">
        <v>1</v>
      </c>
      <c r="BD437" t="str">
        <f t="shared" si="28"/>
        <v xml:space="preserve">N1281F  </v>
      </c>
      <c r="BE437">
        <v>1</v>
      </c>
      <c r="BG437">
        <v>0</v>
      </c>
      <c r="BH437">
        <v>0</v>
      </c>
      <c r="BI437">
        <v>0</v>
      </c>
      <c r="BJ437">
        <v>1425</v>
      </c>
      <c r="BK437">
        <v>-150</v>
      </c>
      <c r="BL437" t="s">
        <v>300</v>
      </c>
      <c r="BM437">
        <v>1</v>
      </c>
      <c r="BN437">
        <v>0</v>
      </c>
      <c r="BO437">
        <v>1</v>
      </c>
      <c r="BP437">
        <v>0</v>
      </c>
      <c r="BS437">
        <v>0.08</v>
      </c>
      <c r="BT437">
        <v>0</v>
      </c>
      <c r="BU437">
        <v>0</v>
      </c>
      <c r="CE437" t="str">
        <f>"21:12:03.309"</f>
        <v>21:12:03.309</v>
      </c>
      <c r="CF437">
        <v>309259485</v>
      </c>
      <c r="CI437">
        <v>0</v>
      </c>
      <c r="CJ437">
        <v>1504</v>
      </c>
      <c r="CK437">
        <v>1011.2</v>
      </c>
      <c r="CL437">
        <v>4.2187999999999999</v>
      </c>
      <c r="CM437">
        <v>1</v>
      </c>
      <c r="CN437">
        <v>1</v>
      </c>
      <c r="CO437">
        <v>0</v>
      </c>
      <c r="CP437">
        <v>1</v>
      </c>
      <c r="CQ437">
        <v>0</v>
      </c>
      <c r="CR437">
        <v>1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6</v>
      </c>
      <c r="CY437">
        <v>7</v>
      </c>
      <c r="CZ437" t="s">
        <v>131</v>
      </c>
      <c r="DA437">
        <v>145</v>
      </c>
      <c r="DB437">
        <v>1</v>
      </c>
      <c r="DC437" t="s">
        <v>132</v>
      </c>
      <c r="DD437" t="s">
        <v>133</v>
      </c>
      <c r="DG437">
        <v>1802723</v>
      </c>
      <c r="DI437">
        <v>0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"09/28/2024 21:12:03.724"</f>
        <v>09/28/2024 21:12:03.724</v>
      </c>
      <c r="C438" t="str">
        <f t="shared" si="27"/>
        <v>FFDFD7C0</v>
      </c>
      <c r="D438" t="s">
        <v>123</v>
      </c>
      <c r="E438">
        <v>2</v>
      </c>
      <c r="H438">
        <v>158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"21:12:03.305"</f>
        <v>21:12:03.305</v>
      </c>
      <c r="T438" t="str">
        <f>"21:12:02.805"</f>
        <v>21:12:02.805</v>
      </c>
      <c r="U438" t="str">
        <f t="shared" si="25"/>
        <v>A073EB</v>
      </c>
      <c r="V438">
        <v>0</v>
      </c>
      <c r="W438">
        <v>0</v>
      </c>
      <c r="X438">
        <v>4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297</v>
      </c>
      <c r="AG438">
        <v>0</v>
      </c>
      <c r="AH438">
        <v>3</v>
      </c>
      <c r="AI438">
        <v>2</v>
      </c>
      <c r="AJ438">
        <v>1</v>
      </c>
      <c r="AK438" t="s">
        <v>347</v>
      </c>
      <c r="AL438">
        <v>35.949283000000001</v>
      </c>
      <c r="AM438" t="s">
        <v>209</v>
      </c>
      <c r="AN438">
        <v>-75.721098999999995</v>
      </c>
      <c r="AO438">
        <v>25</v>
      </c>
      <c r="AP438">
        <v>1575</v>
      </c>
      <c r="AQ438" t="s">
        <v>129</v>
      </c>
      <c r="AR438">
        <v>94</v>
      </c>
      <c r="AS438">
        <v>140</v>
      </c>
      <c r="AT438">
        <v>0</v>
      </c>
      <c r="BB438" t="str">
        <f t="shared" si="26"/>
        <v>1200</v>
      </c>
      <c r="BC438">
        <v>1</v>
      </c>
      <c r="BD438" t="str">
        <f t="shared" si="28"/>
        <v xml:space="preserve">N1281F  </v>
      </c>
      <c r="BE438">
        <v>1</v>
      </c>
      <c r="BG438">
        <v>0</v>
      </c>
      <c r="BH438">
        <v>0</v>
      </c>
      <c r="BI438">
        <v>0</v>
      </c>
      <c r="BJ438">
        <v>1425</v>
      </c>
      <c r="BK438">
        <v>-150</v>
      </c>
      <c r="BL438" t="s">
        <v>300</v>
      </c>
      <c r="BM438">
        <v>1</v>
      </c>
      <c r="BN438">
        <v>0</v>
      </c>
      <c r="BO438">
        <v>1</v>
      </c>
      <c r="BP438">
        <v>0</v>
      </c>
      <c r="BS438">
        <v>0.08</v>
      </c>
      <c r="BT438">
        <v>0</v>
      </c>
      <c r="BU438">
        <v>0</v>
      </c>
      <c r="CE438" t="str">
        <f>"21:12:03.309"</f>
        <v>21:12:03.309</v>
      </c>
      <c r="CF438">
        <v>309259485</v>
      </c>
      <c r="CI438">
        <v>0</v>
      </c>
      <c r="CJ438">
        <v>1504</v>
      </c>
      <c r="CK438">
        <v>1011.2</v>
      </c>
      <c r="CL438">
        <v>4.2187999999999999</v>
      </c>
      <c r="CM438">
        <v>1</v>
      </c>
      <c r="CN438">
        <v>1</v>
      </c>
      <c r="CO438">
        <v>0</v>
      </c>
      <c r="CP438">
        <v>1</v>
      </c>
      <c r="CQ438">
        <v>0</v>
      </c>
      <c r="CR438">
        <v>1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6</v>
      </c>
      <c r="CY438">
        <v>7</v>
      </c>
      <c r="CZ438" t="s">
        <v>131</v>
      </c>
      <c r="DA438">
        <v>145</v>
      </c>
      <c r="DB438">
        <v>1</v>
      </c>
      <c r="DC438" t="s">
        <v>132</v>
      </c>
      <c r="DD438" t="s">
        <v>133</v>
      </c>
      <c r="DG438">
        <v>1802723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"09/28/2024 21:12:03.724"</f>
        <v>09/28/2024 21:12:03.724</v>
      </c>
      <c r="C439" t="str">
        <f t="shared" si="27"/>
        <v>FFDFD7C0</v>
      </c>
      <c r="D439" t="s">
        <v>136</v>
      </c>
      <c r="E439">
        <v>4</v>
      </c>
      <c r="F439">
        <v>1004</v>
      </c>
      <c r="G439" t="s">
        <v>124</v>
      </c>
      <c r="J439" t="s">
        <v>137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"21:12:03.305"</f>
        <v>21:12:03.305</v>
      </c>
      <c r="T439" t="str">
        <f>"21:12:02.805"</f>
        <v>21:12:02.805</v>
      </c>
      <c r="U439" t="str">
        <f t="shared" si="25"/>
        <v>A073EB</v>
      </c>
      <c r="V439">
        <v>0</v>
      </c>
      <c r="W439">
        <v>0</v>
      </c>
      <c r="X439">
        <v>4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297</v>
      </c>
      <c r="AG439">
        <v>0</v>
      </c>
      <c r="AH439">
        <v>3</v>
      </c>
      <c r="AI439">
        <v>2</v>
      </c>
      <c r="AJ439">
        <v>1</v>
      </c>
      <c r="AK439" t="s">
        <v>347</v>
      </c>
      <c r="AL439">
        <v>35.949283000000001</v>
      </c>
      <c r="AM439" t="s">
        <v>209</v>
      </c>
      <c r="AN439">
        <v>-75.721098999999995</v>
      </c>
      <c r="AO439">
        <v>25</v>
      </c>
      <c r="AP439">
        <v>1575</v>
      </c>
      <c r="AQ439" t="s">
        <v>129</v>
      </c>
      <c r="AR439">
        <v>94</v>
      </c>
      <c r="AS439">
        <v>140</v>
      </c>
      <c r="AT439">
        <v>0</v>
      </c>
      <c r="BB439" t="str">
        <f t="shared" si="26"/>
        <v>1200</v>
      </c>
      <c r="BC439">
        <v>1</v>
      </c>
      <c r="BD439" t="str">
        <f t="shared" si="28"/>
        <v xml:space="preserve">N1281F  </v>
      </c>
      <c r="BE439">
        <v>1</v>
      </c>
      <c r="BG439">
        <v>0</v>
      </c>
      <c r="BH439">
        <v>0</v>
      </c>
      <c r="BI439">
        <v>0</v>
      </c>
      <c r="BJ439">
        <v>1425</v>
      </c>
      <c r="BK439">
        <v>-150</v>
      </c>
      <c r="BL439" t="s">
        <v>300</v>
      </c>
      <c r="BM439">
        <v>1</v>
      </c>
      <c r="BN439">
        <v>0</v>
      </c>
      <c r="BO439">
        <v>1</v>
      </c>
      <c r="BP439">
        <v>0</v>
      </c>
      <c r="BS439">
        <v>0.08</v>
      </c>
      <c r="BT439">
        <v>0</v>
      </c>
      <c r="BU439">
        <v>0</v>
      </c>
      <c r="CE439" t="str">
        <f>"21:12:03.309"</f>
        <v>21:12:03.309</v>
      </c>
      <c r="CF439">
        <v>309259485</v>
      </c>
      <c r="CI439">
        <v>0</v>
      </c>
      <c r="CJ439">
        <v>1504</v>
      </c>
      <c r="CK439">
        <v>1011.2</v>
      </c>
      <c r="CL439">
        <v>4.2187999999999999</v>
      </c>
      <c r="CM439">
        <v>1</v>
      </c>
      <c r="CN439">
        <v>1</v>
      </c>
      <c r="CO439">
        <v>0</v>
      </c>
      <c r="CP439">
        <v>1</v>
      </c>
      <c r="CQ439">
        <v>0</v>
      </c>
      <c r="CR439">
        <v>1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6</v>
      </c>
      <c r="CY439">
        <v>7</v>
      </c>
      <c r="CZ439" t="s">
        <v>131</v>
      </c>
      <c r="DA439">
        <v>145</v>
      </c>
      <c r="DB439">
        <v>1</v>
      </c>
      <c r="DC439" t="s">
        <v>132</v>
      </c>
      <c r="DD439" t="s">
        <v>133</v>
      </c>
      <c r="DG439">
        <v>1802723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"09/28/2024 21:12:04.490"</f>
        <v>09/28/2024 21:12:04.490</v>
      </c>
      <c r="C440" t="str">
        <f t="shared" si="27"/>
        <v>FFDFD7C0</v>
      </c>
      <c r="D440" t="s">
        <v>143</v>
      </c>
      <c r="E440">
        <v>13</v>
      </c>
      <c r="J440" t="s">
        <v>144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"21:12:04.234"</f>
        <v>21:12:04.234</v>
      </c>
      <c r="T440" t="str">
        <f>"21:12:03.734"</f>
        <v>21:12:03.734</v>
      </c>
      <c r="U440" t="str">
        <f t="shared" si="25"/>
        <v>A073EB</v>
      </c>
      <c r="V440">
        <v>0</v>
      </c>
      <c r="W440">
        <v>0</v>
      </c>
      <c r="X440">
        <v>4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297</v>
      </c>
      <c r="AG440">
        <v>0</v>
      </c>
      <c r="AH440">
        <v>3</v>
      </c>
      <c r="AI440">
        <v>2</v>
      </c>
      <c r="AJ440">
        <v>1</v>
      </c>
      <c r="AK440" t="s">
        <v>348</v>
      </c>
      <c r="AL440">
        <v>35.949925999999998</v>
      </c>
      <c r="AM440" t="s">
        <v>349</v>
      </c>
      <c r="AN440">
        <v>-75.720584000000002</v>
      </c>
      <c r="AO440">
        <v>25</v>
      </c>
      <c r="AP440">
        <v>1575</v>
      </c>
      <c r="AQ440" t="s">
        <v>129</v>
      </c>
      <c r="AR440">
        <v>94</v>
      </c>
      <c r="AS440">
        <v>140</v>
      </c>
      <c r="AT440">
        <v>0</v>
      </c>
      <c r="BB440" t="str">
        <f t="shared" si="26"/>
        <v>1200</v>
      </c>
      <c r="BC440">
        <v>1</v>
      </c>
      <c r="BD440" t="str">
        <f t="shared" si="28"/>
        <v xml:space="preserve">N1281F  </v>
      </c>
      <c r="BE440">
        <v>1</v>
      </c>
      <c r="BG440">
        <v>0</v>
      </c>
      <c r="BH440">
        <v>0</v>
      </c>
      <c r="BI440">
        <v>0</v>
      </c>
      <c r="BJ440">
        <v>1425</v>
      </c>
      <c r="BK440">
        <v>-150</v>
      </c>
      <c r="BL440" t="s">
        <v>300</v>
      </c>
      <c r="BM440">
        <v>1</v>
      </c>
      <c r="BN440">
        <v>0</v>
      </c>
      <c r="BO440">
        <v>1</v>
      </c>
      <c r="BP440">
        <v>0</v>
      </c>
      <c r="BS440">
        <v>0.08</v>
      </c>
      <c r="BT440">
        <v>0</v>
      </c>
      <c r="BU440">
        <v>0</v>
      </c>
      <c r="CE440" t="str">
        <f>"21:12:04.242"</f>
        <v>21:12:04.242</v>
      </c>
      <c r="CF440">
        <v>241516750</v>
      </c>
      <c r="CI440">
        <v>0</v>
      </c>
      <c r="CJ440">
        <v>1504</v>
      </c>
      <c r="CK440">
        <v>1011.2</v>
      </c>
      <c r="CL440">
        <v>4.2187999999999999</v>
      </c>
      <c r="CM440">
        <v>1</v>
      </c>
      <c r="CN440">
        <v>1</v>
      </c>
      <c r="CO440">
        <v>0</v>
      </c>
      <c r="CP440">
        <v>1</v>
      </c>
      <c r="CQ440">
        <v>0</v>
      </c>
      <c r="CR440">
        <v>1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131</v>
      </c>
      <c r="DA440">
        <v>145</v>
      </c>
      <c r="DB440">
        <v>1</v>
      </c>
      <c r="DC440" t="s">
        <v>132</v>
      </c>
      <c r="DD440" t="s">
        <v>133</v>
      </c>
      <c r="DG440">
        <v>1803132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"09/28/2024 21:12:04.599"</f>
        <v>09/28/2024 21:12:04.599</v>
      </c>
      <c r="C441" t="str">
        <f t="shared" si="27"/>
        <v>FFDFD7C0</v>
      </c>
      <c r="D441" t="s">
        <v>123</v>
      </c>
      <c r="E441">
        <v>2</v>
      </c>
      <c r="H441">
        <v>158</v>
      </c>
      <c r="I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"21:12:04.234"</f>
        <v>21:12:04.234</v>
      </c>
      <c r="T441" t="str">
        <f>"21:12:03.734"</f>
        <v>21:12:03.734</v>
      </c>
      <c r="U441" t="str">
        <f t="shared" si="25"/>
        <v>A073EB</v>
      </c>
      <c r="V441">
        <v>0</v>
      </c>
      <c r="W441">
        <v>0</v>
      </c>
      <c r="X441">
        <v>4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297</v>
      </c>
      <c r="AG441">
        <v>0</v>
      </c>
      <c r="AH441">
        <v>3</v>
      </c>
      <c r="AI441">
        <v>2</v>
      </c>
      <c r="AJ441">
        <v>1</v>
      </c>
      <c r="AK441" t="s">
        <v>348</v>
      </c>
      <c r="AL441">
        <v>35.949925999999998</v>
      </c>
      <c r="AM441" t="s">
        <v>349</v>
      </c>
      <c r="AN441">
        <v>-75.720584000000002</v>
      </c>
      <c r="AO441">
        <v>25</v>
      </c>
      <c r="AP441">
        <v>1575</v>
      </c>
      <c r="AQ441" t="s">
        <v>129</v>
      </c>
      <c r="AR441">
        <v>94</v>
      </c>
      <c r="AS441">
        <v>140</v>
      </c>
      <c r="AT441">
        <v>0</v>
      </c>
      <c r="BB441" t="str">
        <f t="shared" si="26"/>
        <v>1200</v>
      </c>
      <c r="BC441">
        <v>1</v>
      </c>
      <c r="BD441" t="str">
        <f t="shared" si="28"/>
        <v xml:space="preserve">N1281F  </v>
      </c>
      <c r="BE441">
        <v>1</v>
      </c>
      <c r="BG441">
        <v>0</v>
      </c>
      <c r="BH441">
        <v>0</v>
      </c>
      <c r="BI441">
        <v>0</v>
      </c>
      <c r="BJ441">
        <v>1425</v>
      </c>
      <c r="BK441">
        <v>-150</v>
      </c>
      <c r="BL441" t="s">
        <v>300</v>
      </c>
      <c r="BM441">
        <v>1</v>
      </c>
      <c r="BN441">
        <v>0</v>
      </c>
      <c r="BO441">
        <v>1</v>
      </c>
      <c r="BP441">
        <v>0</v>
      </c>
      <c r="BS441">
        <v>0.08</v>
      </c>
      <c r="BT441">
        <v>0</v>
      </c>
      <c r="BU441">
        <v>0</v>
      </c>
      <c r="CE441" t="str">
        <f>"21:12:04.242"</f>
        <v>21:12:04.242</v>
      </c>
      <c r="CF441">
        <v>241516750</v>
      </c>
      <c r="CI441">
        <v>0</v>
      </c>
      <c r="CJ441">
        <v>1504</v>
      </c>
      <c r="CK441">
        <v>1011.2</v>
      </c>
      <c r="CL441">
        <v>4.2187999999999999</v>
      </c>
      <c r="CM441">
        <v>1</v>
      </c>
      <c r="CN441">
        <v>1</v>
      </c>
      <c r="CO441">
        <v>0</v>
      </c>
      <c r="CP441">
        <v>1</v>
      </c>
      <c r="CQ441">
        <v>0</v>
      </c>
      <c r="CR441">
        <v>1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6</v>
      </c>
      <c r="CY441">
        <v>7</v>
      </c>
      <c r="CZ441" t="s">
        <v>131</v>
      </c>
      <c r="DA441">
        <v>145</v>
      </c>
      <c r="DB441">
        <v>1</v>
      </c>
      <c r="DC441" t="s">
        <v>132</v>
      </c>
      <c r="DD441" t="s">
        <v>133</v>
      </c>
      <c r="DG441">
        <v>1803132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"09/28/2024 21:12:04.599"</f>
        <v>09/28/2024 21:12:04.599</v>
      </c>
      <c r="C442" t="str">
        <f t="shared" si="27"/>
        <v>FFDFD7C0</v>
      </c>
      <c r="D442" t="s">
        <v>136</v>
      </c>
      <c r="E442">
        <v>4</v>
      </c>
      <c r="F442">
        <v>1004</v>
      </c>
      <c r="G442" t="s">
        <v>124</v>
      </c>
      <c r="J442" t="s">
        <v>137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"21:12:04.234"</f>
        <v>21:12:04.234</v>
      </c>
      <c r="T442" t="str">
        <f>"21:12:03.734"</f>
        <v>21:12:03.734</v>
      </c>
      <c r="U442" t="str">
        <f t="shared" si="25"/>
        <v>A073EB</v>
      </c>
      <c r="V442">
        <v>0</v>
      </c>
      <c r="W442">
        <v>0</v>
      </c>
      <c r="X442">
        <v>4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297</v>
      </c>
      <c r="AG442">
        <v>0</v>
      </c>
      <c r="AH442">
        <v>3</v>
      </c>
      <c r="AI442">
        <v>2</v>
      </c>
      <c r="AJ442">
        <v>1</v>
      </c>
      <c r="AK442" t="s">
        <v>348</v>
      </c>
      <c r="AL442">
        <v>35.949925999999998</v>
      </c>
      <c r="AM442" t="s">
        <v>349</v>
      </c>
      <c r="AN442">
        <v>-75.720584000000002</v>
      </c>
      <c r="AO442">
        <v>25</v>
      </c>
      <c r="AP442">
        <v>1575</v>
      </c>
      <c r="AQ442" t="s">
        <v>129</v>
      </c>
      <c r="AR442">
        <v>94</v>
      </c>
      <c r="AS442">
        <v>140</v>
      </c>
      <c r="AT442">
        <v>0</v>
      </c>
      <c r="BB442" t="str">
        <f t="shared" si="26"/>
        <v>1200</v>
      </c>
      <c r="BC442">
        <v>1</v>
      </c>
      <c r="BD442" t="str">
        <f t="shared" si="28"/>
        <v xml:space="preserve">N1281F  </v>
      </c>
      <c r="BE442">
        <v>1</v>
      </c>
      <c r="BG442">
        <v>0</v>
      </c>
      <c r="BH442">
        <v>0</v>
      </c>
      <c r="BI442">
        <v>0</v>
      </c>
      <c r="BJ442">
        <v>1425</v>
      </c>
      <c r="BK442">
        <v>-150</v>
      </c>
      <c r="BL442" t="s">
        <v>300</v>
      </c>
      <c r="BM442">
        <v>1</v>
      </c>
      <c r="BN442">
        <v>0</v>
      </c>
      <c r="BO442">
        <v>1</v>
      </c>
      <c r="BP442">
        <v>0</v>
      </c>
      <c r="BS442">
        <v>0.08</v>
      </c>
      <c r="BT442">
        <v>0</v>
      </c>
      <c r="BU442">
        <v>0</v>
      </c>
      <c r="CE442" t="str">
        <f>"21:12:04.242"</f>
        <v>21:12:04.242</v>
      </c>
      <c r="CF442">
        <v>241516750</v>
      </c>
      <c r="CI442">
        <v>0</v>
      </c>
      <c r="CJ442">
        <v>1504</v>
      </c>
      <c r="CK442">
        <v>1011.2</v>
      </c>
      <c r="CL442">
        <v>4.2187999999999999</v>
      </c>
      <c r="CM442">
        <v>1</v>
      </c>
      <c r="CN442">
        <v>1</v>
      </c>
      <c r="CO442">
        <v>0</v>
      </c>
      <c r="CP442">
        <v>1</v>
      </c>
      <c r="CQ442">
        <v>0</v>
      </c>
      <c r="CR442">
        <v>1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6</v>
      </c>
      <c r="CY442">
        <v>7</v>
      </c>
      <c r="CZ442" t="s">
        <v>131</v>
      </c>
      <c r="DA442">
        <v>145</v>
      </c>
      <c r="DB442">
        <v>1</v>
      </c>
      <c r="DC442" t="s">
        <v>132</v>
      </c>
      <c r="DD442" t="s">
        <v>133</v>
      </c>
      <c r="DG442">
        <v>1803132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"09/28/2024 21:12:04.599"</f>
        <v>09/28/2024 21:12:04.599</v>
      </c>
      <c r="C443" t="str">
        <f t="shared" si="27"/>
        <v>FFDFD7C0</v>
      </c>
      <c r="D443" t="s">
        <v>136</v>
      </c>
      <c r="E443">
        <v>3</v>
      </c>
      <c r="F443">
        <v>1003</v>
      </c>
      <c r="G443" t="s">
        <v>142</v>
      </c>
      <c r="J443" t="s">
        <v>137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"21:12:04.234"</f>
        <v>21:12:04.234</v>
      </c>
      <c r="T443" t="str">
        <f>"21:12:03.734"</f>
        <v>21:12:03.734</v>
      </c>
      <c r="U443" t="str">
        <f t="shared" si="25"/>
        <v>A073EB</v>
      </c>
      <c r="V443">
        <v>0</v>
      </c>
      <c r="W443">
        <v>0</v>
      </c>
      <c r="X443">
        <v>4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297</v>
      </c>
      <c r="AG443">
        <v>0</v>
      </c>
      <c r="AH443">
        <v>3</v>
      </c>
      <c r="AI443">
        <v>2</v>
      </c>
      <c r="AJ443">
        <v>1</v>
      </c>
      <c r="AK443" t="s">
        <v>348</v>
      </c>
      <c r="AL443">
        <v>35.949925999999998</v>
      </c>
      <c r="AM443" t="s">
        <v>349</v>
      </c>
      <c r="AN443">
        <v>-75.720584000000002</v>
      </c>
      <c r="AO443">
        <v>25</v>
      </c>
      <c r="AP443">
        <v>1575</v>
      </c>
      <c r="AQ443" t="s">
        <v>129</v>
      </c>
      <c r="AR443">
        <v>94</v>
      </c>
      <c r="AS443">
        <v>140</v>
      </c>
      <c r="AT443">
        <v>0</v>
      </c>
      <c r="BB443" t="str">
        <f t="shared" si="26"/>
        <v>1200</v>
      </c>
      <c r="BC443">
        <v>1</v>
      </c>
      <c r="BD443" t="str">
        <f t="shared" si="28"/>
        <v xml:space="preserve">N1281F  </v>
      </c>
      <c r="BE443">
        <v>1</v>
      </c>
      <c r="BG443">
        <v>0</v>
      </c>
      <c r="BH443">
        <v>0</v>
      </c>
      <c r="BI443">
        <v>0</v>
      </c>
      <c r="BJ443">
        <v>1425</v>
      </c>
      <c r="BK443">
        <v>-150</v>
      </c>
      <c r="BL443" t="s">
        <v>300</v>
      </c>
      <c r="BM443">
        <v>1</v>
      </c>
      <c r="BN443">
        <v>0</v>
      </c>
      <c r="BO443">
        <v>1</v>
      </c>
      <c r="BP443">
        <v>0</v>
      </c>
      <c r="BS443">
        <v>0.08</v>
      </c>
      <c r="BT443">
        <v>0</v>
      </c>
      <c r="BU443">
        <v>0</v>
      </c>
      <c r="CE443" t="str">
        <f>"21:12:04.242"</f>
        <v>21:12:04.242</v>
      </c>
      <c r="CF443">
        <v>241516750</v>
      </c>
      <c r="CI443">
        <v>0</v>
      </c>
      <c r="CJ443">
        <v>1504</v>
      </c>
      <c r="CK443">
        <v>1011.2</v>
      </c>
      <c r="CL443">
        <v>4.2187999999999999</v>
      </c>
      <c r="CM443">
        <v>1</v>
      </c>
      <c r="CN443">
        <v>1</v>
      </c>
      <c r="CO443">
        <v>0</v>
      </c>
      <c r="CP443">
        <v>1</v>
      </c>
      <c r="CQ443">
        <v>0</v>
      </c>
      <c r="CR443">
        <v>1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6</v>
      </c>
      <c r="CY443">
        <v>7</v>
      </c>
      <c r="CZ443" t="s">
        <v>131</v>
      </c>
      <c r="DA443">
        <v>145</v>
      </c>
      <c r="DB443">
        <v>1</v>
      </c>
      <c r="DC443" t="s">
        <v>132</v>
      </c>
      <c r="DD443" t="s">
        <v>133</v>
      </c>
      <c r="DG443">
        <v>1803132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"09/28/2024 21:12:05.474"</f>
        <v>09/28/2024 21:12:05.474</v>
      </c>
      <c r="C444" t="str">
        <f t="shared" si="27"/>
        <v>FFDFD7C0</v>
      </c>
      <c r="D444" t="s">
        <v>143</v>
      </c>
      <c r="E444">
        <v>13</v>
      </c>
      <c r="J444" t="s">
        <v>144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"21:12:05.117"</f>
        <v>21:12:05.117</v>
      </c>
      <c r="T444" t="str">
        <f>"21:12:04.717"</f>
        <v>21:12:04.717</v>
      </c>
      <c r="U444" t="str">
        <f t="shared" si="25"/>
        <v>A073EB</v>
      </c>
      <c r="V444">
        <v>0</v>
      </c>
      <c r="W444">
        <v>0</v>
      </c>
      <c r="X444">
        <v>4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297</v>
      </c>
      <c r="AG444">
        <v>0</v>
      </c>
      <c r="AH444">
        <v>3</v>
      </c>
      <c r="AI444">
        <v>2</v>
      </c>
      <c r="AJ444">
        <v>1</v>
      </c>
      <c r="AK444" t="s">
        <v>350</v>
      </c>
      <c r="AL444">
        <v>35.950527000000001</v>
      </c>
      <c r="AM444" t="s">
        <v>351</v>
      </c>
      <c r="AN444">
        <v>-75.720048000000006</v>
      </c>
      <c r="AO444">
        <v>25</v>
      </c>
      <c r="AP444">
        <v>1575</v>
      </c>
      <c r="AQ444" t="s">
        <v>129</v>
      </c>
      <c r="AR444">
        <v>94</v>
      </c>
      <c r="AS444">
        <v>141</v>
      </c>
      <c r="AT444">
        <v>64</v>
      </c>
      <c r="BB444" t="str">
        <f t="shared" si="26"/>
        <v>1200</v>
      </c>
      <c r="BC444">
        <v>1</v>
      </c>
      <c r="BD444" t="str">
        <f t="shared" si="28"/>
        <v xml:space="preserve">N1281F  </v>
      </c>
      <c r="BE444">
        <v>1</v>
      </c>
      <c r="BG444">
        <v>0</v>
      </c>
      <c r="BH444">
        <v>0</v>
      </c>
      <c r="BI444">
        <v>0</v>
      </c>
      <c r="BJ444">
        <v>1425</v>
      </c>
      <c r="BK444">
        <v>-150</v>
      </c>
      <c r="BL444" t="s">
        <v>300</v>
      </c>
      <c r="BM444">
        <v>1</v>
      </c>
      <c r="BN444">
        <v>0</v>
      </c>
      <c r="BO444">
        <v>1</v>
      </c>
      <c r="BP444">
        <v>0</v>
      </c>
      <c r="BS444">
        <v>0.08</v>
      </c>
      <c r="BT444">
        <v>0</v>
      </c>
      <c r="BU444">
        <v>0</v>
      </c>
      <c r="CE444" t="str">
        <f>"21:12:05.125"</f>
        <v>21:12:05.125</v>
      </c>
      <c r="CF444">
        <v>124621550</v>
      </c>
      <c r="CI444">
        <v>0</v>
      </c>
      <c r="CJ444">
        <v>1504</v>
      </c>
      <c r="CK444">
        <v>1011.2</v>
      </c>
      <c r="CL444">
        <v>4.2187999999999999</v>
      </c>
      <c r="CM444">
        <v>1</v>
      </c>
      <c r="CN444">
        <v>1</v>
      </c>
      <c r="CO444">
        <v>0</v>
      </c>
      <c r="CP444">
        <v>1</v>
      </c>
      <c r="CQ444">
        <v>0</v>
      </c>
      <c r="CR444">
        <v>1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6</v>
      </c>
      <c r="CY444">
        <v>7</v>
      </c>
      <c r="CZ444" t="s">
        <v>131</v>
      </c>
      <c r="DA444">
        <v>145</v>
      </c>
      <c r="DB444">
        <v>1</v>
      </c>
      <c r="DC444" t="s">
        <v>132</v>
      </c>
      <c r="DD444" t="s">
        <v>133</v>
      </c>
      <c r="DG444">
        <v>1803555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"09/28/2024 21:12:05.490"</f>
        <v>09/28/2024 21:12:05.490</v>
      </c>
      <c r="C445" t="str">
        <f t="shared" si="27"/>
        <v>FFDFD7C0</v>
      </c>
      <c r="D445" t="s">
        <v>136</v>
      </c>
      <c r="E445">
        <v>3</v>
      </c>
      <c r="F445">
        <v>1003</v>
      </c>
      <c r="G445" t="s">
        <v>142</v>
      </c>
      <c r="J445" t="s">
        <v>137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"21:12:05.117"</f>
        <v>21:12:05.117</v>
      </c>
      <c r="T445" t="str">
        <f>"21:12:04.717"</f>
        <v>21:12:04.717</v>
      </c>
      <c r="U445" t="str">
        <f t="shared" si="25"/>
        <v>A073EB</v>
      </c>
      <c r="V445">
        <v>0</v>
      </c>
      <c r="W445">
        <v>0</v>
      </c>
      <c r="X445">
        <v>4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297</v>
      </c>
      <c r="AG445">
        <v>0</v>
      </c>
      <c r="AH445">
        <v>3</v>
      </c>
      <c r="AI445">
        <v>2</v>
      </c>
      <c r="AJ445">
        <v>1</v>
      </c>
      <c r="AK445" t="s">
        <v>350</v>
      </c>
      <c r="AL445">
        <v>35.950527000000001</v>
      </c>
      <c r="AM445" t="s">
        <v>351</v>
      </c>
      <c r="AN445">
        <v>-75.720048000000006</v>
      </c>
      <c r="AO445">
        <v>25</v>
      </c>
      <c r="AP445">
        <v>1575</v>
      </c>
      <c r="AQ445" t="s">
        <v>129</v>
      </c>
      <c r="AR445">
        <v>94</v>
      </c>
      <c r="AS445">
        <v>141</v>
      </c>
      <c r="AT445">
        <v>64</v>
      </c>
      <c r="BB445" t="str">
        <f t="shared" si="26"/>
        <v>1200</v>
      </c>
      <c r="BC445">
        <v>1</v>
      </c>
      <c r="BD445" t="str">
        <f t="shared" si="28"/>
        <v xml:space="preserve">N1281F  </v>
      </c>
      <c r="BE445">
        <v>1</v>
      </c>
      <c r="BG445">
        <v>0</v>
      </c>
      <c r="BH445">
        <v>0</v>
      </c>
      <c r="BI445">
        <v>0</v>
      </c>
      <c r="BJ445">
        <v>1425</v>
      </c>
      <c r="BK445">
        <v>-150</v>
      </c>
      <c r="BL445" t="s">
        <v>300</v>
      </c>
      <c r="BM445">
        <v>1</v>
      </c>
      <c r="BN445">
        <v>0</v>
      </c>
      <c r="BO445">
        <v>1</v>
      </c>
      <c r="BP445">
        <v>0</v>
      </c>
      <c r="BS445">
        <v>0.08</v>
      </c>
      <c r="BT445">
        <v>0</v>
      </c>
      <c r="BU445">
        <v>0</v>
      </c>
      <c r="CE445" t="str">
        <f>"21:12:05.125"</f>
        <v>21:12:05.125</v>
      </c>
      <c r="CF445">
        <v>124621550</v>
      </c>
      <c r="CI445">
        <v>0</v>
      </c>
      <c r="CJ445">
        <v>1504</v>
      </c>
      <c r="CK445">
        <v>1011.2</v>
      </c>
      <c r="CL445">
        <v>4.2187999999999999</v>
      </c>
      <c r="CM445">
        <v>1</v>
      </c>
      <c r="CN445">
        <v>1</v>
      </c>
      <c r="CO445">
        <v>0</v>
      </c>
      <c r="CP445">
        <v>1</v>
      </c>
      <c r="CQ445">
        <v>0</v>
      </c>
      <c r="CR445">
        <v>1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131</v>
      </c>
      <c r="DA445">
        <v>145</v>
      </c>
      <c r="DB445">
        <v>1</v>
      </c>
      <c r="DC445" t="s">
        <v>132</v>
      </c>
      <c r="DD445" t="s">
        <v>133</v>
      </c>
      <c r="DG445">
        <v>1803555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"09/28/2024 21:12:05.474"</f>
        <v>09/28/2024 21:12:05.474</v>
      </c>
      <c r="C446" t="str">
        <f t="shared" si="27"/>
        <v>FFDFD7C0</v>
      </c>
      <c r="D446" t="s">
        <v>123</v>
      </c>
      <c r="E446">
        <v>2</v>
      </c>
      <c r="H446">
        <v>158</v>
      </c>
      <c r="I446" t="s">
        <v>124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"21:12:05.117"</f>
        <v>21:12:05.117</v>
      </c>
      <c r="T446" t="str">
        <f>"21:12:04.717"</f>
        <v>21:12:04.717</v>
      </c>
      <c r="U446" t="str">
        <f t="shared" si="25"/>
        <v>A073EB</v>
      </c>
      <c r="V446">
        <v>0</v>
      </c>
      <c r="W446">
        <v>0</v>
      </c>
      <c r="X446">
        <v>4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297</v>
      </c>
      <c r="AG446">
        <v>0</v>
      </c>
      <c r="AH446">
        <v>3</v>
      </c>
      <c r="AI446">
        <v>2</v>
      </c>
      <c r="AJ446">
        <v>1</v>
      </c>
      <c r="AK446" t="s">
        <v>350</v>
      </c>
      <c r="AL446">
        <v>35.950527000000001</v>
      </c>
      <c r="AM446" t="s">
        <v>351</v>
      </c>
      <c r="AN446">
        <v>-75.720048000000006</v>
      </c>
      <c r="AO446">
        <v>25</v>
      </c>
      <c r="AP446">
        <v>1575</v>
      </c>
      <c r="AQ446" t="s">
        <v>129</v>
      </c>
      <c r="AR446">
        <v>94</v>
      </c>
      <c r="AS446">
        <v>141</v>
      </c>
      <c r="AT446">
        <v>64</v>
      </c>
      <c r="BB446" t="str">
        <f t="shared" si="26"/>
        <v>1200</v>
      </c>
      <c r="BC446">
        <v>1</v>
      </c>
      <c r="BD446" t="str">
        <f t="shared" si="28"/>
        <v xml:space="preserve">N1281F  </v>
      </c>
      <c r="BE446">
        <v>1</v>
      </c>
      <c r="BG446">
        <v>0</v>
      </c>
      <c r="BH446">
        <v>0</v>
      </c>
      <c r="BI446">
        <v>0</v>
      </c>
      <c r="BJ446">
        <v>1425</v>
      </c>
      <c r="BK446">
        <v>-150</v>
      </c>
      <c r="BL446" t="s">
        <v>300</v>
      </c>
      <c r="BM446">
        <v>1</v>
      </c>
      <c r="BN446">
        <v>0</v>
      </c>
      <c r="BO446">
        <v>1</v>
      </c>
      <c r="BP446">
        <v>0</v>
      </c>
      <c r="BS446">
        <v>0.08</v>
      </c>
      <c r="BT446">
        <v>0</v>
      </c>
      <c r="BU446">
        <v>0</v>
      </c>
      <c r="CE446" t="str">
        <f>"21:12:05.125"</f>
        <v>21:12:05.125</v>
      </c>
      <c r="CF446">
        <v>124621550</v>
      </c>
      <c r="CI446">
        <v>0</v>
      </c>
      <c r="CJ446">
        <v>1504</v>
      </c>
      <c r="CK446">
        <v>1011.2</v>
      </c>
      <c r="CL446">
        <v>4.2187999999999999</v>
      </c>
      <c r="CM446">
        <v>1</v>
      </c>
      <c r="CN446">
        <v>1</v>
      </c>
      <c r="CO446">
        <v>0</v>
      </c>
      <c r="CP446">
        <v>1</v>
      </c>
      <c r="CQ446">
        <v>0</v>
      </c>
      <c r="CR446">
        <v>1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6</v>
      </c>
      <c r="CY446">
        <v>7</v>
      </c>
      <c r="CZ446" t="s">
        <v>131</v>
      </c>
      <c r="DA446">
        <v>145</v>
      </c>
      <c r="DB446">
        <v>1</v>
      </c>
      <c r="DC446" t="s">
        <v>132</v>
      </c>
      <c r="DD446" t="s">
        <v>133</v>
      </c>
      <c r="DG446">
        <v>1803555</v>
      </c>
      <c r="DI446">
        <v>0</v>
      </c>
      <c r="DJ446">
        <v>0</v>
      </c>
      <c r="DK446">
        <v>1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"09/28/2024 21:12:05.490"</f>
        <v>09/28/2024 21:12:05.490</v>
      </c>
      <c r="C447" t="str">
        <f t="shared" si="27"/>
        <v>FFDFD7C0</v>
      </c>
      <c r="D447" t="s">
        <v>136</v>
      </c>
      <c r="E447">
        <v>4</v>
      </c>
      <c r="F447">
        <v>1004</v>
      </c>
      <c r="G447" t="s">
        <v>124</v>
      </c>
      <c r="J447" t="s">
        <v>137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"21:12:05.117"</f>
        <v>21:12:05.117</v>
      </c>
      <c r="T447" t="str">
        <f>"21:12:04.717"</f>
        <v>21:12:04.717</v>
      </c>
      <c r="U447" t="str">
        <f t="shared" si="25"/>
        <v>A073EB</v>
      </c>
      <c r="V447">
        <v>0</v>
      </c>
      <c r="W447">
        <v>0</v>
      </c>
      <c r="X447">
        <v>4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297</v>
      </c>
      <c r="AG447">
        <v>0</v>
      </c>
      <c r="AH447">
        <v>3</v>
      </c>
      <c r="AI447">
        <v>2</v>
      </c>
      <c r="AJ447">
        <v>1</v>
      </c>
      <c r="AK447" t="s">
        <v>350</v>
      </c>
      <c r="AL447">
        <v>35.950527000000001</v>
      </c>
      <c r="AM447" t="s">
        <v>351</v>
      </c>
      <c r="AN447">
        <v>-75.720048000000006</v>
      </c>
      <c r="AO447">
        <v>25</v>
      </c>
      <c r="AP447">
        <v>1575</v>
      </c>
      <c r="AQ447" t="s">
        <v>129</v>
      </c>
      <c r="AR447">
        <v>94</v>
      </c>
      <c r="AS447">
        <v>141</v>
      </c>
      <c r="AT447">
        <v>64</v>
      </c>
      <c r="BB447" t="str">
        <f t="shared" si="26"/>
        <v>1200</v>
      </c>
      <c r="BC447">
        <v>1</v>
      </c>
      <c r="BD447" t="str">
        <f t="shared" si="28"/>
        <v xml:space="preserve">N1281F  </v>
      </c>
      <c r="BE447">
        <v>1</v>
      </c>
      <c r="BG447">
        <v>0</v>
      </c>
      <c r="BH447">
        <v>0</v>
      </c>
      <c r="BI447">
        <v>0</v>
      </c>
      <c r="BJ447">
        <v>1425</v>
      </c>
      <c r="BK447">
        <v>-150</v>
      </c>
      <c r="BL447" t="s">
        <v>300</v>
      </c>
      <c r="BM447">
        <v>1</v>
      </c>
      <c r="BN447">
        <v>0</v>
      </c>
      <c r="BO447">
        <v>1</v>
      </c>
      <c r="BP447">
        <v>0</v>
      </c>
      <c r="BS447">
        <v>0.08</v>
      </c>
      <c r="BT447">
        <v>0</v>
      </c>
      <c r="BU447">
        <v>0</v>
      </c>
      <c r="CE447" t="str">
        <f>"21:12:05.125"</f>
        <v>21:12:05.125</v>
      </c>
      <c r="CF447">
        <v>124621550</v>
      </c>
      <c r="CI447">
        <v>0</v>
      </c>
      <c r="CJ447">
        <v>1504</v>
      </c>
      <c r="CK447">
        <v>1011.2</v>
      </c>
      <c r="CL447">
        <v>4.2187999999999999</v>
      </c>
      <c r="CM447">
        <v>1</v>
      </c>
      <c r="CN447">
        <v>1</v>
      </c>
      <c r="CO447">
        <v>0</v>
      </c>
      <c r="CP447">
        <v>1</v>
      </c>
      <c r="CQ447">
        <v>0</v>
      </c>
      <c r="CR447">
        <v>1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6</v>
      </c>
      <c r="CY447">
        <v>7</v>
      </c>
      <c r="CZ447" t="s">
        <v>131</v>
      </c>
      <c r="DA447">
        <v>145</v>
      </c>
      <c r="DB447">
        <v>1</v>
      </c>
      <c r="DC447" t="s">
        <v>132</v>
      </c>
      <c r="DD447" t="s">
        <v>133</v>
      </c>
      <c r="DG447">
        <v>1803555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"09/28/2024 21:12:06.411"</f>
        <v>09/28/2024 21:12:06.411</v>
      </c>
      <c r="C448" t="str">
        <f t="shared" si="27"/>
        <v>FFDFD7C0</v>
      </c>
      <c r="D448" t="s">
        <v>143</v>
      </c>
      <c r="E448">
        <v>13</v>
      </c>
      <c r="J448" t="s">
        <v>144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"21:12:06.164"</f>
        <v>21:12:06.164</v>
      </c>
      <c r="T448" t="str">
        <f>"21:12:05.664"</f>
        <v>21:12:05.664</v>
      </c>
      <c r="U448" t="str">
        <f t="shared" si="25"/>
        <v>A073EB</v>
      </c>
      <c r="V448">
        <v>0</v>
      </c>
      <c r="W448">
        <v>0</v>
      </c>
      <c r="X448">
        <v>4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297</v>
      </c>
      <c r="AG448">
        <v>0</v>
      </c>
      <c r="AH448">
        <v>3</v>
      </c>
      <c r="AI448">
        <v>2</v>
      </c>
      <c r="AJ448">
        <v>1</v>
      </c>
      <c r="AK448" t="s">
        <v>352</v>
      </c>
      <c r="AL448">
        <v>35.951171000000002</v>
      </c>
      <c r="AM448" t="s">
        <v>353</v>
      </c>
      <c r="AN448">
        <v>-75.719532999999998</v>
      </c>
      <c r="AO448">
        <v>25</v>
      </c>
      <c r="AP448">
        <v>1575</v>
      </c>
      <c r="AQ448" t="s">
        <v>129</v>
      </c>
      <c r="AR448">
        <v>94</v>
      </c>
      <c r="AS448">
        <v>142</v>
      </c>
      <c r="AT448">
        <v>0</v>
      </c>
      <c r="BB448" t="str">
        <f t="shared" si="26"/>
        <v>1200</v>
      </c>
      <c r="BC448">
        <v>1</v>
      </c>
      <c r="BD448" t="str">
        <f t="shared" si="28"/>
        <v xml:space="preserve">N1281F  </v>
      </c>
      <c r="BE448">
        <v>1</v>
      </c>
      <c r="BG448">
        <v>0</v>
      </c>
      <c r="BH448">
        <v>0</v>
      </c>
      <c r="BI448">
        <v>0</v>
      </c>
      <c r="BJ448">
        <v>1425</v>
      </c>
      <c r="BK448">
        <v>-150</v>
      </c>
      <c r="BL448" t="s">
        <v>300</v>
      </c>
      <c r="BM448">
        <v>1</v>
      </c>
      <c r="BN448">
        <v>0</v>
      </c>
      <c r="BO448">
        <v>1</v>
      </c>
      <c r="BP448">
        <v>0</v>
      </c>
      <c r="BS448">
        <v>0.08</v>
      </c>
      <c r="BT448">
        <v>0</v>
      </c>
      <c r="BU448">
        <v>0</v>
      </c>
      <c r="CE448" t="str">
        <f>"21:12:06.167"</f>
        <v>21:12:06.167</v>
      </c>
      <c r="CF448">
        <v>166652515</v>
      </c>
      <c r="CI448">
        <v>0</v>
      </c>
      <c r="CJ448">
        <v>1504</v>
      </c>
      <c r="CK448">
        <v>1011.2</v>
      </c>
      <c r="CL448">
        <v>4.2187999999999999</v>
      </c>
      <c r="CM448">
        <v>1</v>
      </c>
      <c r="CN448">
        <v>1</v>
      </c>
      <c r="CO448">
        <v>0</v>
      </c>
      <c r="CP448">
        <v>1</v>
      </c>
      <c r="CQ448">
        <v>0</v>
      </c>
      <c r="CR448">
        <v>1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6</v>
      </c>
      <c r="CY448">
        <v>7</v>
      </c>
      <c r="CZ448" t="s">
        <v>131</v>
      </c>
      <c r="DA448">
        <v>145</v>
      </c>
      <c r="DB448">
        <v>1</v>
      </c>
      <c r="DC448" t="s">
        <v>132</v>
      </c>
      <c r="DD448" t="s">
        <v>133</v>
      </c>
      <c r="DG448">
        <v>1804040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"09/28/2024 21:12:06.411"</f>
        <v>09/28/2024 21:12:06.411</v>
      </c>
      <c r="C449" t="str">
        <f t="shared" si="27"/>
        <v>FFDFD7C0</v>
      </c>
      <c r="D449" t="s">
        <v>123</v>
      </c>
      <c r="E449">
        <v>2</v>
      </c>
      <c r="H449">
        <v>158</v>
      </c>
      <c r="I449" t="s">
        <v>124</v>
      </c>
      <c r="J449" t="s">
        <v>125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"21:12:06.164"</f>
        <v>21:12:06.164</v>
      </c>
      <c r="T449" t="str">
        <f>"21:12:05.664"</f>
        <v>21:12:05.664</v>
      </c>
      <c r="U449" t="str">
        <f t="shared" si="25"/>
        <v>A073EB</v>
      </c>
      <c r="V449">
        <v>0</v>
      </c>
      <c r="W449">
        <v>0</v>
      </c>
      <c r="X449">
        <v>4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297</v>
      </c>
      <c r="AG449">
        <v>0</v>
      </c>
      <c r="AH449">
        <v>3</v>
      </c>
      <c r="AI449">
        <v>2</v>
      </c>
      <c r="AJ449">
        <v>1</v>
      </c>
      <c r="AK449" t="s">
        <v>352</v>
      </c>
      <c r="AL449">
        <v>35.951171000000002</v>
      </c>
      <c r="AM449" t="s">
        <v>353</v>
      </c>
      <c r="AN449">
        <v>-75.719532999999998</v>
      </c>
      <c r="AO449">
        <v>25</v>
      </c>
      <c r="AP449">
        <v>1575</v>
      </c>
      <c r="AQ449" t="s">
        <v>129</v>
      </c>
      <c r="AR449">
        <v>94</v>
      </c>
      <c r="AS449">
        <v>142</v>
      </c>
      <c r="AT449">
        <v>0</v>
      </c>
      <c r="BB449" t="str">
        <f t="shared" si="26"/>
        <v>1200</v>
      </c>
      <c r="BC449">
        <v>1</v>
      </c>
      <c r="BD449" t="str">
        <f t="shared" si="28"/>
        <v xml:space="preserve">N1281F  </v>
      </c>
      <c r="BE449">
        <v>1</v>
      </c>
      <c r="BG449">
        <v>0</v>
      </c>
      <c r="BH449">
        <v>0</v>
      </c>
      <c r="BI449">
        <v>0</v>
      </c>
      <c r="BJ449">
        <v>1425</v>
      </c>
      <c r="BK449">
        <v>-150</v>
      </c>
      <c r="BL449" t="s">
        <v>300</v>
      </c>
      <c r="BM449">
        <v>1</v>
      </c>
      <c r="BN449">
        <v>0</v>
      </c>
      <c r="BO449">
        <v>1</v>
      </c>
      <c r="BP449">
        <v>0</v>
      </c>
      <c r="BS449">
        <v>0.08</v>
      </c>
      <c r="BT449">
        <v>0</v>
      </c>
      <c r="BU449">
        <v>0</v>
      </c>
      <c r="CE449" t="str">
        <f>"21:12:06.167"</f>
        <v>21:12:06.167</v>
      </c>
      <c r="CF449">
        <v>166652515</v>
      </c>
      <c r="CI449">
        <v>0</v>
      </c>
      <c r="CJ449">
        <v>1504</v>
      </c>
      <c r="CK449">
        <v>1011.2</v>
      </c>
      <c r="CL449">
        <v>4.2187999999999999</v>
      </c>
      <c r="CM449">
        <v>1</v>
      </c>
      <c r="CN449">
        <v>1</v>
      </c>
      <c r="CO449">
        <v>0</v>
      </c>
      <c r="CP449">
        <v>1</v>
      </c>
      <c r="CQ449">
        <v>0</v>
      </c>
      <c r="CR449">
        <v>1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6</v>
      </c>
      <c r="CY449">
        <v>7</v>
      </c>
      <c r="CZ449" t="s">
        <v>131</v>
      </c>
      <c r="DA449">
        <v>145</v>
      </c>
      <c r="DB449">
        <v>1</v>
      </c>
      <c r="DC449" t="s">
        <v>132</v>
      </c>
      <c r="DD449" t="s">
        <v>133</v>
      </c>
      <c r="DG449">
        <v>1804040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"09/28/2024 21:12:06.411"</f>
        <v>09/28/2024 21:12:06.411</v>
      </c>
      <c r="C450" t="str">
        <f t="shared" si="27"/>
        <v>FFDFD7C0</v>
      </c>
      <c r="D450" t="s">
        <v>136</v>
      </c>
      <c r="E450">
        <v>3</v>
      </c>
      <c r="F450">
        <v>1003</v>
      </c>
      <c r="G450" t="s">
        <v>142</v>
      </c>
      <c r="J450" t="s">
        <v>137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"21:12:06.164"</f>
        <v>21:12:06.164</v>
      </c>
      <c r="T450" t="str">
        <f>"21:12:05.664"</f>
        <v>21:12:05.664</v>
      </c>
      <c r="U450" t="str">
        <f t="shared" ref="U450:U513" si="29">"A073EB"</f>
        <v>A073EB</v>
      </c>
      <c r="V450">
        <v>0</v>
      </c>
      <c r="W450">
        <v>0</v>
      </c>
      <c r="X450">
        <v>4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297</v>
      </c>
      <c r="AG450">
        <v>0</v>
      </c>
      <c r="AH450">
        <v>3</v>
      </c>
      <c r="AI450">
        <v>2</v>
      </c>
      <c r="AJ450">
        <v>1</v>
      </c>
      <c r="AK450" t="s">
        <v>352</v>
      </c>
      <c r="AL450">
        <v>35.951171000000002</v>
      </c>
      <c r="AM450" t="s">
        <v>353</v>
      </c>
      <c r="AN450">
        <v>-75.719532999999998</v>
      </c>
      <c r="AO450">
        <v>25</v>
      </c>
      <c r="AP450">
        <v>1575</v>
      </c>
      <c r="AQ450" t="s">
        <v>129</v>
      </c>
      <c r="AR450">
        <v>94</v>
      </c>
      <c r="AS450">
        <v>142</v>
      </c>
      <c r="AT450">
        <v>0</v>
      </c>
      <c r="BB450" t="str">
        <f t="shared" si="26"/>
        <v>1200</v>
      </c>
      <c r="BC450">
        <v>1</v>
      </c>
      <c r="BD450" t="str">
        <f t="shared" si="28"/>
        <v xml:space="preserve">N1281F  </v>
      </c>
      <c r="BE450">
        <v>1</v>
      </c>
      <c r="BG450">
        <v>0</v>
      </c>
      <c r="BH450">
        <v>0</v>
      </c>
      <c r="BI450">
        <v>0</v>
      </c>
      <c r="BJ450">
        <v>1425</v>
      </c>
      <c r="BK450">
        <v>-150</v>
      </c>
      <c r="BL450" t="s">
        <v>300</v>
      </c>
      <c r="BM450">
        <v>1</v>
      </c>
      <c r="BN450">
        <v>0</v>
      </c>
      <c r="BO450">
        <v>1</v>
      </c>
      <c r="BP450">
        <v>0</v>
      </c>
      <c r="BS450">
        <v>0.08</v>
      </c>
      <c r="BT450">
        <v>0</v>
      </c>
      <c r="BU450">
        <v>0</v>
      </c>
      <c r="CE450" t="str">
        <f>"21:12:06.167"</f>
        <v>21:12:06.167</v>
      </c>
      <c r="CF450">
        <v>166652515</v>
      </c>
      <c r="CI450">
        <v>0</v>
      </c>
      <c r="CJ450">
        <v>1504</v>
      </c>
      <c r="CK450">
        <v>1011.2</v>
      </c>
      <c r="CL450">
        <v>4.2187999999999999</v>
      </c>
      <c r="CM450">
        <v>1</v>
      </c>
      <c r="CN450">
        <v>1</v>
      </c>
      <c r="CO450">
        <v>0</v>
      </c>
      <c r="CP450">
        <v>1</v>
      </c>
      <c r="CQ450">
        <v>0</v>
      </c>
      <c r="CR450">
        <v>1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6</v>
      </c>
      <c r="CY450">
        <v>7</v>
      </c>
      <c r="CZ450" t="s">
        <v>131</v>
      </c>
      <c r="DA450">
        <v>145</v>
      </c>
      <c r="DB450">
        <v>1</v>
      </c>
      <c r="DC450" t="s">
        <v>132</v>
      </c>
      <c r="DD450" t="s">
        <v>133</v>
      </c>
      <c r="DG450">
        <v>1804040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"09/28/2024 21:12:06.411"</f>
        <v>09/28/2024 21:12:06.411</v>
      </c>
      <c r="C451" t="str">
        <f t="shared" si="27"/>
        <v>FFDFD7C0</v>
      </c>
      <c r="D451" t="s">
        <v>136</v>
      </c>
      <c r="E451">
        <v>4</v>
      </c>
      <c r="F451">
        <v>1004</v>
      </c>
      <c r="G451" t="s">
        <v>124</v>
      </c>
      <c r="J451" t="s">
        <v>137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"21:12:06.164"</f>
        <v>21:12:06.164</v>
      </c>
      <c r="T451" t="str">
        <f>"21:12:05.664"</f>
        <v>21:12:05.664</v>
      </c>
      <c r="U451" t="str">
        <f t="shared" si="29"/>
        <v>A073EB</v>
      </c>
      <c r="V451">
        <v>0</v>
      </c>
      <c r="W451">
        <v>0</v>
      </c>
      <c r="X451">
        <v>4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297</v>
      </c>
      <c r="AG451">
        <v>0</v>
      </c>
      <c r="AH451">
        <v>3</v>
      </c>
      <c r="AI451">
        <v>2</v>
      </c>
      <c r="AJ451">
        <v>1</v>
      </c>
      <c r="AK451" t="s">
        <v>352</v>
      </c>
      <c r="AL451">
        <v>35.951171000000002</v>
      </c>
      <c r="AM451" t="s">
        <v>353</v>
      </c>
      <c r="AN451">
        <v>-75.719532999999998</v>
      </c>
      <c r="AO451">
        <v>25</v>
      </c>
      <c r="AP451">
        <v>1575</v>
      </c>
      <c r="AQ451" t="s">
        <v>129</v>
      </c>
      <c r="AR451">
        <v>94</v>
      </c>
      <c r="AS451">
        <v>142</v>
      </c>
      <c r="AT451">
        <v>0</v>
      </c>
      <c r="BB451" t="str">
        <f t="shared" ref="BB451:BB514" si="30">"1200"</f>
        <v>1200</v>
      </c>
      <c r="BC451">
        <v>1</v>
      </c>
      <c r="BD451" t="str">
        <f t="shared" si="28"/>
        <v xml:space="preserve">N1281F  </v>
      </c>
      <c r="BE451">
        <v>1</v>
      </c>
      <c r="BG451">
        <v>0</v>
      </c>
      <c r="BH451">
        <v>0</v>
      </c>
      <c r="BI451">
        <v>0</v>
      </c>
      <c r="BJ451">
        <v>1425</v>
      </c>
      <c r="BK451">
        <v>-150</v>
      </c>
      <c r="BL451" t="s">
        <v>300</v>
      </c>
      <c r="BM451">
        <v>1</v>
      </c>
      <c r="BN451">
        <v>0</v>
      </c>
      <c r="BO451">
        <v>1</v>
      </c>
      <c r="BP451">
        <v>0</v>
      </c>
      <c r="BS451">
        <v>0.08</v>
      </c>
      <c r="BT451">
        <v>0</v>
      </c>
      <c r="BU451">
        <v>0</v>
      </c>
      <c r="CE451" t="str">
        <f>"21:12:06.167"</f>
        <v>21:12:06.167</v>
      </c>
      <c r="CF451">
        <v>166652515</v>
      </c>
      <c r="CI451">
        <v>0</v>
      </c>
      <c r="CJ451">
        <v>1504</v>
      </c>
      <c r="CK451">
        <v>1011.2</v>
      </c>
      <c r="CL451">
        <v>4.2187999999999999</v>
      </c>
      <c r="CM451">
        <v>1</v>
      </c>
      <c r="CN451">
        <v>1</v>
      </c>
      <c r="CO451">
        <v>0</v>
      </c>
      <c r="CP451">
        <v>1</v>
      </c>
      <c r="CQ451">
        <v>0</v>
      </c>
      <c r="CR451">
        <v>1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6</v>
      </c>
      <c r="CY451">
        <v>7</v>
      </c>
      <c r="CZ451" t="s">
        <v>131</v>
      </c>
      <c r="DA451">
        <v>145</v>
      </c>
      <c r="DB451">
        <v>1</v>
      </c>
      <c r="DC451" t="s">
        <v>132</v>
      </c>
      <c r="DD451" t="s">
        <v>133</v>
      </c>
      <c r="DG451">
        <v>1804040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"09/28/2024 21:12:07.411"</f>
        <v>09/28/2024 21:12:07.411</v>
      </c>
      <c r="C452" t="str">
        <f t="shared" si="27"/>
        <v>FFDFD7C0</v>
      </c>
      <c r="D452" t="s">
        <v>143</v>
      </c>
      <c r="E452">
        <v>13</v>
      </c>
      <c r="J452" t="s">
        <v>144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"21:12:07.039"</f>
        <v>21:12:07.039</v>
      </c>
      <c r="T452" t="str">
        <f>"21:12:06.639"</f>
        <v>21:12:06.639</v>
      </c>
      <c r="U452" t="str">
        <f t="shared" si="29"/>
        <v>A073EB</v>
      </c>
      <c r="V452">
        <v>0</v>
      </c>
      <c r="W452">
        <v>0</v>
      </c>
      <c r="X452">
        <v>4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297</v>
      </c>
      <c r="AG452">
        <v>0</v>
      </c>
      <c r="AH452">
        <v>3</v>
      </c>
      <c r="AI452">
        <v>2</v>
      </c>
      <c r="AJ452">
        <v>1</v>
      </c>
      <c r="AK452" t="s">
        <v>354</v>
      </c>
      <c r="AL452">
        <v>35.951749999999997</v>
      </c>
      <c r="AM452" t="s">
        <v>355</v>
      </c>
      <c r="AN452">
        <v>-75.719038999999995</v>
      </c>
      <c r="AO452">
        <v>25</v>
      </c>
      <c r="AP452">
        <v>1575</v>
      </c>
      <c r="AQ452" t="s">
        <v>129</v>
      </c>
      <c r="AR452">
        <v>94</v>
      </c>
      <c r="AS452">
        <v>142</v>
      </c>
      <c r="AT452">
        <v>0</v>
      </c>
      <c r="BB452" t="str">
        <f t="shared" si="30"/>
        <v>1200</v>
      </c>
      <c r="BC452">
        <v>1</v>
      </c>
      <c r="BD452" t="str">
        <f t="shared" si="28"/>
        <v xml:space="preserve">N1281F  </v>
      </c>
      <c r="BE452">
        <v>1</v>
      </c>
      <c r="BG452">
        <v>0</v>
      </c>
      <c r="BH452">
        <v>0</v>
      </c>
      <c r="BI452">
        <v>0</v>
      </c>
      <c r="BJ452">
        <v>1425</v>
      </c>
      <c r="BK452">
        <v>-150</v>
      </c>
      <c r="BL452" t="s">
        <v>300</v>
      </c>
      <c r="BM452">
        <v>1</v>
      </c>
      <c r="BN452">
        <v>0</v>
      </c>
      <c r="BO452">
        <v>1</v>
      </c>
      <c r="BP452">
        <v>0</v>
      </c>
      <c r="BS452">
        <v>0.08</v>
      </c>
      <c r="BT452">
        <v>0</v>
      </c>
      <c r="BU452">
        <v>0</v>
      </c>
      <c r="CE452" t="str">
        <f>"21:12:07.043"</f>
        <v>21:12:07.043</v>
      </c>
      <c r="CF452">
        <v>43203714</v>
      </c>
      <c r="CI452">
        <v>0</v>
      </c>
      <c r="CJ452">
        <v>1504</v>
      </c>
      <c r="CK452">
        <v>1011.2</v>
      </c>
      <c r="CL452">
        <v>4.2187999999999999</v>
      </c>
      <c r="CM452">
        <v>1</v>
      </c>
      <c r="CN452">
        <v>1</v>
      </c>
      <c r="CO452">
        <v>0</v>
      </c>
      <c r="CP452">
        <v>1</v>
      </c>
      <c r="CQ452">
        <v>0</v>
      </c>
      <c r="CR452">
        <v>1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131</v>
      </c>
      <c r="DA452">
        <v>145</v>
      </c>
      <c r="DB452">
        <v>1</v>
      </c>
      <c r="DC452" t="s">
        <v>132</v>
      </c>
      <c r="DD452" t="s">
        <v>133</v>
      </c>
      <c r="DG452">
        <v>1804440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"09/28/2024 21:12:07.427"</f>
        <v>09/28/2024 21:12:07.427</v>
      </c>
      <c r="C453" t="str">
        <f t="shared" si="27"/>
        <v>FFDFD7C0</v>
      </c>
      <c r="D453" t="s">
        <v>123</v>
      </c>
      <c r="E453">
        <v>2</v>
      </c>
      <c r="H453">
        <v>158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"21:12:07.039"</f>
        <v>21:12:07.039</v>
      </c>
      <c r="T453" t="str">
        <f>"21:12:06.639"</f>
        <v>21:12:06.639</v>
      </c>
      <c r="U453" t="str">
        <f t="shared" si="29"/>
        <v>A073EB</v>
      </c>
      <c r="V453">
        <v>0</v>
      </c>
      <c r="W453">
        <v>0</v>
      </c>
      <c r="X453">
        <v>4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297</v>
      </c>
      <c r="AG453">
        <v>0</v>
      </c>
      <c r="AH453">
        <v>3</v>
      </c>
      <c r="AI453">
        <v>2</v>
      </c>
      <c r="AJ453">
        <v>1</v>
      </c>
      <c r="AK453" t="s">
        <v>354</v>
      </c>
      <c r="AL453">
        <v>35.951749999999997</v>
      </c>
      <c r="AM453" t="s">
        <v>355</v>
      </c>
      <c r="AN453">
        <v>-75.719038999999995</v>
      </c>
      <c r="AO453">
        <v>25</v>
      </c>
      <c r="AP453">
        <v>1575</v>
      </c>
      <c r="AQ453" t="s">
        <v>129</v>
      </c>
      <c r="AR453">
        <v>94</v>
      </c>
      <c r="AS453">
        <v>142</v>
      </c>
      <c r="AT453">
        <v>0</v>
      </c>
      <c r="BB453" t="str">
        <f t="shared" si="30"/>
        <v>1200</v>
      </c>
      <c r="BC453">
        <v>1</v>
      </c>
      <c r="BD453" t="str">
        <f t="shared" si="28"/>
        <v xml:space="preserve">N1281F  </v>
      </c>
      <c r="BE453">
        <v>1</v>
      </c>
      <c r="BG453">
        <v>0</v>
      </c>
      <c r="BH453">
        <v>0</v>
      </c>
      <c r="BI453">
        <v>0</v>
      </c>
      <c r="BJ453">
        <v>1425</v>
      </c>
      <c r="BK453">
        <v>-150</v>
      </c>
      <c r="BL453" t="s">
        <v>300</v>
      </c>
      <c r="BM453">
        <v>1</v>
      </c>
      <c r="BN453">
        <v>0</v>
      </c>
      <c r="BO453">
        <v>1</v>
      </c>
      <c r="BP453">
        <v>0</v>
      </c>
      <c r="BS453">
        <v>0.08</v>
      </c>
      <c r="BT453">
        <v>0</v>
      </c>
      <c r="BU453">
        <v>0</v>
      </c>
      <c r="CE453" t="str">
        <f>"21:12:07.043"</f>
        <v>21:12:07.043</v>
      </c>
      <c r="CF453">
        <v>43203714</v>
      </c>
      <c r="CI453">
        <v>0</v>
      </c>
      <c r="CJ453">
        <v>1504</v>
      </c>
      <c r="CK453">
        <v>1011.2</v>
      </c>
      <c r="CL453">
        <v>4.2187999999999999</v>
      </c>
      <c r="CM453">
        <v>1</v>
      </c>
      <c r="CN453">
        <v>1</v>
      </c>
      <c r="CO453">
        <v>0</v>
      </c>
      <c r="CP453">
        <v>1</v>
      </c>
      <c r="CQ453">
        <v>0</v>
      </c>
      <c r="CR453">
        <v>1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145</v>
      </c>
      <c r="DB453">
        <v>1</v>
      </c>
      <c r="DC453" t="s">
        <v>132</v>
      </c>
      <c r="DD453" t="s">
        <v>133</v>
      </c>
      <c r="DG453">
        <v>1804440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"09/28/2024 21:12:07.427"</f>
        <v>09/28/2024 21:12:07.427</v>
      </c>
      <c r="C454" t="str">
        <f t="shared" si="27"/>
        <v>FFDFD7C0</v>
      </c>
      <c r="D454" t="s">
        <v>136</v>
      </c>
      <c r="E454">
        <v>3</v>
      </c>
      <c r="F454">
        <v>1003</v>
      </c>
      <c r="G454" t="s">
        <v>142</v>
      </c>
      <c r="J454" t="s">
        <v>137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"21:12:07.039"</f>
        <v>21:12:07.039</v>
      </c>
      <c r="T454" t="str">
        <f>"21:12:06.639"</f>
        <v>21:12:06.639</v>
      </c>
      <c r="U454" t="str">
        <f t="shared" si="29"/>
        <v>A073EB</v>
      </c>
      <c r="V454">
        <v>0</v>
      </c>
      <c r="W454">
        <v>0</v>
      </c>
      <c r="X454">
        <v>4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297</v>
      </c>
      <c r="AG454">
        <v>0</v>
      </c>
      <c r="AH454">
        <v>3</v>
      </c>
      <c r="AI454">
        <v>2</v>
      </c>
      <c r="AJ454">
        <v>1</v>
      </c>
      <c r="AK454" t="s">
        <v>354</v>
      </c>
      <c r="AL454">
        <v>35.951749999999997</v>
      </c>
      <c r="AM454" t="s">
        <v>355</v>
      </c>
      <c r="AN454">
        <v>-75.719038999999995</v>
      </c>
      <c r="AO454">
        <v>25</v>
      </c>
      <c r="AP454">
        <v>1575</v>
      </c>
      <c r="AQ454" t="s">
        <v>129</v>
      </c>
      <c r="AR454">
        <v>94</v>
      </c>
      <c r="AS454">
        <v>142</v>
      </c>
      <c r="AT454">
        <v>0</v>
      </c>
      <c r="BB454" t="str">
        <f t="shared" si="30"/>
        <v>1200</v>
      </c>
      <c r="BC454">
        <v>1</v>
      </c>
      <c r="BD454" t="str">
        <f t="shared" si="28"/>
        <v xml:space="preserve">N1281F  </v>
      </c>
      <c r="BE454">
        <v>1</v>
      </c>
      <c r="BG454">
        <v>0</v>
      </c>
      <c r="BH454">
        <v>0</v>
      </c>
      <c r="BI454">
        <v>0</v>
      </c>
      <c r="BJ454">
        <v>1425</v>
      </c>
      <c r="BK454">
        <v>-150</v>
      </c>
      <c r="BL454" t="s">
        <v>300</v>
      </c>
      <c r="BM454">
        <v>1</v>
      </c>
      <c r="BN454">
        <v>0</v>
      </c>
      <c r="BO454">
        <v>1</v>
      </c>
      <c r="BP454">
        <v>0</v>
      </c>
      <c r="BS454">
        <v>0.08</v>
      </c>
      <c r="BT454">
        <v>0</v>
      </c>
      <c r="BU454">
        <v>0</v>
      </c>
      <c r="CE454" t="str">
        <f>"21:12:07.043"</f>
        <v>21:12:07.043</v>
      </c>
      <c r="CF454">
        <v>43203714</v>
      </c>
      <c r="CI454">
        <v>0</v>
      </c>
      <c r="CJ454">
        <v>1504</v>
      </c>
      <c r="CK454">
        <v>1011.2</v>
      </c>
      <c r="CL454">
        <v>4.2187999999999999</v>
      </c>
      <c r="CM454">
        <v>1</v>
      </c>
      <c r="CN454">
        <v>1</v>
      </c>
      <c r="CO454">
        <v>0</v>
      </c>
      <c r="CP454">
        <v>1</v>
      </c>
      <c r="CQ454">
        <v>0</v>
      </c>
      <c r="CR454">
        <v>1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145</v>
      </c>
      <c r="DB454">
        <v>1</v>
      </c>
      <c r="DC454" t="s">
        <v>132</v>
      </c>
      <c r="DD454" t="s">
        <v>133</v>
      </c>
      <c r="DG454">
        <v>1804440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"09/28/2024 21:12:07.427"</f>
        <v>09/28/2024 21:12:07.427</v>
      </c>
      <c r="C455" t="str">
        <f t="shared" si="27"/>
        <v>FFDFD7C0</v>
      </c>
      <c r="D455" t="s">
        <v>136</v>
      </c>
      <c r="E455">
        <v>4</v>
      </c>
      <c r="F455">
        <v>1004</v>
      </c>
      <c r="G455" t="s">
        <v>124</v>
      </c>
      <c r="J455" t="s">
        <v>137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"21:12:07.039"</f>
        <v>21:12:07.039</v>
      </c>
      <c r="T455" t="str">
        <f>"21:12:06.639"</f>
        <v>21:12:06.639</v>
      </c>
      <c r="U455" t="str">
        <f t="shared" si="29"/>
        <v>A073EB</v>
      </c>
      <c r="V455">
        <v>0</v>
      </c>
      <c r="W455">
        <v>0</v>
      </c>
      <c r="X455">
        <v>4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297</v>
      </c>
      <c r="AG455">
        <v>0</v>
      </c>
      <c r="AH455">
        <v>3</v>
      </c>
      <c r="AI455">
        <v>2</v>
      </c>
      <c r="AJ455">
        <v>1</v>
      </c>
      <c r="AK455" t="s">
        <v>354</v>
      </c>
      <c r="AL455">
        <v>35.951749999999997</v>
      </c>
      <c r="AM455" t="s">
        <v>355</v>
      </c>
      <c r="AN455">
        <v>-75.719038999999995</v>
      </c>
      <c r="AO455">
        <v>25</v>
      </c>
      <c r="AP455">
        <v>1575</v>
      </c>
      <c r="AQ455" t="s">
        <v>129</v>
      </c>
      <c r="AR455">
        <v>94</v>
      </c>
      <c r="AS455">
        <v>142</v>
      </c>
      <c r="AT455">
        <v>0</v>
      </c>
      <c r="BB455" t="str">
        <f t="shared" si="30"/>
        <v>1200</v>
      </c>
      <c r="BC455">
        <v>1</v>
      </c>
      <c r="BD455" t="str">
        <f t="shared" si="28"/>
        <v xml:space="preserve">N1281F  </v>
      </c>
      <c r="BE455">
        <v>1</v>
      </c>
      <c r="BG455">
        <v>0</v>
      </c>
      <c r="BH455">
        <v>0</v>
      </c>
      <c r="BI455">
        <v>0</v>
      </c>
      <c r="BJ455">
        <v>1425</v>
      </c>
      <c r="BK455">
        <v>-150</v>
      </c>
      <c r="BL455" t="s">
        <v>300</v>
      </c>
      <c r="BM455">
        <v>1</v>
      </c>
      <c r="BN455">
        <v>0</v>
      </c>
      <c r="BO455">
        <v>1</v>
      </c>
      <c r="BP455">
        <v>0</v>
      </c>
      <c r="BS455">
        <v>0.08</v>
      </c>
      <c r="BT455">
        <v>0</v>
      </c>
      <c r="BU455">
        <v>0</v>
      </c>
      <c r="CE455" t="str">
        <f>"21:12:07.043"</f>
        <v>21:12:07.043</v>
      </c>
      <c r="CF455">
        <v>43203714</v>
      </c>
      <c r="CI455">
        <v>0</v>
      </c>
      <c r="CJ455">
        <v>1504</v>
      </c>
      <c r="CK455">
        <v>1011.2</v>
      </c>
      <c r="CL455">
        <v>4.2187999999999999</v>
      </c>
      <c r="CM455">
        <v>1</v>
      </c>
      <c r="CN455">
        <v>1</v>
      </c>
      <c r="CO455">
        <v>0</v>
      </c>
      <c r="CP455">
        <v>1</v>
      </c>
      <c r="CQ455">
        <v>0</v>
      </c>
      <c r="CR455">
        <v>1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145</v>
      </c>
      <c r="DB455">
        <v>1</v>
      </c>
      <c r="DC455" t="s">
        <v>132</v>
      </c>
      <c r="DD455" t="s">
        <v>133</v>
      </c>
      <c r="DG455">
        <v>1804440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"09/28/2024 21:12:08.255"</f>
        <v>09/28/2024 21:12:08.255</v>
      </c>
      <c r="C456" t="str">
        <f t="shared" si="27"/>
        <v>FFDFD7C0</v>
      </c>
      <c r="D456" t="s">
        <v>143</v>
      </c>
      <c r="E456">
        <v>13</v>
      </c>
      <c r="J456" t="s">
        <v>144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"21:12:07.992"</f>
        <v>21:12:07.992</v>
      </c>
      <c r="T456" t="str">
        <f>"21:12:07.492"</f>
        <v>21:12:07.492</v>
      </c>
      <c r="U456" t="str">
        <f t="shared" si="29"/>
        <v>A073EB</v>
      </c>
      <c r="V456">
        <v>0</v>
      </c>
      <c r="W456">
        <v>0</v>
      </c>
      <c r="X456">
        <v>4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297</v>
      </c>
      <c r="AG456">
        <v>0</v>
      </c>
      <c r="AH456">
        <v>3</v>
      </c>
      <c r="AI456">
        <v>2</v>
      </c>
      <c r="AJ456">
        <v>1</v>
      </c>
      <c r="AK456" t="s">
        <v>356</v>
      </c>
      <c r="AL456">
        <v>35.952393999999998</v>
      </c>
      <c r="AM456" t="s">
        <v>357</v>
      </c>
      <c r="AN456">
        <v>-75.718524000000002</v>
      </c>
      <c r="AO456">
        <v>25</v>
      </c>
      <c r="AP456">
        <v>1575</v>
      </c>
      <c r="AQ456" t="s">
        <v>129</v>
      </c>
      <c r="AR456">
        <v>95</v>
      </c>
      <c r="AS456">
        <v>143</v>
      </c>
      <c r="AT456">
        <v>0</v>
      </c>
      <c r="BB456" t="str">
        <f t="shared" si="30"/>
        <v>1200</v>
      </c>
      <c r="BC456">
        <v>1</v>
      </c>
      <c r="BD456" t="str">
        <f t="shared" si="28"/>
        <v xml:space="preserve">N1281F  </v>
      </c>
      <c r="BE456">
        <v>1</v>
      </c>
      <c r="BG456">
        <v>0</v>
      </c>
      <c r="BH456">
        <v>0</v>
      </c>
      <c r="BI456">
        <v>0</v>
      </c>
      <c r="BJ456">
        <v>1425</v>
      </c>
      <c r="BK456">
        <v>-150</v>
      </c>
      <c r="BL456" t="s">
        <v>300</v>
      </c>
      <c r="BM456">
        <v>1</v>
      </c>
      <c r="BN456">
        <v>0</v>
      </c>
      <c r="BO456">
        <v>1</v>
      </c>
      <c r="BP456">
        <v>0</v>
      </c>
      <c r="BS456">
        <v>0.08</v>
      </c>
      <c r="BT456">
        <v>0</v>
      </c>
      <c r="BU456">
        <v>0</v>
      </c>
      <c r="CE456" t="str">
        <f>"21:12:07.993"</f>
        <v>21:12:07.993</v>
      </c>
      <c r="CF456">
        <v>993483512</v>
      </c>
      <c r="CI456">
        <v>0</v>
      </c>
      <c r="CJ456">
        <v>1504</v>
      </c>
      <c r="CK456">
        <v>1011.2</v>
      </c>
      <c r="CL456">
        <v>4.2187999999999999</v>
      </c>
      <c r="CM456">
        <v>1</v>
      </c>
      <c r="CN456">
        <v>1</v>
      </c>
      <c r="CO456">
        <v>0</v>
      </c>
      <c r="CP456">
        <v>1</v>
      </c>
      <c r="CQ456">
        <v>0</v>
      </c>
      <c r="CR456">
        <v>1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131</v>
      </c>
      <c r="DA456">
        <v>145</v>
      </c>
      <c r="DB456">
        <v>2</v>
      </c>
      <c r="DC456" t="s">
        <v>132</v>
      </c>
      <c r="DD456" t="s">
        <v>133</v>
      </c>
      <c r="DG456">
        <v>10462604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"09/28/2024 21:12:08.270"</f>
        <v>09/28/2024 21:12:08.270</v>
      </c>
      <c r="C457" t="str">
        <f t="shared" si="27"/>
        <v>FFDFD7C0</v>
      </c>
      <c r="D457" t="s">
        <v>123</v>
      </c>
      <c r="E457">
        <v>2</v>
      </c>
      <c r="H457">
        <v>158</v>
      </c>
      <c r="I457" t="s">
        <v>124</v>
      </c>
      <c r="J457" t="s">
        <v>125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"21:12:07.992"</f>
        <v>21:12:07.992</v>
      </c>
      <c r="T457" t="str">
        <f>"21:12:07.492"</f>
        <v>21:12:07.492</v>
      </c>
      <c r="U457" t="str">
        <f t="shared" si="29"/>
        <v>A073EB</v>
      </c>
      <c r="V457">
        <v>0</v>
      </c>
      <c r="W457">
        <v>0</v>
      </c>
      <c r="X457">
        <v>4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297</v>
      </c>
      <c r="AG457">
        <v>0</v>
      </c>
      <c r="AH457">
        <v>3</v>
      </c>
      <c r="AI457">
        <v>2</v>
      </c>
      <c r="AJ457">
        <v>1</v>
      </c>
      <c r="AK457" t="s">
        <v>356</v>
      </c>
      <c r="AL457">
        <v>35.952393999999998</v>
      </c>
      <c r="AM457" t="s">
        <v>357</v>
      </c>
      <c r="AN457">
        <v>-75.718524000000002</v>
      </c>
      <c r="AO457">
        <v>25</v>
      </c>
      <c r="AP457">
        <v>1575</v>
      </c>
      <c r="AQ457" t="s">
        <v>129</v>
      </c>
      <c r="AR457">
        <v>95</v>
      </c>
      <c r="AS457">
        <v>143</v>
      </c>
      <c r="AT457">
        <v>0</v>
      </c>
      <c r="BB457" t="str">
        <f t="shared" si="30"/>
        <v>1200</v>
      </c>
      <c r="BC457">
        <v>1</v>
      </c>
      <c r="BD457" t="str">
        <f t="shared" si="28"/>
        <v xml:space="preserve">N1281F  </v>
      </c>
      <c r="BE457">
        <v>1</v>
      </c>
      <c r="BG457">
        <v>0</v>
      </c>
      <c r="BH457">
        <v>0</v>
      </c>
      <c r="BI457">
        <v>0</v>
      </c>
      <c r="BJ457">
        <v>1425</v>
      </c>
      <c r="BK457">
        <v>-150</v>
      </c>
      <c r="BL457" t="s">
        <v>300</v>
      </c>
      <c r="BM457">
        <v>1</v>
      </c>
      <c r="BN457">
        <v>0</v>
      </c>
      <c r="BO457">
        <v>1</v>
      </c>
      <c r="BP457">
        <v>0</v>
      </c>
      <c r="BS457">
        <v>0.08</v>
      </c>
      <c r="BT457">
        <v>0</v>
      </c>
      <c r="BU457">
        <v>0</v>
      </c>
      <c r="CE457" t="str">
        <f>"21:12:07.993"</f>
        <v>21:12:07.993</v>
      </c>
      <c r="CF457">
        <v>993483512</v>
      </c>
      <c r="CI457">
        <v>0</v>
      </c>
      <c r="CJ457">
        <v>1504</v>
      </c>
      <c r="CK457">
        <v>1011.2</v>
      </c>
      <c r="CL457">
        <v>4.2187999999999999</v>
      </c>
      <c r="CM457">
        <v>1</v>
      </c>
      <c r="CN457">
        <v>1</v>
      </c>
      <c r="CO457">
        <v>0</v>
      </c>
      <c r="CP457">
        <v>1</v>
      </c>
      <c r="CQ457">
        <v>0</v>
      </c>
      <c r="CR457">
        <v>1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6</v>
      </c>
      <c r="CY457">
        <v>7</v>
      </c>
      <c r="CZ457" t="s">
        <v>131</v>
      </c>
      <c r="DA457">
        <v>145</v>
      </c>
      <c r="DB457">
        <v>2</v>
      </c>
      <c r="DC457" t="s">
        <v>132</v>
      </c>
      <c r="DD457" t="s">
        <v>133</v>
      </c>
      <c r="DG457">
        <v>10462604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"09/28/2024 21:12:08.270"</f>
        <v>09/28/2024 21:12:08.270</v>
      </c>
      <c r="C458" t="str">
        <f t="shared" si="27"/>
        <v>FFDFD7C0</v>
      </c>
      <c r="D458" t="s">
        <v>136</v>
      </c>
      <c r="E458">
        <v>3</v>
      </c>
      <c r="F458">
        <v>1003</v>
      </c>
      <c r="G458" t="s">
        <v>142</v>
      </c>
      <c r="J458" t="s">
        <v>137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"21:12:07.992"</f>
        <v>21:12:07.992</v>
      </c>
      <c r="T458" t="str">
        <f>"21:12:07.492"</f>
        <v>21:12:07.492</v>
      </c>
      <c r="U458" t="str">
        <f t="shared" si="29"/>
        <v>A073EB</v>
      </c>
      <c r="V458">
        <v>0</v>
      </c>
      <c r="W458">
        <v>0</v>
      </c>
      <c r="X458">
        <v>4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297</v>
      </c>
      <c r="AG458">
        <v>0</v>
      </c>
      <c r="AH458">
        <v>3</v>
      </c>
      <c r="AI458">
        <v>2</v>
      </c>
      <c r="AJ458">
        <v>1</v>
      </c>
      <c r="AK458" t="s">
        <v>356</v>
      </c>
      <c r="AL458">
        <v>35.952393999999998</v>
      </c>
      <c r="AM458" t="s">
        <v>357</v>
      </c>
      <c r="AN458">
        <v>-75.718524000000002</v>
      </c>
      <c r="AO458">
        <v>25</v>
      </c>
      <c r="AP458">
        <v>1575</v>
      </c>
      <c r="AQ458" t="s">
        <v>129</v>
      </c>
      <c r="AR458">
        <v>95</v>
      </c>
      <c r="AS458">
        <v>143</v>
      </c>
      <c r="AT458">
        <v>0</v>
      </c>
      <c r="BB458" t="str">
        <f t="shared" si="30"/>
        <v>1200</v>
      </c>
      <c r="BC458">
        <v>1</v>
      </c>
      <c r="BD458" t="str">
        <f t="shared" si="28"/>
        <v xml:space="preserve">N1281F  </v>
      </c>
      <c r="BE458">
        <v>1</v>
      </c>
      <c r="BG458">
        <v>0</v>
      </c>
      <c r="BH458">
        <v>0</v>
      </c>
      <c r="BI458">
        <v>0</v>
      </c>
      <c r="BJ458">
        <v>1425</v>
      </c>
      <c r="BK458">
        <v>-150</v>
      </c>
      <c r="BL458" t="s">
        <v>300</v>
      </c>
      <c r="BM458">
        <v>1</v>
      </c>
      <c r="BN458">
        <v>0</v>
      </c>
      <c r="BO458">
        <v>1</v>
      </c>
      <c r="BP458">
        <v>0</v>
      </c>
      <c r="BS458">
        <v>0.08</v>
      </c>
      <c r="BT458">
        <v>0</v>
      </c>
      <c r="BU458">
        <v>0</v>
      </c>
      <c r="CE458" t="str">
        <f>"21:12:07.993"</f>
        <v>21:12:07.993</v>
      </c>
      <c r="CF458">
        <v>993483512</v>
      </c>
      <c r="CI458">
        <v>0</v>
      </c>
      <c r="CJ458">
        <v>1504</v>
      </c>
      <c r="CK458">
        <v>1011.2</v>
      </c>
      <c r="CL458">
        <v>4.2187999999999999</v>
      </c>
      <c r="CM458">
        <v>1</v>
      </c>
      <c r="CN458">
        <v>1</v>
      </c>
      <c r="CO458">
        <v>0</v>
      </c>
      <c r="CP458">
        <v>1</v>
      </c>
      <c r="CQ458">
        <v>0</v>
      </c>
      <c r="CR458">
        <v>1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131</v>
      </c>
      <c r="DA458">
        <v>145</v>
      </c>
      <c r="DB458">
        <v>2</v>
      </c>
      <c r="DC458" t="s">
        <v>132</v>
      </c>
      <c r="DD458" t="s">
        <v>133</v>
      </c>
      <c r="DG458">
        <v>10462604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"09/28/2024 21:12:08.270"</f>
        <v>09/28/2024 21:12:08.270</v>
      </c>
      <c r="C459" t="str">
        <f t="shared" si="27"/>
        <v>FFDFD7C0</v>
      </c>
      <c r="D459" t="s">
        <v>136</v>
      </c>
      <c r="E459">
        <v>4</v>
      </c>
      <c r="F459">
        <v>1004</v>
      </c>
      <c r="G459" t="s">
        <v>124</v>
      </c>
      <c r="J459" t="s">
        <v>137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"21:12:07.992"</f>
        <v>21:12:07.992</v>
      </c>
      <c r="T459" t="str">
        <f>"21:12:07.492"</f>
        <v>21:12:07.492</v>
      </c>
      <c r="U459" t="str">
        <f t="shared" si="29"/>
        <v>A073EB</v>
      </c>
      <c r="V459">
        <v>0</v>
      </c>
      <c r="W459">
        <v>0</v>
      </c>
      <c r="X459">
        <v>4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297</v>
      </c>
      <c r="AG459">
        <v>0</v>
      </c>
      <c r="AH459">
        <v>3</v>
      </c>
      <c r="AI459">
        <v>2</v>
      </c>
      <c r="AJ459">
        <v>1</v>
      </c>
      <c r="AK459" t="s">
        <v>356</v>
      </c>
      <c r="AL459">
        <v>35.952393999999998</v>
      </c>
      <c r="AM459" t="s">
        <v>357</v>
      </c>
      <c r="AN459">
        <v>-75.718524000000002</v>
      </c>
      <c r="AO459">
        <v>25</v>
      </c>
      <c r="AP459">
        <v>1575</v>
      </c>
      <c r="AQ459" t="s">
        <v>129</v>
      </c>
      <c r="AR459">
        <v>95</v>
      </c>
      <c r="AS459">
        <v>143</v>
      </c>
      <c r="AT459">
        <v>0</v>
      </c>
      <c r="BB459" t="str">
        <f t="shared" si="30"/>
        <v>1200</v>
      </c>
      <c r="BC459">
        <v>1</v>
      </c>
      <c r="BD459" t="str">
        <f t="shared" si="28"/>
        <v xml:space="preserve">N1281F  </v>
      </c>
      <c r="BE459">
        <v>1</v>
      </c>
      <c r="BG459">
        <v>0</v>
      </c>
      <c r="BH459">
        <v>0</v>
      </c>
      <c r="BI459">
        <v>0</v>
      </c>
      <c r="BJ459">
        <v>1425</v>
      </c>
      <c r="BK459">
        <v>-150</v>
      </c>
      <c r="BL459" t="s">
        <v>300</v>
      </c>
      <c r="BM459">
        <v>1</v>
      </c>
      <c r="BN459">
        <v>0</v>
      </c>
      <c r="BO459">
        <v>1</v>
      </c>
      <c r="BP459">
        <v>0</v>
      </c>
      <c r="BS459">
        <v>0.08</v>
      </c>
      <c r="BT459">
        <v>0</v>
      </c>
      <c r="BU459">
        <v>0</v>
      </c>
      <c r="CE459" t="str">
        <f>"21:12:07.993"</f>
        <v>21:12:07.993</v>
      </c>
      <c r="CF459">
        <v>993483512</v>
      </c>
      <c r="CI459">
        <v>0</v>
      </c>
      <c r="CJ459">
        <v>1504</v>
      </c>
      <c r="CK459">
        <v>1011.2</v>
      </c>
      <c r="CL459">
        <v>4.2187999999999999</v>
      </c>
      <c r="CM459">
        <v>1</v>
      </c>
      <c r="CN459">
        <v>1</v>
      </c>
      <c r="CO459">
        <v>0</v>
      </c>
      <c r="CP459">
        <v>1</v>
      </c>
      <c r="CQ459">
        <v>0</v>
      </c>
      <c r="CR459">
        <v>1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6</v>
      </c>
      <c r="CY459">
        <v>7</v>
      </c>
      <c r="CZ459" t="s">
        <v>131</v>
      </c>
      <c r="DA459">
        <v>145</v>
      </c>
      <c r="DB459">
        <v>2</v>
      </c>
      <c r="DC459" t="s">
        <v>132</v>
      </c>
      <c r="DD459" t="s">
        <v>133</v>
      </c>
      <c r="DG459">
        <v>10462604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"09/28/2024 21:12:09.223"</f>
        <v>09/28/2024 21:12:09.223</v>
      </c>
      <c r="C460" t="str">
        <f t="shared" si="27"/>
        <v>FFDFD7C0</v>
      </c>
      <c r="D460" t="s">
        <v>143</v>
      </c>
      <c r="E460">
        <v>13</v>
      </c>
      <c r="J460" t="s">
        <v>144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"21:12:08.867"</f>
        <v>21:12:08.867</v>
      </c>
      <c r="T460" t="str">
        <f>"21:12:08.467"</f>
        <v>21:12:08.467</v>
      </c>
      <c r="U460" t="str">
        <f t="shared" si="29"/>
        <v>A073EB</v>
      </c>
      <c r="V460">
        <v>0</v>
      </c>
      <c r="W460">
        <v>0</v>
      </c>
      <c r="X460">
        <v>4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297</v>
      </c>
      <c r="AG460">
        <v>0</v>
      </c>
      <c r="AH460">
        <v>3</v>
      </c>
      <c r="AI460">
        <v>2</v>
      </c>
      <c r="AJ460">
        <v>1</v>
      </c>
      <c r="AK460" t="s">
        <v>358</v>
      </c>
      <c r="AL460">
        <v>35.952952000000003</v>
      </c>
      <c r="AM460" t="s">
        <v>359</v>
      </c>
      <c r="AN460">
        <v>-75.718052</v>
      </c>
      <c r="AO460">
        <v>25</v>
      </c>
      <c r="AP460">
        <v>1575</v>
      </c>
      <c r="AQ460" t="s">
        <v>129</v>
      </c>
      <c r="AR460">
        <v>95</v>
      </c>
      <c r="AS460">
        <v>143</v>
      </c>
      <c r="AT460">
        <v>-64</v>
      </c>
      <c r="BB460" t="str">
        <f t="shared" si="30"/>
        <v>1200</v>
      </c>
      <c r="BC460">
        <v>1</v>
      </c>
      <c r="BD460" t="str">
        <f t="shared" si="28"/>
        <v xml:space="preserve">N1281F  </v>
      </c>
      <c r="BE460">
        <v>1</v>
      </c>
      <c r="BG460">
        <v>0</v>
      </c>
      <c r="BH460">
        <v>0</v>
      </c>
      <c r="BI460">
        <v>0</v>
      </c>
      <c r="BJ460">
        <v>1425</v>
      </c>
      <c r="BK460">
        <v>-150</v>
      </c>
      <c r="BL460" t="s">
        <v>300</v>
      </c>
      <c r="BM460">
        <v>1</v>
      </c>
      <c r="BN460">
        <v>0</v>
      </c>
      <c r="BO460">
        <v>1</v>
      </c>
      <c r="BP460">
        <v>0</v>
      </c>
      <c r="BS460">
        <v>0.08</v>
      </c>
      <c r="BT460">
        <v>0</v>
      </c>
      <c r="BU460">
        <v>0</v>
      </c>
      <c r="CE460" t="str">
        <f>"21:12:08.873"</f>
        <v>21:12:08.873</v>
      </c>
      <c r="CF460">
        <v>873311550</v>
      </c>
      <c r="CI460">
        <v>0</v>
      </c>
      <c r="CJ460">
        <v>1504</v>
      </c>
      <c r="CK460">
        <v>1011.2</v>
      </c>
      <c r="CL460">
        <v>4.2187999999999999</v>
      </c>
      <c r="CM460">
        <v>1</v>
      </c>
      <c r="CN460">
        <v>1</v>
      </c>
      <c r="CO460">
        <v>0</v>
      </c>
      <c r="CP460">
        <v>1</v>
      </c>
      <c r="CQ460">
        <v>0</v>
      </c>
      <c r="CR460">
        <v>1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6</v>
      </c>
      <c r="CY460">
        <v>7</v>
      </c>
      <c r="CZ460" t="s">
        <v>131</v>
      </c>
      <c r="DA460">
        <v>145</v>
      </c>
      <c r="DB460">
        <v>1</v>
      </c>
      <c r="DC460" t="s">
        <v>132</v>
      </c>
      <c r="DD460" t="s">
        <v>133</v>
      </c>
      <c r="DG460">
        <v>1805323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"09/28/2024 21:12:09.223"</f>
        <v>09/28/2024 21:12:09.223</v>
      </c>
      <c r="C461" t="str">
        <f t="shared" si="27"/>
        <v>FFDFD7C0</v>
      </c>
      <c r="D461" t="s">
        <v>123</v>
      </c>
      <c r="E461">
        <v>2</v>
      </c>
      <c r="H461">
        <v>158</v>
      </c>
      <c r="I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"21:12:08.867"</f>
        <v>21:12:08.867</v>
      </c>
      <c r="T461" t="str">
        <f>"21:12:08.467"</f>
        <v>21:12:08.467</v>
      </c>
      <c r="U461" t="str">
        <f t="shared" si="29"/>
        <v>A073EB</v>
      </c>
      <c r="V461">
        <v>0</v>
      </c>
      <c r="W461">
        <v>0</v>
      </c>
      <c r="X461">
        <v>4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297</v>
      </c>
      <c r="AG461">
        <v>0</v>
      </c>
      <c r="AH461">
        <v>3</v>
      </c>
      <c r="AI461">
        <v>2</v>
      </c>
      <c r="AJ461">
        <v>1</v>
      </c>
      <c r="AK461" t="s">
        <v>358</v>
      </c>
      <c r="AL461">
        <v>35.952952000000003</v>
      </c>
      <c r="AM461" t="s">
        <v>359</v>
      </c>
      <c r="AN461">
        <v>-75.718052</v>
      </c>
      <c r="AO461">
        <v>25</v>
      </c>
      <c r="AP461">
        <v>1575</v>
      </c>
      <c r="AQ461" t="s">
        <v>129</v>
      </c>
      <c r="AR461">
        <v>95</v>
      </c>
      <c r="AS461">
        <v>143</v>
      </c>
      <c r="AT461">
        <v>-64</v>
      </c>
      <c r="BB461" t="str">
        <f t="shared" si="30"/>
        <v>1200</v>
      </c>
      <c r="BC461">
        <v>1</v>
      </c>
      <c r="BD461" t="str">
        <f t="shared" si="28"/>
        <v xml:space="preserve">N1281F  </v>
      </c>
      <c r="BE461">
        <v>1</v>
      </c>
      <c r="BG461">
        <v>0</v>
      </c>
      <c r="BH461">
        <v>0</v>
      </c>
      <c r="BI461">
        <v>0</v>
      </c>
      <c r="BJ461">
        <v>1425</v>
      </c>
      <c r="BK461">
        <v>-150</v>
      </c>
      <c r="BL461" t="s">
        <v>300</v>
      </c>
      <c r="BM461">
        <v>1</v>
      </c>
      <c r="BN461">
        <v>0</v>
      </c>
      <c r="BO461">
        <v>1</v>
      </c>
      <c r="BP461">
        <v>0</v>
      </c>
      <c r="BS461">
        <v>0.08</v>
      </c>
      <c r="BT461">
        <v>0</v>
      </c>
      <c r="BU461">
        <v>0</v>
      </c>
      <c r="CE461" t="str">
        <f>"21:12:08.873"</f>
        <v>21:12:08.873</v>
      </c>
      <c r="CF461">
        <v>873311550</v>
      </c>
      <c r="CI461">
        <v>0</v>
      </c>
      <c r="CJ461">
        <v>1504</v>
      </c>
      <c r="CK461">
        <v>1011.2</v>
      </c>
      <c r="CL461">
        <v>4.2187999999999999</v>
      </c>
      <c r="CM461">
        <v>1</v>
      </c>
      <c r="CN461">
        <v>1</v>
      </c>
      <c r="CO461">
        <v>0</v>
      </c>
      <c r="CP461">
        <v>1</v>
      </c>
      <c r="CQ461">
        <v>0</v>
      </c>
      <c r="CR461">
        <v>1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6</v>
      </c>
      <c r="CY461">
        <v>7</v>
      </c>
      <c r="CZ461" t="s">
        <v>131</v>
      </c>
      <c r="DA461">
        <v>145</v>
      </c>
      <c r="DB461">
        <v>1</v>
      </c>
      <c r="DC461" t="s">
        <v>132</v>
      </c>
      <c r="DD461" t="s">
        <v>133</v>
      </c>
      <c r="DG461">
        <v>1805323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"09/28/2024 21:12:10.161"</f>
        <v>09/28/2024 21:12:10.161</v>
      </c>
      <c r="C462" t="str">
        <f t="shared" si="27"/>
        <v>FFDFD7C0</v>
      </c>
      <c r="D462" t="s">
        <v>143</v>
      </c>
      <c r="E462">
        <v>13</v>
      </c>
      <c r="J462" t="s">
        <v>144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"21:12:09.922"</f>
        <v>21:12:09.922</v>
      </c>
      <c r="T462" t="str">
        <f>"21:12:09.522"</f>
        <v>21:12:09.522</v>
      </c>
      <c r="U462" t="str">
        <f t="shared" si="29"/>
        <v>A073EB</v>
      </c>
      <c r="V462">
        <v>0</v>
      </c>
      <c r="W462">
        <v>0</v>
      </c>
      <c r="X462">
        <v>4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297</v>
      </c>
      <c r="AG462">
        <v>0</v>
      </c>
      <c r="AH462">
        <v>3</v>
      </c>
      <c r="AI462">
        <v>2</v>
      </c>
      <c r="AJ462">
        <v>1</v>
      </c>
      <c r="AK462" t="s">
        <v>360</v>
      </c>
      <c r="AL462">
        <v>35.953681000000003</v>
      </c>
      <c r="AM462" t="s">
        <v>361</v>
      </c>
      <c r="AN462">
        <v>-75.717472999999998</v>
      </c>
      <c r="AO462">
        <v>25</v>
      </c>
      <c r="AP462">
        <v>1575</v>
      </c>
      <c r="AQ462" t="s">
        <v>129</v>
      </c>
      <c r="AR462">
        <v>95</v>
      </c>
      <c r="AS462">
        <v>144</v>
      </c>
      <c r="AT462">
        <v>-64</v>
      </c>
      <c r="BB462" t="str">
        <f t="shared" si="30"/>
        <v>1200</v>
      </c>
      <c r="BC462">
        <v>1</v>
      </c>
      <c r="BD462" t="str">
        <f t="shared" si="28"/>
        <v xml:space="preserve">N1281F  </v>
      </c>
      <c r="BE462">
        <v>1</v>
      </c>
      <c r="BG462">
        <v>0</v>
      </c>
      <c r="BH462">
        <v>0</v>
      </c>
      <c r="BI462">
        <v>0</v>
      </c>
      <c r="BJ462">
        <v>1425</v>
      </c>
      <c r="BK462">
        <v>-150</v>
      </c>
      <c r="BL462" t="s">
        <v>300</v>
      </c>
      <c r="BM462">
        <v>1</v>
      </c>
      <c r="BN462">
        <v>0</v>
      </c>
      <c r="BO462">
        <v>1</v>
      </c>
      <c r="BP462">
        <v>0</v>
      </c>
      <c r="BS462">
        <v>0.08</v>
      </c>
      <c r="BT462">
        <v>0</v>
      </c>
      <c r="BU462">
        <v>0</v>
      </c>
      <c r="CE462" t="str">
        <f>"21:12:09.924"</f>
        <v>21:12:09.924</v>
      </c>
      <c r="CF462">
        <v>923534625</v>
      </c>
      <c r="CI462">
        <v>0</v>
      </c>
      <c r="CJ462">
        <v>1504</v>
      </c>
      <c r="CK462">
        <v>1011.2</v>
      </c>
      <c r="CL462">
        <v>4.2187999999999999</v>
      </c>
      <c r="CM462">
        <v>1</v>
      </c>
      <c r="CN462">
        <v>1</v>
      </c>
      <c r="CO462">
        <v>0</v>
      </c>
      <c r="CP462">
        <v>1</v>
      </c>
      <c r="CQ462">
        <v>0</v>
      </c>
      <c r="CR462">
        <v>1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6</v>
      </c>
      <c r="CY462">
        <v>7</v>
      </c>
      <c r="CZ462" t="s">
        <v>131</v>
      </c>
      <c r="DA462">
        <v>145</v>
      </c>
      <c r="DB462">
        <v>1</v>
      </c>
      <c r="DC462" t="s">
        <v>132</v>
      </c>
      <c r="DD462" t="s">
        <v>133</v>
      </c>
      <c r="DG462">
        <v>1805824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"09/28/2024 21:12:10.176"</f>
        <v>09/28/2024 21:12:10.176</v>
      </c>
      <c r="C463" t="str">
        <f t="shared" si="27"/>
        <v>FFDFD7C0</v>
      </c>
      <c r="D463" t="s">
        <v>136</v>
      </c>
      <c r="E463">
        <v>3</v>
      </c>
      <c r="F463">
        <v>1003</v>
      </c>
      <c r="G463" t="s">
        <v>142</v>
      </c>
      <c r="J463" t="s">
        <v>137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"21:12:09.922"</f>
        <v>21:12:09.922</v>
      </c>
      <c r="T463" t="str">
        <f>"21:12:09.522"</f>
        <v>21:12:09.522</v>
      </c>
      <c r="U463" t="str">
        <f t="shared" si="29"/>
        <v>A073EB</v>
      </c>
      <c r="V463">
        <v>0</v>
      </c>
      <c r="W463">
        <v>0</v>
      </c>
      <c r="X463">
        <v>4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297</v>
      </c>
      <c r="AG463">
        <v>0</v>
      </c>
      <c r="AH463">
        <v>3</v>
      </c>
      <c r="AI463">
        <v>2</v>
      </c>
      <c r="AJ463">
        <v>1</v>
      </c>
      <c r="AK463" t="s">
        <v>360</v>
      </c>
      <c r="AL463">
        <v>35.953681000000003</v>
      </c>
      <c r="AM463" t="s">
        <v>361</v>
      </c>
      <c r="AN463">
        <v>-75.717472999999998</v>
      </c>
      <c r="AO463">
        <v>25</v>
      </c>
      <c r="AP463">
        <v>1575</v>
      </c>
      <c r="AQ463" t="s">
        <v>129</v>
      </c>
      <c r="AR463">
        <v>95</v>
      </c>
      <c r="AS463">
        <v>144</v>
      </c>
      <c r="AT463">
        <v>-64</v>
      </c>
      <c r="BB463" t="str">
        <f t="shared" si="30"/>
        <v>1200</v>
      </c>
      <c r="BC463">
        <v>1</v>
      </c>
      <c r="BD463" t="str">
        <f t="shared" si="28"/>
        <v xml:space="preserve">N1281F  </v>
      </c>
      <c r="BE463">
        <v>1</v>
      </c>
      <c r="BG463">
        <v>0</v>
      </c>
      <c r="BH463">
        <v>0</v>
      </c>
      <c r="BI463">
        <v>0</v>
      </c>
      <c r="BJ463">
        <v>1425</v>
      </c>
      <c r="BK463">
        <v>-150</v>
      </c>
      <c r="BL463" t="s">
        <v>300</v>
      </c>
      <c r="BM463">
        <v>1</v>
      </c>
      <c r="BN463">
        <v>0</v>
      </c>
      <c r="BO463">
        <v>1</v>
      </c>
      <c r="BP463">
        <v>0</v>
      </c>
      <c r="BS463">
        <v>0.08</v>
      </c>
      <c r="BT463">
        <v>0</v>
      </c>
      <c r="BU463">
        <v>0</v>
      </c>
      <c r="CE463" t="str">
        <f>"21:12:09.924"</f>
        <v>21:12:09.924</v>
      </c>
      <c r="CF463">
        <v>923534625</v>
      </c>
      <c r="CI463">
        <v>0</v>
      </c>
      <c r="CJ463">
        <v>1504</v>
      </c>
      <c r="CK463">
        <v>1011.2</v>
      </c>
      <c r="CL463">
        <v>4.2187999999999999</v>
      </c>
      <c r="CM463">
        <v>1</v>
      </c>
      <c r="CN463">
        <v>1</v>
      </c>
      <c r="CO463">
        <v>0</v>
      </c>
      <c r="CP463">
        <v>1</v>
      </c>
      <c r="CQ463">
        <v>0</v>
      </c>
      <c r="CR463">
        <v>1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6</v>
      </c>
      <c r="CY463">
        <v>7</v>
      </c>
      <c r="CZ463" t="s">
        <v>131</v>
      </c>
      <c r="DA463">
        <v>145</v>
      </c>
      <c r="DB463">
        <v>1</v>
      </c>
      <c r="DC463" t="s">
        <v>132</v>
      </c>
      <c r="DD463" t="s">
        <v>133</v>
      </c>
      <c r="DG463">
        <v>1805824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"09/28/2024 21:12:10.176"</f>
        <v>09/28/2024 21:12:10.176</v>
      </c>
      <c r="C464" t="str">
        <f t="shared" si="27"/>
        <v>FFDFD7C0</v>
      </c>
      <c r="D464" t="s">
        <v>123</v>
      </c>
      <c r="E464">
        <v>2</v>
      </c>
      <c r="H464">
        <v>158</v>
      </c>
      <c r="I464" t="s">
        <v>124</v>
      </c>
      <c r="J464" t="s">
        <v>125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"21:12:09.922"</f>
        <v>21:12:09.922</v>
      </c>
      <c r="T464" t="str">
        <f>"21:12:09.522"</f>
        <v>21:12:09.522</v>
      </c>
      <c r="U464" t="str">
        <f t="shared" si="29"/>
        <v>A073EB</v>
      </c>
      <c r="V464">
        <v>0</v>
      </c>
      <c r="W464">
        <v>0</v>
      </c>
      <c r="X464">
        <v>4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297</v>
      </c>
      <c r="AG464">
        <v>0</v>
      </c>
      <c r="AH464">
        <v>3</v>
      </c>
      <c r="AI464">
        <v>2</v>
      </c>
      <c r="AJ464">
        <v>1</v>
      </c>
      <c r="AK464" t="s">
        <v>360</v>
      </c>
      <c r="AL464">
        <v>35.953681000000003</v>
      </c>
      <c r="AM464" t="s">
        <v>361</v>
      </c>
      <c r="AN464">
        <v>-75.717472999999998</v>
      </c>
      <c r="AO464">
        <v>25</v>
      </c>
      <c r="AP464">
        <v>1575</v>
      </c>
      <c r="AQ464" t="s">
        <v>129</v>
      </c>
      <c r="AR464">
        <v>95</v>
      </c>
      <c r="AS464">
        <v>144</v>
      </c>
      <c r="AT464">
        <v>-64</v>
      </c>
      <c r="BB464" t="str">
        <f t="shared" si="30"/>
        <v>1200</v>
      </c>
      <c r="BC464">
        <v>1</v>
      </c>
      <c r="BD464" t="str">
        <f t="shared" si="28"/>
        <v xml:space="preserve">N1281F  </v>
      </c>
      <c r="BE464">
        <v>1</v>
      </c>
      <c r="BG464">
        <v>0</v>
      </c>
      <c r="BH464">
        <v>0</v>
      </c>
      <c r="BI464">
        <v>0</v>
      </c>
      <c r="BJ464">
        <v>1425</v>
      </c>
      <c r="BK464">
        <v>-150</v>
      </c>
      <c r="BL464" t="s">
        <v>300</v>
      </c>
      <c r="BM464">
        <v>1</v>
      </c>
      <c r="BN464">
        <v>0</v>
      </c>
      <c r="BO464">
        <v>1</v>
      </c>
      <c r="BP464">
        <v>0</v>
      </c>
      <c r="BS464">
        <v>0.08</v>
      </c>
      <c r="BT464">
        <v>0</v>
      </c>
      <c r="BU464">
        <v>0</v>
      </c>
      <c r="CE464" t="str">
        <f>"21:12:09.924"</f>
        <v>21:12:09.924</v>
      </c>
      <c r="CF464">
        <v>923534625</v>
      </c>
      <c r="CI464">
        <v>0</v>
      </c>
      <c r="CJ464">
        <v>1504</v>
      </c>
      <c r="CK464">
        <v>1011.2</v>
      </c>
      <c r="CL464">
        <v>4.2187999999999999</v>
      </c>
      <c r="CM464">
        <v>1</v>
      </c>
      <c r="CN464">
        <v>1</v>
      </c>
      <c r="CO464">
        <v>0</v>
      </c>
      <c r="CP464">
        <v>1</v>
      </c>
      <c r="CQ464">
        <v>0</v>
      </c>
      <c r="CR464">
        <v>1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6</v>
      </c>
      <c r="CY464">
        <v>7</v>
      </c>
      <c r="CZ464" t="s">
        <v>131</v>
      </c>
      <c r="DA464">
        <v>145</v>
      </c>
      <c r="DB464">
        <v>1</v>
      </c>
      <c r="DC464" t="s">
        <v>132</v>
      </c>
      <c r="DD464" t="s">
        <v>133</v>
      </c>
      <c r="DG464">
        <v>1805824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"09/28/2024 21:12:10.176"</f>
        <v>09/28/2024 21:12:10.176</v>
      </c>
      <c r="C465" t="str">
        <f t="shared" si="27"/>
        <v>FFDFD7C0</v>
      </c>
      <c r="D465" t="s">
        <v>136</v>
      </c>
      <c r="E465">
        <v>4</v>
      </c>
      <c r="F465">
        <v>1004</v>
      </c>
      <c r="G465" t="s">
        <v>124</v>
      </c>
      <c r="J465" t="s">
        <v>137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"21:12:09.922"</f>
        <v>21:12:09.922</v>
      </c>
      <c r="T465" t="str">
        <f>"21:12:09.522"</f>
        <v>21:12:09.522</v>
      </c>
      <c r="U465" t="str">
        <f t="shared" si="29"/>
        <v>A073EB</v>
      </c>
      <c r="V465">
        <v>0</v>
      </c>
      <c r="W465">
        <v>0</v>
      </c>
      <c r="X465">
        <v>4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297</v>
      </c>
      <c r="AG465">
        <v>0</v>
      </c>
      <c r="AH465">
        <v>3</v>
      </c>
      <c r="AI465">
        <v>2</v>
      </c>
      <c r="AJ465">
        <v>1</v>
      </c>
      <c r="AK465" t="s">
        <v>360</v>
      </c>
      <c r="AL465">
        <v>35.953681000000003</v>
      </c>
      <c r="AM465" t="s">
        <v>361</v>
      </c>
      <c r="AN465">
        <v>-75.717472999999998</v>
      </c>
      <c r="AO465">
        <v>25</v>
      </c>
      <c r="AP465">
        <v>1575</v>
      </c>
      <c r="AQ465" t="s">
        <v>129</v>
      </c>
      <c r="AR465">
        <v>95</v>
      </c>
      <c r="AS465">
        <v>144</v>
      </c>
      <c r="AT465">
        <v>-64</v>
      </c>
      <c r="BB465" t="str">
        <f t="shared" si="30"/>
        <v>1200</v>
      </c>
      <c r="BC465">
        <v>1</v>
      </c>
      <c r="BD465" t="str">
        <f t="shared" si="28"/>
        <v xml:space="preserve">N1281F  </v>
      </c>
      <c r="BE465">
        <v>1</v>
      </c>
      <c r="BG465">
        <v>0</v>
      </c>
      <c r="BH465">
        <v>0</v>
      </c>
      <c r="BI465">
        <v>0</v>
      </c>
      <c r="BJ465">
        <v>1425</v>
      </c>
      <c r="BK465">
        <v>-150</v>
      </c>
      <c r="BL465" t="s">
        <v>300</v>
      </c>
      <c r="BM465">
        <v>1</v>
      </c>
      <c r="BN465">
        <v>0</v>
      </c>
      <c r="BO465">
        <v>1</v>
      </c>
      <c r="BP465">
        <v>0</v>
      </c>
      <c r="BS465">
        <v>0.08</v>
      </c>
      <c r="BT465">
        <v>0</v>
      </c>
      <c r="BU465">
        <v>0</v>
      </c>
      <c r="CE465" t="str">
        <f>"21:12:09.924"</f>
        <v>21:12:09.924</v>
      </c>
      <c r="CF465">
        <v>923534625</v>
      </c>
      <c r="CI465">
        <v>0</v>
      </c>
      <c r="CJ465">
        <v>1504</v>
      </c>
      <c r="CK465">
        <v>1011.2</v>
      </c>
      <c r="CL465">
        <v>4.2187999999999999</v>
      </c>
      <c r="CM465">
        <v>1</v>
      </c>
      <c r="CN465">
        <v>1</v>
      </c>
      <c r="CO465">
        <v>0</v>
      </c>
      <c r="CP465">
        <v>1</v>
      </c>
      <c r="CQ465">
        <v>0</v>
      </c>
      <c r="CR465">
        <v>1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6</v>
      </c>
      <c r="CY465">
        <v>7</v>
      </c>
      <c r="CZ465" t="s">
        <v>131</v>
      </c>
      <c r="DA465">
        <v>145</v>
      </c>
      <c r="DB465">
        <v>1</v>
      </c>
      <c r="DC465" t="s">
        <v>132</v>
      </c>
      <c r="DD465" t="s">
        <v>133</v>
      </c>
      <c r="DG465">
        <v>1805824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"09/28/2024 21:12:11.317"</f>
        <v>09/28/2024 21:12:11.317</v>
      </c>
      <c r="C466" t="str">
        <f t="shared" si="27"/>
        <v>FFDFD7C0</v>
      </c>
      <c r="D466" t="s">
        <v>143</v>
      </c>
      <c r="E466">
        <v>13</v>
      </c>
      <c r="J466" t="s">
        <v>144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"21:12:10.992"</f>
        <v>21:12:10.992</v>
      </c>
      <c r="T466" t="str">
        <f>"21:12:10.492"</f>
        <v>21:12:10.492</v>
      </c>
      <c r="U466" t="str">
        <f t="shared" si="29"/>
        <v>A073EB</v>
      </c>
      <c r="V466">
        <v>0</v>
      </c>
      <c r="W466">
        <v>0</v>
      </c>
      <c r="X466">
        <v>4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297</v>
      </c>
      <c r="AG466">
        <v>0</v>
      </c>
      <c r="AH466">
        <v>3</v>
      </c>
      <c r="AI466">
        <v>2</v>
      </c>
      <c r="AJ466">
        <v>1</v>
      </c>
      <c r="AK466" t="s">
        <v>362</v>
      </c>
      <c r="AL466">
        <v>35.954389999999997</v>
      </c>
      <c r="AM466" t="s">
        <v>363</v>
      </c>
      <c r="AN466">
        <v>-75.716958000000005</v>
      </c>
      <c r="AO466">
        <v>25</v>
      </c>
      <c r="AP466">
        <v>1575</v>
      </c>
      <c r="AQ466" t="s">
        <v>129</v>
      </c>
      <c r="AR466">
        <v>95</v>
      </c>
      <c r="AS466">
        <v>144</v>
      </c>
      <c r="AT466">
        <v>0</v>
      </c>
      <c r="BB466" t="str">
        <f t="shared" si="30"/>
        <v>1200</v>
      </c>
      <c r="BC466">
        <v>1</v>
      </c>
      <c r="BD466" t="str">
        <f t="shared" si="28"/>
        <v xml:space="preserve">N1281F  </v>
      </c>
      <c r="BE466">
        <v>1</v>
      </c>
      <c r="BG466">
        <v>0</v>
      </c>
      <c r="BH466">
        <v>0</v>
      </c>
      <c r="BI466">
        <v>0</v>
      </c>
      <c r="BJ466">
        <v>1425</v>
      </c>
      <c r="BK466">
        <v>-150</v>
      </c>
      <c r="BL466" t="s">
        <v>300</v>
      </c>
      <c r="BM466">
        <v>1</v>
      </c>
      <c r="BN466">
        <v>0</v>
      </c>
      <c r="BO466">
        <v>1</v>
      </c>
      <c r="BP466">
        <v>0</v>
      </c>
      <c r="BS466">
        <v>0.08</v>
      </c>
      <c r="BT466">
        <v>0</v>
      </c>
      <c r="BU466">
        <v>0</v>
      </c>
      <c r="CE466" t="str">
        <f>"21:12:11.000"</f>
        <v>21:12:11.000</v>
      </c>
      <c r="CF466">
        <v>999972265</v>
      </c>
      <c r="CI466">
        <v>0</v>
      </c>
      <c r="CJ466">
        <v>1504</v>
      </c>
      <c r="CK466">
        <v>1011.2</v>
      </c>
      <c r="CL466">
        <v>4.2187999999999999</v>
      </c>
      <c r="CM466">
        <v>1</v>
      </c>
      <c r="CN466">
        <v>1</v>
      </c>
      <c r="CO466">
        <v>0</v>
      </c>
      <c r="CP466">
        <v>1</v>
      </c>
      <c r="CQ466">
        <v>0</v>
      </c>
      <c r="CR466">
        <v>1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6</v>
      </c>
      <c r="CY466">
        <v>7</v>
      </c>
      <c r="CZ466" t="s">
        <v>131</v>
      </c>
      <c r="DA466">
        <v>145</v>
      </c>
      <c r="DB466">
        <v>1</v>
      </c>
      <c r="DC466" t="s">
        <v>132</v>
      </c>
      <c r="DD466" t="s">
        <v>133</v>
      </c>
      <c r="DG466">
        <v>1806307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"09/28/2024 21:12:11.317"</f>
        <v>09/28/2024 21:12:11.317</v>
      </c>
      <c r="C467" t="str">
        <f t="shared" si="27"/>
        <v>FFDFD7C0</v>
      </c>
      <c r="D467" t="s">
        <v>136</v>
      </c>
      <c r="E467">
        <v>3</v>
      </c>
      <c r="F467">
        <v>1003</v>
      </c>
      <c r="G467" t="s">
        <v>142</v>
      </c>
      <c r="J467" t="s">
        <v>137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"21:12:10.992"</f>
        <v>21:12:10.992</v>
      </c>
      <c r="T467" t="str">
        <f>"21:12:10.492"</f>
        <v>21:12:10.492</v>
      </c>
      <c r="U467" t="str">
        <f t="shared" si="29"/>
        <v>A073EB</v>
      </c>
      <c r="V467">
        <v>0</v>
      </c>
      <c r="W467">
        <v>0</v>
      </c>
      <c r="X467">
        <v>4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297</v>
      </c>
      <c r="AG467">
        <v>0</v>
      </c>
      <c r="AH467">
        <v>3</v>
      </c>
      <c r="AI467">
        <v>2</v>
      </c>
      <c r="AJ467">
        <v>1</v>
      </c>
      <c r="AK467" t="s">
        <v>362</v>
      </c>
      <c r="AL467">
        <v>35.954389999999997</v>
      </c>
      <c r="AM467" t="s">
        <v>363</v>
      </c>
      <c r="AN467">
        <v>-75.716958000000005</v>
      </c>
      <c r="AO467">
        <v>25</v>
      </c>
      <c r="AP467">
        <v>1575</v>
      </c>
      <c r="AQ467" t="s">
        <v>129</v>
      </c>
      <c r="AR467">
        <v>95</v>
      </c>
      <c r="AS467">
        <v>144</v>
      </c>
      <c r="AT467">
        <v>0</v>
      </c>
      <c r="BB467" t="str">
        <f t="shared" si="30"/>
        <v>1200</v>
      </c>
      <c r="BC467">
        <v>1</v>
      </c>
      <c r="BD467" t="str">
        <f t="shared" si="28"/>
        <v xml:space="preserve">N1281F  </v>
      </c>
      <c r="BE467">
        <v>1</v>
      </c>
      <c r="BG467">
        <v>0</v>
      </c>
      <c r="BH467">
        <v>0</v>
      </c>
      <c r="BI467">
        <v>0</v>
      </c>
      <c r="BJ467">
        <v>1425</v>
      </c>
      <c r="BK467">
        <v>-150</v>
      </c>
      <c r="BL467" t="s">
        <v>300</v>
      </c>
      <c r="BM467">
        <v>1</v>
      </c>
      <c r="BN467">
        <v>0</v>
      </c>
      <c r="BO467">
        <v>1</v>
      </c>
      <c r="BP467">
        <v>0</v>
      </c>
      <c r="BS467">
        <v>0.08</v>
      </c>
      <c r="BT467">
        <v>0</v>
      </c>
      <c r="BU467">
        <v>0</v>
      </c>
      <c r="CE467" t="str">
        <f>"21:12:11.000"</f>
        <v>21:12:11.000</v>
      </c>
      <c r="CF467">
        <v>999972265</v>
      </c>
      <c r="CI467">
        <v>0</v>
      </c>
      <c r="CJ467">
        <v>1504</v>
      </c>
      <c r="CK467">
        <v>1011.2</v>
      </c>
      <c r="CL467">
        <v>4.2187999999999999</v>
      </c>
      <c r="CM467">
        <v>1</v>
      </c>
      <c r="CN467">
        <v>1</v>
      </c>
      <c r="CO467">
        <v>0</v>
      </c>
      <c r="CP467">
        <v>1</v>
      </c>
      <c r="CQ467">
        <v>0</v>
      </c>
      <c r="CR467">
        <v>1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6</v>
      </c>
      <c r="CY467">
        <v>7</v>
      </c>
      <c r="CZ467" t="s">
        <v>131</v>
      </c>
      <c r="DA467">
        <v>145</v>
      </c>
      <c r="DB467">
        <v>1</v>
      </c>
      <c r="DC467" t="s">
        <v>132</v>
      </c>
      <c r="DD467" t="s">
        <v>133</v>
      </c>
      <c r="DG467">
        <v>1806307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"09/28/2024 21:12:11.317"</f>
        <v>09/28/2024 21:12:11.317</v>
      </c>
      <c r="C468" t="str">
        <f t="shared" ref="C468:C531" si="31">"FFDFD7C0"</f>
        <v>FFDFD7C0</v>
      </c>
      <c r="D468" t="s">
        <v>123</v>
      </c>
      <c r="E468">
        <v>2</v>
      </c>
      <c r="H468">
        <v>158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"21:12:10.992"</f>
        <v>21:12:10.992</v>
      </c>
      <c r="T468" t="str">
        <f>"21:12:10.492"</f>
        <v>21:12:10.492</v>
      </c>
      <c r="U468" t="str">
        <f t="shared" si="29"/>
        <v>A073EB</v>
      </c>
      <c r="V468">
        <v>0</v>
      </c>
      <c r="W468">
        <v>0</v>
      </c>
      <c r="X468">
        <v>4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297</v>
      </c>
      <c r="AG468">
        <v>0</v>
      </c>
      <c r="AH468">
        <v>3</v>
      </c>
      <c r="AI468">
        <v>2</v>
      </c>
      <c r="AJ468">
        <v>1</v>
      </c>
      <c r="AK468" t="s">
        <v>362</v>
      </c>
      <c r="AL468">
        <v>35.954389999999997</v>
      </c>
      <c r="AM468" t="s">
        <v>363</v>
      </c>
      <c r="AN468">
        <v>-75.716958000000005</v>
      </c>
      <c r="AO468">
        <v>25</v>
      </c>
      <c r="AP468">
        <v>1575</v>
      </c>
      <c r="AQ468" t="s">
        <v>129</v>
      </c>
      <c r="AR468">
        <v>95</v>
      </c>
      <c r="AS468">
        <v>144</v>
      </c>
      <c r="AT468">
        <v>0</v>
      </c>
      <c r="BB468" t="str">
        <f t="shared" si="30"/>
        <v>1200</v>
      </c>
      <c r="BC468">
        <v>1</v>
      </c>
      <c r="BD468" t="str">
        <f t="shared" ref="BD468:BD531" si="32">"N1281F  "</f>
        <v xml:space="preserve">N1281F  </v>
      </c>
      <c r="BE468">
        <v>1</v>
      </c>
      <c r="BG468">
        <v>0</v>
      </c>
      <c r="BH468">
        <v>0</v>
      </c>
      <c r="BI468">
        <v>0</v>
      </c>
      <c r="BJ468">
        <v>1425</v>
      </c>
      <c r="BK468">
        <v>-150</v>
      </c>
      <c r="BL468" t="s">
        <v>300</v>
      </c>
      <c r="BM468">
        <v>1</v>
      </c>
      <c r="BN468">
        <v>0</v>
      </c>
      <c r="BO468">
        <v>1</v>
      </c>
      <c r="BP468">
        <v>0</v>
      </c>
      <c r="BS468">
        <v>0.08</v>
      </c>
      <c r="BT468">
        <v>0</v>
      </c>
      <c r="BU468">
        <v>0</v>
      </c>
      <c r="CE468" t="str">
        <f>"21:12:11.000"</f>
        <v>21:12:11.000</v>
      </c>
      <c r="CF468">
        <v>999972265</v>
      </c>
      <c r="CI468">
        <v>0</v>
      </c>
      <c r="CJ468">
        <v>1504</v>
      </c>
      <c r="CK468">
        <v>1011.2</v>
      </c>
      <c r="CL468">
        <v>4.2187999999999999</v>
      </c>
      <c r="CM468">
        <v>1</v>
      </c>
      <c r="CN468">
        <v>1</v>
      </c>
      <c r="CO468">
        <v>0</v>
      </c>
      <c r="CP468">
        <v>1</v>
      </c>
      <c r="CQ468">
        <v>0</v>
      </c>
      <c r="CR468">
        <v>1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6</v>
      </c>
      <c r="CY468">
        <v>7</v>
      </c>
      <c r="CZ468" t="s">
        <v>131</v>
      </c>
      <c r="DA468">
        <v>145</v>
      </c>
      <c r="DB468">
        <v>1</v>
      </c>
      <c r="DC468" t="s">
        <v>132</v>
      </c>
      <c r="DD468" t="s">
        <v>133</v>
      </c>
      <c r="DG468">
        <v>1806307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"09/28/2024 21:12:11.317"</f>
        <v>09/28/2024 21:12:11.317</v>
      </c>
      <c r="C469" t="str">
        <f t="shared" si="31"/>
        <v>FFDFD7C0</v>
      </c>
      <c r="D469" t="s">
        <v>136</v>
      </c>
      <c r="E469">
        <v>4</v>
      </c>
      <c r="F469">
        <v>1004</v>
      </c>
      <c r="G469" t="s">
        <v>124</v>
      </c>
      <c r="J469" t="s">
        <v>137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"21:12:10.992"</f>
        <v>21:12:10.992</v>
      </c>
      <c r="T469" t="str">
        <f>"21:12:10.492"</f>
        <v>21:12:10.492</v>
      </c>
      <c r="U469" t="str">
        <f t="shared" si="29"/>
        <v>A073EB</v>
      </c>
      <c r="V469">
        <v>0</v>
      </c>
      <c r="W469">
        <v>0</v>
      </c>
      <c r="X469">
        <v>4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297</v>
      </c>
      <c r="AG469">
        <v>0</v>
      </c>
      <c r="AH469">
        <v>3</v>
      </c>
      <c r="AI469">
        <v>2</v>
      </c>
      <c r="AJ469">
        <v>1</v>
      </c>
      <c r="AK469" t="s">
        <v>362</v>
      </c>
      <c r="AL469">
        <v>35.954389999999997</v>
      </c>
      <c r="AM469" t="s">
        <v>363</v>
      </c>
      <c r="AN469">
        <v>-75.716958000000005</v>
      </c>
      <c r="AO469">
        <v>25</v>
      </c>
      <c r="AP469">
        <v>1575</v>
      </c>
      <c r="AQ469" t="s">
        <v>129</v>
      </c>
      <c r="AR469">
        <v>95</v>
      </c>
      <c r="AS469">
        <v>144</v>
      </c>
      <c r="AT469">
        <v>0</v>
      </c>
      <c r="BB469" t="str">
        <f t="shared" si="30"/>
        <v>1200</v>
      </c>
      <c r="BC469">
        <v>1</v>
      </c>
      <c r="BD469" t="str">
        <f t="shared" si="32"/>
        <v xml:space="preserve">N1281F  </v>
      </c>
      <c r="BE469">
        <v>1</v>
      </c>
      <c r="BG469">
        <v>0</v>
      </c>
      <c r="BH469">
        <v>0</v>
      </c>
      <c r="BI469">
        <v>0</v>
      </c>
      <c r="BJ469">
        <v>1425</v>
      </c>
      <c r="BK469">
        <v>-150</v>
      </c>
      <c r="BL469" t="s">
        <v>300</v>
      </c>
      <c r="BM469">
        <v>1</v>
      </c>
      <c r="BN469">
        <v>0</v>
      </c>
      <c r="BO469">
        <v>1</v>
      </c>
      <c r="BP469">
        <v>0</v>
      </c>
      <c r="BS469">
        <v>0.08</v>
      </c>
      <c r="BT469">
        <v>0</v>
      </c>
      <c r="BU469">
        <v>0</v>
      </c>
      <c r="CE469" t="str">
        <f>"21:12:11.000"</f>
        <v>21:12:11.000</v>
      </c>
      <c r="CF469">
        <v>999972265</v>
      </c>
      <c r="CI469">
        <v>0</v>
      </c>
      <c r="CJ469">
        <v>1504</v>
      </c>
      <c r="CK469">
        <v>1011.2</v>
      </c>
      <c r="CL469">
        <v>4.2187999999999999</v>
      </c>
      <c r="CM469">
        <v>1</v>
      </c>
      <c r="CN469">
        <v>1</v>
      </c>
      <c r="CO469">
        <v>0</v>
      </c>
      <c r="CP469">
        <v>1</v>
      </c>
      <c r="CQ469">
        <v>0</v>
      </c>
      <c r="CR469">
        <v>1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6</v>
      </c>
      <c r="CY469">
        <v>7</v>
      </c>
      <c r="CZ469" t="s">
        <v>131</v>
      </c>
      <c r="DA469">
        <v>145</v>
      </c>
      <c r="DB469">
        <v>1</v>
      </c>
      <c r="DC469" t="s">
        <v>132</v>
      </c>
      <c r="DD469" t="s">
        <v>133</v>
      </c>
      <c r="DG469">
        <v>1806307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"09/28/2024 21:12:12.332"</f>
        <v>09/28/2024 21:12:12.332</v>
      </c>
      <c r="C470" t="str">
        <f t="shared" si="31"/>
        <v>FFDFD7C0</v>
      </c>
      <c r="D470" t="s">
        <v>143</v>
      </c>
      <c r="E470">
        <v>13</v>
      </c>
      <c r="J470" t="s">
        <v>144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"21:12:12.055"</f>
        <v>21:12:12.055</v>
      </c>
      <c r="T470" t="str">
        <f>"21:12:11.555"</f>
        <v>21:12:11.555</v>
      </c>
      <c r="U470" t="str">
        <f t="shared" si="29"/>
        <v>A073EB</v>
      </c>
      <c r="V470">
        <v>0</v>
      </c>
      <c r="W470">
        <v>0</v>
      </c>
      <c r="X470">
        <v>4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297</v>
      </c>
      <c r="AG470">
        <v>0</v>
      </c>
      <c r="AH470">
        <v>3</v>
      </c>
      <c r="AI470">
        <v>2</v>
      </c>
      <c r="AJ470">
        <v>1</v>
      </c>
      <c r="AK470" t="s">
        <v>364</v>
      </c>
      <c r="AL470">
        <v>35.955098</v>
      </c>
      <c r="AM470" t="s">
        <v>365</v>
      </c>
      <c r="AN470">
        <v>-75.716335999999998</v>
      </c>
      <c r="AO470">
        <v>25</v>
      </c>
      <c r="AP470">
        <v>1575</v>
      </c>
      <c r="AQ470" t="s">
        <v>129</v>
      </c>
      <c r="AR470">
        <v>95</v>
      </c>
      <c r="AS470">
        <v>145</v>
      </c>
      <c r="AT470">
        <v>0</v>
      </c>
      <c r="BB470" t="str">
        <f t="shared" si="30"/>
        <v>1200</v>
      </c>
      <c r="BC470">
        <v>1</v>
      </c>
      <c r="BD470" t="str">
        <f t="shared" si="32"/>
        <v xml:space="preserve">N1281F  </v>
      </c>
      <c r="BE470">
        <v>1</v>
      </c>
      <c r="BG470">
        <v>0</v>
      </c>
      <c r="BH470">
        <v>0</v>
      </c>
      <c r="BI470">
        <v>0</v>
      </c>
      <c r="BJ470">
        <v>1425</v>
      </c>
      <c r="BK470">
        <v>-150</v>
      </c>
      <c r="BL470" t="s">
        <v>300</v>
      </c>
      <c r="BM470">
        <v>1</v>
      </c>
      <c r="BN470">
        <v>0</v>
      </c>
      <c r="BO470">
        <v>1</v>
      </c>
      <c r="BP470">
        <v>0</v>
      </c>
      <c r="BS470">
        <v>0.08</v>
      </c>
      <c r="BT470">
        <v>0</v>
      </c>
      <c r="BU470">
        <v>0</v>
      </c>
      <c r="CE470" t="str">
        <f>"21:12:12.060"</f>
        <v>21:12:12.060</v>
      </c>
      <c r="CF470">
        <v>60025730</v>
      </c>
      <c r="CI470">
        <v>0</v>
      </c>
      <c r="CJ470">
        <v>1504</v>
      </c>
      <c r="CK470">
        <v>1011.2</v>
      </c>
      <c r="CL470">
        <v>4.2187999999999999</v>
      </c>
      <c r="CM470">
        <v>1</v>
      </c>
      <c r="CN470">
        <v>1</v>
      </c>
      <c r="CO470">
        <v>0</v>
      </c>
      <c r="CP470">
        <v>1</v>
      </c>
      <c r="CQ470">
        <v>0</v>
      </c>
      <c r="CR470">
        <v>1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6</v>
      </c>
      <c r="CY470">
        <v>7</v>
      </c>
      <c r="CZ470" t="s">
        <v>131</v>
      </c>
      <c r="DA470">
        <v>145</v>
      </c>
      <c r="DB470">
        <v>1</v>
      </c>
      <c r="DC470" t="s">
        <v>132</v>
      </c>
      <c r="DD470" t="s">
        <v>133</v>
      </c>
      <c r="DG470">
        <v>1806772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"09/28/2024 21:12:12.332"</f>
        <v>09/28/2024 21:12:12.332</v>
      </c>
      <c r="C471" t="str">
        <f t="shared" si="31"/>
        <v>FFDFD7C0</v>
      </c>
      <c r="D471" t="s">
        <v>123</v>
      </c>
      <c r="E471">
        <v>2</v>
      </c>
      <c r="H471">
        <v>158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"21:12:12.055"</f>
        <v>21:12:12.055</v>
      </c>
      <c r="T471" t="str">
        <f>"21:12:11.555"</f>
        <v>21:12:11.555</v>
      </c>
      <c r="U471" t="str">
        <f t="shared" si="29"/>
        <v>A073EB</v>
      </c>
      <c r="V471">
        <v>0</v>
      </c>
      <c r="W471">
        <v>0</v>
      </c>
      <c r="X471">
        <v>4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297</v>
      </c>
      <c r="AG471">
        <v>0</v>
      </c>
      <c r="AH471">
        <v>3</v>
      </c>
      <c r="AI471">
        <v>2</v>
      </c>
      <c r="AJ471">
        <v>1</v>
      </c>
      <c r="AK471" t="s">
        <v>364</v>
      </c>
      <c r="AL471">
        <v>35.955098</v>
      </c>
      <c r="AM471" t="s">
        <v>365</v>
      </c>
      <c r="AN471">
        <v>-75.716335999999998</v>
      </c>
      <c r="AO471">
        <v>25</v>
      </c>
      <c r="AP471">
        <v>1575</v>
      </c>
      <c r="AQ471" t="s">
        <v>129</v>
      </c>
      <c r="AR471">
        <v>95</v>
      </c>
      <c r="AS471">
        <v>145</v>
      </c>
      <c r="AT471">
        <v>0</v>
      </c>
      <c r="BB471" t="str">
        <f t="shared" si="30"/>
        <v>1200</v>
      </c>
      <c r="BC471">
        <v>1</v>
      </c>
      <c r="BD471" t="str">
        <f t="shared" si="32"/>
        <v xml:space="preserve">N1281F  </v>
      </c>
      <c r="BE471">
        <v>1</v>
      </c>
      <c r="BG471">
        <v>0</v>
      </c>
      <c r="BH471">
        <v>0</v>
      </c>
      <c r="BI471">
        <v>0</v>
      </c>
      <c r="BJ471">
        <v>1425</v>
      </c>
      <c r="BK471">
        <v>-150</v>
      </c>
      <c r="BL471" t="s">
        <v>300</v>
      </c>
      <c r="BM471">
        <v>1</v>
      </c>
      <c r="BN471">
        <v>0</v>
      </c>
      <c r="BO471">
        <v>1</v>
      </c>
      <c r="BP471">
        <v>0</v>
      </c>
      <c r="BS471">
        <v>0.08</v>
      </c>
      <c r="BT471">
        <v>0</v>
      </c>
      <c r="BU471">
        <v>0</v>
      </c>
      <c r="CE471" t="str">
        <f>"21:12:12.060"</f>
        <v>21:12:12.060</v>
      </c>
      <c r="CF471">
        <v>60025730</v>
      </c>
      <c r="CI471">
        <v>0</v>
      </c>
      <c r="CJ471">
        <v>1504</v>
      </c>
      <c r="CK471">
        <v>1011.2</v>
      </c>
      <c r="CL471">
        <v>4.2187999999999999</v>
      </c>
      <c r="CM471">
        <v>1</v>
      </c>
      <c r="CN471">
        <v>1</v>
      </c>
      <c r="CO471">
        <v>0</v>
      </c>
      <c r="CP471">
        <v>1</v>
      </c>
      <c r="CQ471">
        <v>0</v>
      </c>
      <c r="CR471">
        <v>1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6</v>
      </c>
      <c r="CY471">
        <v>7</v>
      </c>
      <c r="CZ471" t="s">
        <v>131</v>
      </c>
      <c r="DA471">
        <v>145</v>
      </c>
      <c r="DB471">
        <v>1</v>
      </c>
      <c r="DC471" t="s">
        <v>132</v>
      </c>
      <c r="DD471" t="s">
        <v>133</v>
      </c>
      <c r="DG471">
        <v>1806772</v>
      </c>
      <c r="DI471">
        <v>0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"09/28/2024 21:12:12.332"</f>
        <v>09/28/2024 21:12:12.332</v>
      </c>
      <c r="C472" t="str">
        <f t="shared" si="31"/>
        <v>FFDFD7C0</v>
      </c>
      <c r="D472" t="s">
        <v>136</v>
      </c>
      <c r="E472">
        <v>3</v>
      </c>
      <c r="F472">
        <v>1003</v>
      </c>
      <c r="G472" t="s">
        <v>142</v>
      </c>
      <c r="J472" t="s">
        <v>137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"21:12:12.055"</f>
        <v>21:12:12.055</v>
      </c>
      <c r="T472" t="str">
        <f>"21:12:11.555"</f>
        <v>21:12:11.555</v>
      </c>
      <c r="U472" t="str">
        <f t="shared" si="29"/>
        <v>A073EB</v>
      </c>
      <c r="V472">
        <v>0</v>
      </c>
      <c r="W472">
        <v>0</v>
      </c>
      <c r="X472">
        <v>4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297</v>
      </c>
      <c r="AG472">
        <v>0</v>
      </c>
      <c r="AH472">
        <v>3</v>
      </c>
      <c r="AI472">
        <v>2</v>
      </c>
      <c r="AJ472">
        <v>1</v>
      </c>
      <c r="AK472" t="s">
        <v>364</v>
      </c>
      <c r="AL472">
        <v>35.955098</v>
      </c>
      <c r="AM472" t="s">
        <v>365</v>
      </c>
      <c r="AN472">
        <v>-75.716335999999998</v>
      </c>
      <c r="AO472">
        <v>25</v>
      </c>
      <c r="AP472">
        <v>1575</v>
      </c>
      <c r="AQ472" t="s">
        <v>129</v>
      </c>
      <c r="AR472">
        <v>95</v>
      </c>
      <c r="AS472">
        <v>145</v>
      </c>
      <c r="AT472">
        <v>0</v>
      </c>
      <c r="BB472" t="str">
        <f t="shared" si="30"/>
        <v>1200</v>
      </c>
      <c r="BC472">
        <v>1</v>
      </c>
      <c r="BD472" t="str">
        <f t="shared" si="32"/>
        <v xml:space="preserve">N1281F  </v>
      </c>
      <c r="BE472">
        <v>1</v>
      </c>
      <c r="BG472">
        <v>0</v>
      </c>
      <c r="BH472">
        <v>0</v>
      </c>
      <c r="BI472">
        <v>0</v>
      </c>
      <c r="BJ472">
        <v>1425</v>
      </c>
      <c r="BK472">
        <v>-150</v>
      </c>
      <c r="BL472" t="s">
        <v>300</v>
      </c>
      <c r="BM472">
        <v>1</v>
      </c>
      <c r="BN472">
        <v>0</v>
      </c>
      <c r="BO472">
        <v>1</v>
      </c>
      <c r="BP472">
        <v>0</v>
      </c>
      <c r="BS472">
        <v>0.08</v>
      </c>
      <c r="BT472">
        <v>0</v>
      </c>
      <c r="BU472">
        <v>0</v>
      </c>
      <c r="CE472" t="str">
        <f>"21:12:12.060"</f>
        <v>21:12:12.060</v>
      </c>
      <c r="CF472">
        <v>60025730</v>
      </c>
      <c r="CI472">
        <v>0</v>
      </c>
      <c r="CJ472">
        <v>1504</v>
      </c>
      <c r="CK472">
        <v>1011.2</v>
      </c>
      <c r="CL472">
        <v>4.2187999999999999</v>
      </c>
      <c r="CM472">
        <v>1</v>
      </c>
      <c r="CN472">
        <v>1</v>
      </c>
      <c r="CO472">
        <v>0</v>
      </c>
      <c r="CP472">
        <v>1</v>
      </c>
      <c r="CQ472">
        <v>0</v>
      </c>
      <c r="CR472">
        <v>1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6</v>
      </c>
      <c r="CY472">
        <v>7</v>
      </c>
      <c r="CZ472" t="s">
        <v>131</v>
      </c>
      <c r="DA472">
        <v>145</v>
      </c>
      <c r="DB472">
        <v>1</v>
      </c>
      <c r="DC472" t="s">
        <v>132</v>
      </c>
      <c r="DD472" t="s">
        <v>133</v>
      </c>
      <c r="DG472">
        <v>1806772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"09/28/2024 21:12:12.332"</f>
        <v>09/28/2024 21:12:12.332</v>
      </c>
      <c r="C473" t="str">
        <f t="shared" si="31"/>
        <v>FFDFD7C0</v>
      </c>
      <c r="D473" t="s">
        <v>136</v>
      </c>
      <c r="E473">
        <v>4</v>
      </c>
      <c r="F473">
        <v>1004</v>
      </c>
      <c r="G473" t="s">
        <v>124</v>
      </c>
      <c r="J473" t="s">
        <v>137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"21:12:12.055"</f>
        <v>21:12:12.055</v>
      </c>
      <c r="T473" t="str">
        <f>"21:12:11.555"</f>
        <v>21:12:11.555</v>
      </c>
      <c r="U473" t="str">
        <f t="shared" si="29"/>
        <v>A073EB</v>
      </c>
      <c r="V473">
        <v>0</v>
      </c>
      <c r="W473">
        <v>0</v>
      </c>
      <c r="X473">
        <v>4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297</v>
      </c>
      <c r="AG473">
        <v>0</v>
      </c>
      <c r="AH473">
        <v>3</v>
      </c>
      <c r="AI473">
        <v>2</v>
      </c>
      <c r="AJ473">
        <v>1</v>
      </c>
      <c r="AK473" t="s">
        <v>364</v>
      </c>
      <c r="AL473">
        <v>35.955098</v>
      </c>
      <c r="AM473" t="s">
        <v>365</v>
      </c>
      <c r="AN473">
        <v>-75.716335999999998</v>
      </c>
      <c r="AO473">
        <v>25</v>
      </c>
      <c r="AP473">
        <v>1575</v>
      </c>
      <c r="AQ473" t="s">
        <v>129</v>
      </c>
      <c r="AR473">
        <v>95</v>
      </c>
      <c r="AS473">
        <v>145</v>
      </c>
      <c r="AT473">
        <v>0</v>
      </c>
      <c r="BB473" t="str">
        <f t="shared" si="30"/>
        <v>1200</v>
      </c>
      <c r="BC473">
        <v>1</v>
      </c>
      <c r="BD473" t="str">
        <f t="shared" si="32"/>
        <v xml:space="preserve">N1281F  </v>
      </c>
      <c r="BE473">
        <v>1</v>
      </c>
      <c r="BG473">
        <v>0</v>
      </c>
      <c r="BH473">
        <v>0</v>
      </c>
      <c r="BI473">
        <v>0</v>
      </c>
      <c r="BJ473">
        <v>1425</v>
      </c>
      <c r="BK473">
        <v>-150</v>
      </c>
      <c r="BL473" t="s">
        <v>300</v>
      </c>
      <c r="BM473">
        <v>1</v>
      </c>
      <c r="BN473">
        <v>0</v>
      </c>
      <c r="BO473">
        <v>1</v>
      </c>
      <c r="BP473">
        <v>0</v>
      </c>
      <c r="BS473">
        <v>0.08</v>
      </c>
      <c r="BT473">
        <v>0</v>
      </c>
      <c r="BU473">
        <v>0</v>
      </c>
      <c r="CE473" t="str">
        <f>"21:12:12.060"</f>
        <v>21:12:12.060</v>
      </c>
      <c r="CF473">
        <v>60025730</v>
      </c>
      <c r="CI473">
        <v>0</v>
      </c>
      <c r="CJ473">
        <v>1504</v>
      </c>
      <c r="CK473">
        <v>1011.2</v>
      </c>
      <c r="CL473">
        <v>4.2187999999999999</v>
      </c>
      <c r="CM473">
        <v>1</v>
      </c>
      <c r="CN473">
        <v>1</v>
      </c>
      <c r="CO473">
        <v>0</v>
      </c>
      <c r="CP473">
        <v>1</v>
      </c>
      <c r="CQ473">
        <v>0</v>
      </c>
      <c r="CR473">
        <v>1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6</v>
      </c>
      <c r="CY473">
        <v>7</v>
      </c>
      <c r="CZ473" t="s">
        <v>131</v>
      </c>
      <c r="DA473">
        <v>145</v>
      </c>
      <c r="DB473">
        <v>1</v>
      </c>
      <c r="DC473" t="s">
        <v>132</v>
      </c>
      <c r="DD473" t="s">
        <v>133</v>
      </c>
      <c r="DG473">
        <v>1806772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"09/28/2024 21:12:13.379"</f>
        <v>09/28/2024 21:12:13.379</v>
      </c>
      <c r="C474" t="str">
        <f t="shared" si="31"/>
        <v>FFDFD7C0</v>
      </c>
      <c r="D474" t="s">
        <v>143</v>
      </c>
      <c r="E474">
        <v>13</v>
      </c>
      <c r="J474" t="s">
        <v>144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"21:12:13.117"</f>
        <v>21:12:13.117</v>
      </c>
      <c r="T474" t="str">
        <f>"21:12:12.617"</f>
        <v>21:12:12.617</v>
      </c>
      <c r="U474" t="str">
        <f t="shared" si="29"/>
        <v>A073EB</v>
      </c>
      <c r="V474">
        <v>0</v>
      </c>
      <c r="W474">
        <v>0</v>
      </c>
      <c r="X474">
        <v>4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297</v>
      </c>
      <c r="AG474">
        <v>0</v>
      </c>
      <c r="AH474">
        <v>3</v>
      </c>
      <c r="AI474">
        <v>2</v>
      </c>
      <c r="AJ474">
        <v>1</v>
      </c>
      <c r="AK474" t="s">
        <v>366</v>
      </c>
      <c r="AL474">
        <v>35.955784000000001</v>
      </c>
      <c r="AM474" t="s">
        <v>367</v>
      </c>
      <c r="AN474">
        <v>-75.715821000000005</v>
      </c>
      <c r="AO474">
        <v>25</v>
      </c>
      <c r="AP474">
        <v>1575</v>
      </c>
      <c r="AQ474" t="s">
        <v>129</v>
      </c>
      <c r="AR474">
        <v>95</v>
      </c>
      <c r="AS474">
        <v>146</v>
      </c>
      <c r="AT474">
        <v>0</v>
      </c>
      <c r="BB474" t="str">
        <f t="shared" si="30"/>
        <v>1200</v>
      </c>
      <c r="BC474">
        <v>1</v>
      </c>
      <c r="BD474" t="str">
        <f t="shared" si="32"/>
        <v xml:space="preserve">N1281F  </v>
      </c>
      <c r="BE474">
        <v>1</v>
      </c>
      <c r="BG474">
        <v>0</v>
      </c>
      <c r="BH474">
        <v>0</v>
      </c>
      <c r="BI474">
        <v>0</v>
      </c>
      <c r="BJ474">
        <v>1425</v>
      </c>
      <c r="BK474">
        <v>-150</v>
      </c>
      <c r="BL474" t="s">
        <v>300</v>
      </c>
      <c r="BM474">
        <v>1</v>
      </c>
      <c r="BN474">
        <v>0</v>
      </c>
      <c r="BO474">
        <v>1</v>
      </c>
      <c r="BP474">
        <v>0</v>
      </c>
      <c r="BS474">
        <v>0.08</v>
      </c>
      <c r="BT474">
        <v>0</v>
      </c>
      <c r="BU474">
        <v>0</v>
      </c>
      <c r="CE474" t="str">
        <f>"21:12:13.118"</f>
        <v>21:12:13.118</v>
      </c>
      <c r="CF474">
        <v>118440870</v>
      </c>
      <c r="CI474">
        <v>0</v>
      </c>
      <c r="CJ474">
        <v>1504</v>
      </c>
      <c r="CK474">
        <v>1011.2</v>
      </c>
      <c r="CL474">
        <v>4.2187999999999999</v>
      </c>
      <c r="CM474">
        <v>1</v>
      </c>
      <c r="CN474">
        <v>1</v>
      </c>
      <c r="CO474">
        <v>0</v>
      </c>
      <c r="CP474">
        <v>1</v>
      </c>
      <c r="CQ474">
        <v>0</v>
      </c>
      <c r="CR474">
        <v>1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6</v>
      </c>
      <c r="CY474">
        <v>7</v>
      </c>
      <c r="CZ474" t="s">
        <v>131</v>
      </c>
      <c r="DA474">
        <v>145</v>
      </c>
      <c r="DB474">
        <v>1</v>
      </c>
      <c r="DC474" t="s">
        <v>132</v>
      </c>
      <c r="DD474" t="s">
        <v>133</v>
      </c>
      <c r="DG474">
        <v>1807323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"09/28/2024 21:12:13.379"</f>
        <v>09/28/2024 21:12:13.379</v>
      </c>
      <c r="C475" t="str">
        <f t="shared" si="31"/>
        <v>FFDFD7C0</v>
      </c>
      <c r="D475" t="s">
        <v>136</v>
      </c>
      <c r="E475">
        <v>3</v>
      </c>
      <c r="F475">
        <v>1003</v>
      </c>
      <c r="G475" t="s">
        <v>142</v>
      </c>
      <c r="J475" t="s">
        <v>137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"21:12:13.117"</f>
        <v>21:12:13.117</v>
      </c>
      <c r="T475" t="str">
        <f>"21:12:12.617"</f>
        <v>21:12:12.617</v>
      </c>
      <c r="U475" t="str">
        <f t="shared" si="29"/>
        <v>A073EB</v>
      </c>
      <c r="V475">
        <v>0</v>
      </c>
      <c r="W475">
        <v>0</v>
      </c>
      <c r="X475">
        <v>4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297</v>
      </c>
      <c r="AG475">
        <v>0</v>
      </c>
      <c r="AH475">
        <v>3</v>
      </c>
      <c r="AI475">
        <v>2</v>
      </c>
      <c r="AJ475">
        <v>1</v>
      </c>
      <c r="AK475" t="s">
        <v>366</v>
      </c>
      <c r="AL475">
        <v>35.955784000000001</v>
      </c>
      <c r="AM475" t="s">
        <v>367</v>
      </c>
      <c r="AN475">
        <v>-75.715821000000005</v>
      </c>
      <c r="AO475">
        <v>25</v>
      </c>
      <c r="AP475">
        <v>1575</v>
      </c>
      <c r="AQ475" t="s">
        <v>129</v>
      </c>
      <c r="AR475">
        <v>95</v>
      </c>
      <c r="AS475">
        <v>146</v>
      </c>
      <c r="AT475">
        <v>0</v>
      </c>
      <c r="BB475" t="str">
        <f t="shared" si="30"/>
        <v>1200</v>
      </c>
      <c r="BC475">
        <v>1</v>
      </c>
      <c r="BD475" t="str">
        <f t="shared" si="32"/>
        <v xml:space="preserve">N1281F  </v>
      </c>
      <c r="BE475">
        <v>1</v>
      </c>
      <c r="BG475">
        <v>0</v>
      </c>
      <c r="BH475">
        <v>0</v>
      </c>
      <c r="BI475">
        <v>0</v>
      </c>
      <c r="BJ475">
        <v>1425</v>
      </c>
      <c r="BK475">
        <v>-150</v>
      </c>
      <c r="BL475" t="s">
        <v>300</v>
      </c>
      <c r="BM475">
        <v>1</v>
      </c>
      <c r="BN475">
        <v>0</v>
      </c>
      <c r="BO475">
        <v>1</v>
      </c>
      <c r="BP475">
        <v>0</v>
      </c>
      <c r="BS475">
        <v>0.08</v>
      </c>
      <c r="BT475">
        <v>0</v>
      </c>
      <c r="BU475">
        <v>0</v>
      </c>
      <c r="CE475" t="str">
        <f>"21:12:13.118"</f>
        <v>21:12:13.118</v>
      </c>
      <c r="CF475">
        <v>118440870</v>
      </c>
      <c r="CI475">
        <v>0</v>
      </c>
      <c r="CJ475">
        <v>1504</v>
      </c>
      <c r="CK475">
        <v>1011.2</v>
      </c>
      <c r="CL475">
        <v>4.2187999999999999</v>
      </c>
      <c r="CM475">
        <v>1</v>
      </c>
      <c r="CN475">
        <v>1</v>
      </c>
      <c r="CO475">
        <v>0</v>
      </c>
      <c r="CP475">
        <v>1</v>
      </c>
      <c r="CQ475">
        <v>0</v>
      </c>
      <c r="CR475">
        <v>1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6</v>
      </c>
      <c r="CY475">
        <v>7</v>
      </c>
      <c r="CZ475" t="s">
        <v>131</v>
      </c>
      <c r="DA475">
        <v>145</v>
      </c>
      <c r="DB475">
        <v>1</v>
      </c>
      <c r="DC475" t="s">
        <v>132</v>
      </c>
      <c r="DD475" t="s">
        <v>133</v>
      </c>
      <c r="DG475">
        <v>1807323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"09/28/2024 21:12:13.379"</f>
        <v>09/28/2024 21:12:13.379</v>
      </c>
      <c r="C476" t="str">
        <f t="shared" si="31"/>
        <v>FFDFD7C0</v>
      </c>
      <c r="D476" t="s">
        <v>136</v>
      </c>
      <c r="E476">
        <v>4</v>
      </c>
      <c r="F476">
        <v>1004</v>
      </c>
      <c r="G476" t="s">
        <v>124</v>
      </c>
      <c r="J476" t="s">
        <v>137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"21:12:13.117"</f>
        <v>21:12:13.117</v>
      </c>
      <c r="T476" t="str">
        <f>"21:12:12.617"</f>
        <v>21:12:12.617</v>
      </c>
      <c r="U476" t="str">
        <f t="shared" si="29"/>
        <v>A073EB</v>
      </c>
      <c r="V476">
        <v>0</v>
      </c>
      <c r="W476">
        <v>0</v>
      </c>
      <c r="X476">
        <v>4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297</v>
      </c>
      <c r="AG476">
        <v>0</v>
      </c>
      <c r="AH476">
        <v>3</v>
      </c>
      <c r="AI476">
        <v>2</v>
      </c>
      <c r="AJ476">
        <v>1</v>
      </c>
      <c r="AK476" t="s">
        <v>366</v>
      </c>
      <c r="AL476">
        <v>35.955784000000001</v>
      </c>
      <c r="AM476" t="s">
        <v>367</v>
      </c>
      <c r="AN476">
        <v>-75.715821000000005</v>
      </c>
      <c r="AO476">
        <v>25</v>
      </c>
      <c r="AP476">
        <v>1575</v>
      </c>
      <c r="AQ476" t="s">
        <v>129</v>
      </c>
      <c r="AR476">
        <v>95</v>
      </c>
      <c r="AS476">
        <v>146</v>
      </c>
      <c r="AT476">
        <v>0</v>
      </c>
      <c r="BB476" t="str">
        <f t="shared" si="30"/>
        <v>1200</v>
      </c>
      <c r="BC476">
        <v>1</v>
      </c>
      <c r="BD476" t="str">
        <f t="shared" si="32"/>
        <v xml:space="preserve">N1281F  </v>
      </c>
      <c r="BE476">
        <v>1</v>
      </c>
      <c r="BG476">
        <v>0</v>
      </c>
      <c r="BH476">
        <v>0</v>
      </c>
      <c r="BI476">
        <v>0</v>
      </c>
      <c r="BJ476">
        <v>1425</v>
      </c>
      <c r="BK476">
        <v>-150</v>
      </c>
      <c r="BL476" t="s">
        <v>300</v>
      </c>
      <c r="BM476">
        <v>1</v>
      </c>
      <c r="BN476">
        <v>0</v>
      </c>
      <c r="BO476">
        <v>1</v>
      </c>
      <c r="BP476">
        <v>0</v>
      </c>
      <c r="BS476">
        <v>0.08</v>
      </c>
      <c r="BT476">
        <v>0</v>
      </c>
      <c r="BU476">
        <v>0</v>
      </c>
      <c r="CE476" t="str">
        <f>"21:12:13.118"</f>
        <v>21:12:13.118</v>
      </c>
      <c r="CF476">
        <v>118440870</v>
      </c>
      <c r="CI476">
        <v>0</v>
      </c>
      <c r="CJ476">
        <v>1504</v>
      </c>
      <c r="CK476">
        <v>1011.2</v>
      </c>
      <c r="CL476">
        <v>4.2187999999999999</v>
      </c>
      <c r="CM476">
        <v>1</v>
      </c>
      <c r="CN476">
        <v>1</v>
      </c>
      <c r="CO476">
        <v>0</v>
      </c>
      <c r="CP476">
        <v>1</v>
      </c>
      <c r="CQ476">
        <v>0</v>
      </c>
      <c r="CR476">
        <v>1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6</v>
      </c>
      <c r="CY476">
        <v>7</v>
      </c>
      <c r="CZ476" t="s">
        <v>131</v>
      </c>
      <c r="DA476">
        <v>145</v>
      </c>
      <c r="DB476">
        <v>1</v>
      </c>
      <c r="DC476" t="s">
        <v>132</v>
      </c>
      <c r="DD476" t="s">
        <v>133</v>
      </c>
      <c r="DG476">
        <v>1807323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"09/28/2024 21:12:13.379"</f>
        <v>09/28/2024 21:12:13.379</v>
      </c>
      <c r="C477" t="str">
        <f t="shared" si="31"/>
        <v>FFDFD7C0</v>
      </c>
      <c r="D477" t="s">
        <v>123</v>
      </c>
      <c r="E477">
        <v>2</v>
      </c>
      <c r="H477">
        <v>158</v>
      </c>
      <c r="I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"21:12:13.117"</f>
        <v>21:12:13.117</v>
      </c>
      <c r="T477" t="str">
        <f>"21:12:12.617"</f>
        <v>21:12:12.617</v>
      </c>
      <c r="U477" t="str">
        <f t="shared" si="29"/>
        <v>A073EB</v>
      </c>
      <c r="V477">
        <v>0</v>
      </c>
      <c r="W477">
        <v>0</v>
      </c>
      <c r="X477">
        <v>4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297</v>
      </c>
      <c r="AG477">
        <v>0</v>
      </c>
      <c r="AH477">
        <v>3</v>
      </c>
      <c r="AI477">
        <v>2</v>
      </c>
      <c r="AJ477">
        <v>1</v>
      </c>
      <c r="AK477" t="s">
        <v>366</v>
      </c>
      <c r="AL477">
        <v>35.955784000000001</v>
      </c>
      <c r="AM477" t="s">
        <v>367</v>
      </c>
      <c r="AN477">
        <v>-75.715821000000005</v>
      </c>
      <c r="AO477">
        <v>25</v>
      </c>
      <c r="AP477">
        <v>1575</v>
      </c>
      <c r="AQ477" t="s">
        <v>129</v>
      </c>
      <c r="AR477">
        <v>95</v>
      </c>
      <c r="AS477">
        <v>146</v>
      </c>
      <c r="AT477">
        <v>0</v>
      </c>
      <c r="BB477" t="str">
        <f t="shared" si="30"/>
        <v>1200</v>
      </c>
      <c r="BC477">
        <v>1</v>
      </c>
      <c r="BD477" t="str">
        <f t="shared" si="32"/>
        <v xml:space="preserve">N1281F  </v>
      </c>
      <c r="BE477">
        <v>1</v>
      </c>
      <c r="BG477">
        <v>0</v>
      </c>
      <c r="BH477">
        <v>0</v>
      </c>
      <c r="BI477">
        <v>0</v>
      </c>
      <c r="BJ477">
        <v>1425</v>
      </c>
      <c r="BK477">
        <v>-150</v>
      </c>
      <c r="BL477" t="s">
        <v>300</v>
      </c>
      <c r="BM477">
        <v>1</v>
      </c>
      <c r="BN477">
        <v>0</v>
      </c>
      <c r="BO477">
        <v>1</v>
      </c>
      <c r="BP477">
        <v>0</v>
      </c>
      <c r="BS477">
        <v>0.08</v>
      </c>
      <c r="BT477">
        <v>0</v>
      </c>
      <c r="BU477">
        <v>0</v>
      </c>
      <c r="CE477" t="str">
        <f>"21:12:13.118"</f>
        <v>21:12:13.118</v>
      </c>
      <c r="CF477">
        <v>118440870</v>
      </c>
      <c r="CI477">
        <v>0</v>
      </c>
      <c r="CJ477">
        <v>1504</v>
      </c>
      <c r="CK477">
        <v>1011.2</v>
      </c>
      <c r="CL477">
        <v>4.2187999999999999</v>
      </c>
      <c r="CM477">
        <v>1</v>
      </c>
      <c r="CN477">
        <v>1</v>
      </c>
      <c r="CO477">
        <v>0</v>
      </c>
      <c r="CP477">
        <v>1</v>
      </c>
      <c r="CQ477">
        <v>0</v>
      </c>
      <c r="CR477">
        <v>1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6</v>
      </c>
      <c r="CY477">
        <v>7</v>
      </c>
      <c r="CZ477" t="s">
        <v>131</v>
      </c>
      <c r="DA477">
        <v>145</v>
      </c>
      <c r="DB477">
        <v>1</v>
      </c>
      <c r="DC477" t="s">
        <v>132</v>
      </c>
      <c r="DD477" t="s">
        <v>133</v>
      </c>
      <c r="DG477">
        <v>1807323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"09/28/2024 21:12:14.363"</f>
        <v>09/28/2024 21:12:14.363</v>
      </c>
      <c r="C478" t="str">
        <f t="shared" si="31"/>
        <v>FFDFD7C0</v>
      </c>
      <c r="D478" t="s">
        <v>143</v>
      </c>
      <c r="E478">
        <v>13</v>
      </c>
      <c r="J478" t="s">
        <v>144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"21:12:14.133"</f>
        <v>21:12:14.133</v>
      </c>
      <c r="T478" t="str">
        <f>"21:12:13.733"</f>
        <v>21:12:13.733</v>
      </c>
      <c r="U478" t="str">
        <f t="shared" si="29"/>
        <v>A073EB</v>
      </c>
      <c r="V478">
        <v>0</v>
      </c>
      <c r="W478">
        <v>0</v>
      </c>
      <c r="X478">
        <v>4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297</v>
      </c>
      <c r="AG478">
        <v>0</v>
      </c>
      <c r="AH478">
        <v>3</v>
      </c>
      <c r="AI478">
        <v>2</v>
      </c>
      <c r="AJ478">
        <v>1</v>
      </c>
      <c r="AK478" t="s">
        <v>368</v>
      </c>
      <c r="AL478">
        <v>35.956535000000002</v>
      </c>
      <c r="AM478" t="s">
        <v>369</v>
      </c>
      <c r="AN478">
        <v>-75.715198999999998</v>
      </c>
      <c r="AO478">
        <v>25</v>
      </c>
      <c r="AP478">
        <v>1575</v>
      </c>
      <c r="AQ478" t="s">
        <v>129</v>
      </c>
      <c r="AR478">
        <v>95</v>
      </c>
      <c r="AS478">
        <v>146</v>
      </c>
      <c r="AT478">
        <v>-64</v>
      </c>
      <c r="BB478" t="str">
        <f t="shared" si="30"/>
        <v>1200</v>
      </c>
      <c r="BC478">
        <v>1</v>
      </c>
      <c r="BD478" t="str">
        <f t="shared" si="32"/>
        <v xml:space="preserve">N1281F  </v>
      </c>
      <c r="BE478">
        <v>1</v>
      </c>
      <c r="BG478">
        <v>0</v>
      </c>
      <c r="BH478">
        <v>0</v>
      </c>
      <c r="BI478">
        <v>0</v>
      </c>
      <c r="BJ478">
        <v>1425</v>
      </c>
      <c r="BK478">
        <v>-150</v>
      </c>
      <c r="BL478" t="s">
        <v>300</v>
      </c>
      <c r="BM478">
        <v>1</v>
      </c>
      <c r="BN478">
        <v>0</v>
      </c>
      <c r="BO478">
        <v>1</v>
      </c>
      <c r="BP478">
        <v>0</v>
      </c>
      <c r="BS478">
        <v>0.08</v>
      </c>
      <c r="BT478">
        <v>0</v>
      </c>
      <c r="BU478">
        <v>0</v>
      </c>
      <c r="CE478" t="str">
        <f>"21:12:14.139"</f>
        <v>21:12:14.139</v>
      </c>
      <c r="CF478">
        <v>139172509</v>
      </c>
      <c r="CI478">
        <v>0</v>
      </c>
      <c r="CJ478">
        <v>1504</v>
      </c>
      <c r="CK478">
        <v>1011.2</v>
      </c>
      <c r="CL478">
        <v>4.2187999999999999</v>
      </c>
      <c r="CM478">
        <v>1</v>
      </c>
      <c r="CN478">
        <v>1</v>
      </c>
      <c r="CO478">
        <v>0</v>
      </c>
      <c r="CP478">
        <v>1</v>
      </c>
      <c r="CQ478">
        <v>0</v>
      </c>
      <c r="CR478">
        <v>1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6</v>
      </c>
      <c r="CY478">
        <v>7</v>
      </c>
      <c r="CZ478" t="s">
        <v>131</v>
      </c>
      <c r="DA478">
        <v>145</v>
      </c>
      <c r="DB478">
        <v>1</v>
      </c>
      <c r="DC478" t="s">
        <v>132</v>
      </c>
      <c r="DD478" t="s">
        <v>133</v>
      </c>
      <c r="DG478">
        <v>1807775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"09/28/2024 21:12:14.363"</f>
        <v>09/28/2024 21:12:14.363</v>
      </c>
      <c r="C479" t="str">
        <f t="shared" si="31"/>
        <v>FFDFD7C0</v>
      </c>
      <c r="D479" t="s">
        <v>136</v>
      </c>
      <c r="E479">
        <v>3</v>
      </c>
      <c r="F479">
        <v>1003</v>
      </c>
      <c r="G479" t="s">
        <v>142</v>
      </c>
      <c r="J479" t="s">
        <v>137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"21:12:14.133"</f>
        <v>21:12:14.133</v>
      </c>
      <c r="T479" t="str">
        <f>"21:12:13.733"</f>
        <v>21:12:13.733</v>
      </c>
      <c r="U479" t="str">
        <f t="shared" si="29"/>
        <v>A073EB</v>
      </c>
      <c r="V479">
        <v>0</v>
      </c>
      <c r="W479">
        <v>0</v>
      </c>
      <c r="X479">
        <v>4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297</v>
      </c>
      <c r="AG479">
        <v>0</v>
      </c>
      <c r="AH479">
        <v>3</v>
      </c>
      <c r="AI479">
        <v>2</v>
      </c>
      <c r="AJ479">
        <v>1</v>
      </c>
      <c r="AK479" t="s">
        <v>368</v>
      </c>
      <c r="AL479">
        <v>35.956535000000002</v>
      </c>
      <c r="AM479" t="s">
        <v>369</v>
      </c>
      <c r="AN479">
        <v>-75.715198999999998</v>
      </c>
      <c r="AO479">
        <v>25</v>
      </c>
      <c r="AP479">
        <v>1575</v>
      </c>
      <c r="AQ479" t="s">
        <v>129</v>
      </c>
      <c r="AR479">
        <v>95</v>
      </c>
      <c r="AS479">
        <v>146</v>
      </c>
      <c r="AT479">
        <v>-64</v>
      </c>
      <c r="BB479" t="str">
        <f t="shared" si="30"/>
        <v>1200</v>
      </c>
      <c r="BC479">
        <v>1</v>
      </c>
      <c r="BD479" t="str">
        <f t="shared" si="32"/>
        <v xml:space="preserve">N1281F  </v>
      </c>
      <c r="BE479">
        <v>1</v>
      </c>
      <c r="BG479">
        <v>0</v>
      </c>
      <c r="BH479">
        <v>0</v>
      </c>
      <c r="BI479">
        <v>0</v>
      </c>
      <c r="BJ479">
        <v>1425</v>
      </c>
      <c r="BK479">
        <v>-150</v>
      </c>
      <c r="BL479" t="s">
        <v>300</v>
      </c>
      <c r="BM479">
        <v>1</v>
      </c>
      <c r="BN479">
        <v>0</v>
      </c>
      <c r="BO479">
        <v>1</v>
      </c>
      <c r="BP479">
        <v>0</v>
      </c>
      <c r="BS479">
        <v>0.08</v>
      </c>
      <c r="BT479">
        <v>0</v>
      </c>
      <c r="BU479">
        <v>0</v>
      </c>
      <c r="CE479" t="str">
        <f>"21:12:14.139"</f>
        <v>21:12:14.139</v>
      </c>
      <c r="CF479">
        <v>139172509</v>
      </c>
      <c r="CI479">
        <v>0</v>
      </c>
      <c r="CJ479">
        <v>1504</v>
      </c>
      <c r="CK479">
        <v>1011.2</v>
      </c>
      <c r="CL479">
        <v>4.2187999999999999</v>
      </c>
      <c r="CM479">
        <v>1</v>
      </c>
      <c r="CN479">
        <v>1</v>
      </c>
      <c r="CO479">
        <v>0</v>
      </c>
      <c r="CP479">
        <v>1</v>
      </c>
      <c r="CQ479">
        <v>0</v>
      </c>
      <c r="CR479">
        <v>1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6</v>
      </c>
      <c r="CY479">
        <v>7</v>
      </c>
      <c r="CZ479" t="s">
        <v>131</v>
      </c>
      <c r="DA479">
        <v>145</v>
      </c>
      <c r="DB479">
        <v>1</v>
      </c>
      <c r="DC479" t="s">
        <v>132</v>
      </c>
      <c r="DD479" t="s">
        <v>133</v>
      </c>
      <c r="DG479">
        <v>1807775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"09/28/2024 21:12:14.363"</f>
        <v>09/28/2024 21:12:14.363</v>
      </c>
      <c r="C480" t="str">
        <f t="shared" si="31"/>
        <v>FFDFD7C0</v>
      </c>
      <c r="D480" t="s">
        <v>136</v>
      </c>
      <c r="E480">
        <v>4</v>
      </c>
      <c r="F480">
        <v>1004</v>
      </c>
      <c r="G480" t="s">
        <v>124</v>
      </c>
      <c r="J480" t="s">
        <v>137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"21:12:14.133"</f>
        <v>21:12:14.133</v>
      </c>
      <c r="T480" t="str">
        <f>"21:12:13.733"</f>
        <v>21:12:13.733</v>
      </c>
      <c r="U480" t="str">
        <f t="shared" si="29"/>
        <v>A073EB</v>
      </c>
      <c r="V480">
        <v>0</v>
      </c>
      <c r="W480">
        <v>0</v>
      </c>
      <c r="X480">
        <v>4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297</v>
      </c>
      <c r="AG480">
        <v>0</v>
      </c>
      <c r="AH480">
        <v>3</v>
      </c>
      <c r="AI480">
        <v>2</v>
      </c>
      <c r="AJ480">
        <v>1</v>
      </c>
      <c r="AK480" t="s">
        <v>368</v>
      </c>
      <c r="AL480">
        <v>35.956535000000002</v>
      </c>
      <c r="AM480" t="s">
        <v>369</v>
      </c>
      <c r="AN480">
        <v>-75.715198999999998</v>
      </c>
      <c r="AO480">
        <v>25</v>
      </c>
      <c r="AP480">
        <v>1575</v>
      </c>
      <c r="AQ480" t="s">
        <v>129</v>
      </c>
      <c r="AR480">
        <v>95</v>
      </c>
      <c r="AS480">
        <v>146</v>
      </c>
      <c r="AT480">
        <v>-64</v>
      </c>
      <c r="BB480" t="str">
        <f t="shared" si="30"/>
        <v>1200</v>
      </c>
      <c r="BC480">
        <v>1</v>
      </c>
      <c r="BD480" t="str">
        <f t="shared" si="32"/>
        <v xml:space="preserve">N1281F  </v>
      </c>
      <c r="BE480">
        <v>1</v>
      </c>
      <c r="BG480">
        <v>0</v>
      </c>
      <c r="BH480">
        <v>0</v>
      </c>
      <c r="BI480">
        <v>0</v>
      </c>
      <c r="BJ480">
        <v>1425</v>
      </c>
      <c r="BK480">
        <v>-150</v>
      </c>
      <c r="BL480" t="s">
        <v>300</v>
      </c>
      <c r="BM480">
        <v>1</v>
      </c>
      <c r="BN480">
        <v>0</v>
      </c>
      <c r="BO480">
        <v>1</v>
      </c>
      <c r="BP480">
        <v>0</v>
      </c>
      <c r="BS480">
        <v>0.08</v>
      </c>
      <c r="BT480">
        <v>0</v>
      </c>
      <c r="BU480">
        <v>0</v>
      </c>
      <c r="CE480" t="str">
        <f>"21:12:14.139"</f>
        <v>21:12:14.139</v>
      </c>
      <c r="CF480">
        <v>139172509</v>
      </c>
      <c r="CI480">
        <v>0</v>
      </c>
      <c r="CJ480">
        <v>1504</v>
      </c>
      <c r="CK480">
        <v>1011.2</v>
      </c>
      <c r="CL480">
        <v>4.2187999999999999</v>
      </c>
      <c r="CM480">
        <v>1</v>
      </c>
      <c r="CN480">
        <v>1</v>
      </c>
      <c r="CO480">
        <v>0</v>
      </c>
      <c r="CP480">
        <v>1</v>
      </c>
      <c r="CQ480">
        <v>0</v>
      </c>
      <c r="CR480">
        <v>1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6</v>
      </c>
      <c r="CY480">
        <v>7</v>
      </c>
      <c r="CZ480" t="s">
        <v>131</v>
      </c>
      <c r="DA480">
        <v>145</v>
      </c>
      <c r="DB480">
        <v>1</v>
      </c>
      <c r="DC480" t="s">
        <v>132</v>
      </c>
      <c r="DD480" t="s">
        <v>133</v>
      </c>
      <c r="DG480">
        <v>1807775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"09/28/2024 21:12:14.363"</f>
        <v>09/28/2024 21:12:14.363</v>
      </c>
      <c r="C481" t="str">
        <f t="shared" si="31"/>
        <v>FFDFD7C0</v>
      </c>
      <c r="D481" t="s">
        <v>123</v>
      </c>
      <c r="E481">
        <v>2</v>
      </c>
      <c r="H481">
        <v>158</v>
      </c>
      <c r="I481" t="s">
        <v>124</v>
      </c>
      <c r="J481" t="s">
        <v>125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"21:12:14.133"</f>
        <v>21:12:14.133</v>
      </c>
      <c r="T481" t="str">
        <f>"21:12:13.733"</f>
        <v>21:12:13.733</v>
      </c>
      <c r="U481" t="str">
        <f t="shared" si="29"/>
        <v>A073EB</v>
      </c>
      <c r="V481">
        <v>0</v>
      </c>
      <c r="W481">
        <v>0</v>
      </c>
      <c r="X481">
        <v>4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297</v>
      </c>
      <c r="AG481">
        <v>0</v>
      </c>
      <c r="AH481">
        <v>3</v>
      </c>
      <c r="AI481">
        <v>2</v>
      </c>
      <c r="AJ481">
        <v>1</v>
      </c>
      <c r="AK481" t="s">
        <v>368</v>
      </c>
      <c r="AL481">
        <v>35.956535000000002</v>
      </c>
      <c r="AM481" t="s">
        <v>369</v>
      </c>
      <c r="AN481">
        <v>-75.715198999999998</v>
      </c>
      <c r="AO481">
        <v>25</v>
      </c>
      <c r="AP481">
        <v>1575</v>
      </c>
      <c r="AQ481" t="s">
        <v>129</v>
      </c>
      <c r="AR481">
        <v>95</v>
      </c>
      <c r="AS481">
        <v>146</v>
      </c>
      <c r="AT481">
        <v>-64</v>
      </c>
      <c r="BB481" t="str">
        <f t="shared" si="30"/>
        <v>1200</v>
      </c>
      <c r="BC481">
        <v>1</v>
      </c>
      <c r="BD481" t="str">
        <f t="shared" si="32"/>
        <v xml:space="preserve">N1281F  </v>
      </c>
      <c r="BE481">
        <v>1</v>
      </c>
      <c r="BG481">
        <v>0</v>
      </c>
      <c r="BH481">
        <v>0</v>
      </c>
      <c r="BI481">
        <v>0</v>
      </c>
      <c r="BJ481">
        <v>1425</v>
      </c>
      <c r="BK481">
        <v>-150</v>
      </c>
      <c r="BL481" t="s">
        <v>300</v>
      </c>
      <c r="BM481">
        <v>1</v>
      </c>
      <c r="BN481">
        <v>0</v>
      </c>
      <c r="BO481">
        <v>1</v>
      </c>
      <c r="BP481">
        <v>0</v>
      </c>
      <c r="BS481">
        <v>0.08</v>
      </c>
      <c r="BT481">
        <v>0</v>
      </c>
      <c r="BU481">
        <v>0</v>
      </c>
      <c r="CE481" t="str">
        <f>"21:12:14.139"</f>
        <v>21:12:14.139</v>
      </c>
      <c r="CF481">
        <v>139172509</v>
      </c>
      <c r="CI481">
        <v>0</v>
      </c>
      <c r="CJ481">
        <v>1504</v>
      </c>
      <c r="CK481">
        <v>1011.2</v>
      </c>
      <c r="CL481">
        <v>4.2187999999999999</v>
      </c>
      <c r="CM481">
        <v>1</v>
      </c>
      <c r="CN481">
        <v>1</v>
      </c>
      <c r="CO481">
        <v>0</v>
      </c>
      <c r="CP481">
        <v>1</v>
      </c>
      <c r="CQ481">
        <v>0</v>
      </c>
      <c r="CR481">
        <v>1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6</v>
      </c>
      <c r="CY481">
        <v>7</v>
      </c>
      <c r="CZ481" t="s">
        <v>131</v>
      </c>
      <c r="DA481">
        <v>145</v>
      </c>
      <c r="DB481">
        <v>1</v>
      </c>
      <c r="DC481" t="s">
        <v>132</v>
      </c>
      <c r="DD481" t="s">
        <v>133</v>
      </c>
      <c r="DG481">
        <v>1807775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"09/28/2024 21:12:15.378"</f>
        <v>09/28/2024 21:12:15.378</v>
      </c>
      <c r="C482" t="str">
        <f t="shared" si="31"/>
        <v>FFDFD7C0</v>
      </c>
      <c r="D482" t="s">
        <v>143</v>
      </c>
      <c r="E482">
        <v>13</v>
      </c>
      <c r="J482" t="s">
        <v>144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"21:12:15.148"</f>
        <v>21:12:15.148</v>
      </c>
      <c r="T482" t="str">
        <f>"21:12:14.748"</f>
        <v>21:12:14.748</v>
      </c>
      <c r="U482" t="str">
        <f t="shared" si="29"/>
        <v>A073EB</v>
      </c>
      <c r="V482">
        <v>0</v>
      </c>
      <c r="W482">
        <v>0</v>
      </c>
      <c r="X482">
        <v>4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297</v>
      </c>
      <c r="AG482">
        <v>0</v>
      </c>
      <c r="AH482">
        <v>3</v>
      </c>
      <c r="AI482">
        <v>2</v>
      </c>
      <c r="AJ482">
        <v>1</v>
      </c>
      <c r="AK482" t="s">
        <v>370</v>
      </c>
      <c r="AL482">
        <v>35.957222000000002</v>
      </c>
      <c r="AM482" t="s">
        <v>371</v>
      </c>
      <c r="AN482">
        <v>-75.714684000000005</v>
      </c>
      <c r="AO482">
        <v>25</v>
      </c>
      <c r="AP482">
        <v>1575</v>
      </c>
      <c r="AQ482" t="s">
        <v>129</v>
      </c>
      <c r="AR482">
        <v>95</v>
      </c>
      <c r="AS482">
        <v>147</v>
      </c>
      <c r="AT482">
        <v>0</v>
      </c>
      <c r="BB482" t="str">
        <f t="shared" si="30"/>
        <v>1200</v>
      </c>
      <c r="BC482">
        <v>1</v>
      </c>
      <c r="BD482" t="str">
        <f t="shared" si="32"/>
        <v xml:space="preserve">N1281F  </v>
      </c>
      <c r="BE482">
        <v>1</v>
      </c>
      <c r="BG482">
        <v>0</v>
      </c>
      <c r="BH482">
        <v>0</v>
      </c>
      <c r="BI482">
        <v>0</v>
      </c>
      <c r="BJ482">
        <v>1425</v>
      </c>
      <c r="BK482">
        <v>-150</v>
      </c>
      <c r="BL482" t="s">
        <v>300</v>
      </c>
      <c r="BM482">
        <v>1</v>
      </c>
      <c r="BN482">
        <v>0</v>
      </c>
      <c r="BO482">
        <v>1</v>
      </c>
      <c r="BP482">
        <v>0</v>
      </c>
      <c r="BS482">
        <v>0.08</v>
      </c>
      <c r="BT482">
        <v>0</v>
      </c>
      <c r="BU482">
        <v>0</v>
      </c>
      <c r="CE482" t="str">
        <f>"21:12:15.153"</f>
        <v>21:12:15.153</v>
      </c>
      <c r="CF482">
        <v>153350336</v>
      </c>
      <c r="CI482">
        <v>0</v>
      </c>
      <c r="CJ482">
        <v>1504</v>
      </c>
      <c r="CK482">
        <v>1011.2</v>
      </c>
      <c r="CL482">
        <v>4.2187999999999999</v>
      </c>
      <c r="CM482">
        <v>1</v>
      </c>
      <c r="CN482">
        <v>1</v>
      </c>
      <c r="CO482">
        <v>0</v>
      </c>
      <c r="CP482">
        <v>1</v>
      </c>
      <c r="CQ482">
        <v>0</v>
      </c>
      <c r="CR482">
        <v>1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6</v>
      </c>
      <c r="CY482">
        <v>7</v>
      </c>
      <c r="CZ482" t="s">
        <v>131</v>
      </c>
      <c r="DA482">
        <v>145</v>
      </c>
      <c r="DB482">
        <v>1</v>
      </c>
      <c r="DC482" t="s">
        <v>132</v>
      </c>
      <c r="DD482" t="s">
        <v>133</v>
      </c>
      <c r="DG482">
        <v>1808239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"09/28/2024 21:12:15.378"</f>
        <v>09/28/2024 21:12:15.378</v>
      </c>
      <c r="C483" t="str">
        <f t="shared" si="31"/>
        <v>FFDFD7C0</v>
      </c>
      <c r="D483" t="s">
        <v>136</v>
      </c>
      <c r="E483">
        <v>3</v>
      </c>
      <c r="F483">
        <v>1003</v>
      </c>
      <c r="G483" t="s">
        <v>142</v>
      </c>
      <c r="J483" t="s">
        <v>137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"21:12:15.148"</f>
        <v>21:12:15.148</v>
      </c>
      <c r="T483" t="str">
        <f>"21:12:14.748"</f>
        <v>21:12:14.748</v>
      </c>
      <c r="U483" t="str">
        <f t="shared" si="29"/>
        <v>A073EB</v>
      </c>
      <c r="V483">
        <v>0</v>
      </c>
      <c r="W483">
        <v>0</v>
      </c>
      <c r="X483">
        <v>4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297</v>
      </c>
      <c r="AG483">
        <v>0</v>
      </c>
      <c r="AH483">
        <v>3</v>
      </c>
      <c r="AI483">
        <v>2</v>
      </c>
      <c r="AJ483">
        <v>1</v>
      </c>
      <c r="AK483" t="s">
        <v>370</v>
      </c>
      <c r="AL483">
        <v>35.957222000000002</v>
      </c>
      <c r="AM483" t="s">
        <v>371</v>
      </c>
      <c r="AN483">
        <v>-75.714684000000005</v>
      </c>
      <c r="AO483">
        <v>25</v>
      </c>
      <c r="AP483">
        <v>1575</v>
      </c>
      <c r="AQ483" t="s">
        <v>129</v>
      </c>
      <c r="AR483">
        <v>95</v>
      </c>
      <c r="AS483">
        <v>147</v>
      </c>
      <c r="AT483">
        <v>0</v>
      </c>
      <c r="BB483" t="str">
        <f t="shared" si="30"/>
        <v>1200</v>
      </c>
      <c r="BC483">
        <v>1</v>
      </c>
      <c r="BD483" t="str">
        <f t="shared" si="32"/>
        <v xml:space="preserve">N1281F  </v>
      </c>
      <c r="BE483">
        <v>1</v>
      </c>
      <c r="BG483">
        <v>0</v>
      </c>
      <c r="BH483">
        <v>0</v>
      </c>
      <c r="BI483">
        <v>0</v>
      </c>
      <c r="BJ483">
        <v>1425</v>
      </c>
      <c r="BK483">
        <v>-150</v>
      </c>
      <c r="BL483" t="s">
        <v>300</v>
      </c>
      <c r="BM483">
        <v>1</v>
      </c>
      <c r="BN483">
        <v>0</v>
      </c>
      <c r="BO483">
        <v>1</v>
      </c>
      <c r="BP483">
        <v>0</v>
      </c>
      <c r="BS483">
        <v>0.08</v>
      </c>
      <c r="BT483">
        <v>0</v>
      </c>
      <c r="BU483">
        <v>0</v>
      </c>
      <c r="CE483" t="str">
        <f>"21:12:15.153"</f>
        <v>21:12:15.153</v>
      </c>
      <c r="CF483">
        <v>153350336</v>
      </c>
      <c r="CI483">
        <v>0</v>
      </c>
      <c r="CJ483">
        <v>1504</v>
      </c>
      <c r="CK483">
        <v>1011.2</v>
      </c>
      <c r="CL483">
        <v>4.2187999999999999</v>
      </c>
      <c r="CM483">
        <v>1</v>
      </c>
      <c r="CN483">
        <v>1</v>
      </c>
      <c r="CO483">
        <v>0</v>
      </c>
      <c r="CP483">
        <v>1</v>
      </c>
      <c r="CQ483">
        <v>0</v>
      </c>
      <c r="CR483">
        <v>1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6</v>
      </c>
      <c r="CY483">
        <v>7</v>
      </c>
      <c r="CZ483" t="s">
        <v>131</v>
      </c>
      <c r="DA483">
        <v>145</v>
      </c>
      <c r="DB483">
        <v>1</v>
      </c>
      <c r="DC483" t="s">
        <v>132</v>
      </c>
      <c r="DD483" t="s">
        <v>133</v>
      </c>
      <c r="DG483">
        <v>1808239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"09/28/2024 21:12:15.378"</f>
        <v>09/28/2024 21:12:15.378</v>
      </c>
      <c r="C484" t="str">
        <f t="shared" si="31"/>
        <v>FFDFD7C0</v>
      </c>
      <c r="D484" t="s">
        <v>123</v>
      </c>
      <c r="E484">
        <v>2</v>
      </c>
      <c r="H484">
        <v>158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"21:12:15.148"</f>
        <v>21:12:15.148</v>
      </c>
      <c r="T484" t="str">
        <f>"21:12:14.748"</f>
        <v>21:12:14.748</v>
      </c>
      <c r="U484" t="str">
        <f t="shared" si="29"/>
        <v>A073EB</v>
      </c>
      <c r="V484">
        <v>0</v>
      </c>
      <c r="W484">
        <v>0</v>
      </c>
      <c r="X484">
        <v>4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297</v>
      </c>
      <c r="AG484">
        <v>0</v>
      </c>
      <c r="AH484">
        <v>3</v>
      </c>
      <c r="AI484">
        <v>2</v>
      </c>
      <c r="AJ484">
        <v>1</v>
      </c>
      <c r="AK484" t="s">
        <v>370</v>
      </c>
      <c r="AL484">
        <v>35.957222000000002</v>
      </c>
      <c r="AM484" t="s">
        <v>371</v>
      </c>
      <c r="AN484">
        <v>-75.714684000000005</v>
      </c>
      <c r="AO484">
        <v>25</v>
      </c>
      <c r="AP484">
        <v>1575</v>
      </c>
      <c r="AQ484" t="s">
        <v>129</v>
      </c>
      <c r="AR484">
        <v>95</v>
      </c>
      <c r="AS484">
        <v>147</v>
      </c>
      <c r="AT484">
        <v>0</v>
      </c>
      <c r="BB484" t="str">
        <f t="shared" si="30"/>
        <v>1200</v>
      </c>
      <c r="BC484">
        <v>1</v>
      </c>
      <c r="BD484" t="str">
        <f t="shared" si="32"/>
        <v xml:space="preserve">N1281F  </v>
      </c>
      <c r="BE484">
        <v>1</v>
      </c>
      <c r="BG484">
        <v>0</v>
      </c>
      <c r="BH484">
        <v>0</v>
      </c>
      <c r="BI484">
        <v>0</v>
      </c>
      <c r="BJ484">
        <v>1425</v>
      </c>
      <c r="BK484">
        <v>-150</v>
      </c>
      <c r="BL484" t="s">
        <v>300</v>
      </c>
      <c r="BM484">
        <v>1</v>
      </c>
      <c r="BN484">
        <v>0</v>
      </c>
      <c r="BO484">
        <v>1</v>
      </c>
      <c r="BP484">
        <v>0</v>
      </c>
      <c r="BS484">
        <v>0.08</v>
      </c>
      <c r="BT484">
        <v>0</v>
      </c>
      <c r="BU484">
        <v>0</v>
      </c>
      <c r="CE484" t="str">
        <f>"21:12:15.153"</f>
        <v>21:12:15.153</v>
      </c>
      <c r="CF484">
        <v>153350336</v>
      </c>
      <c r="CI484">
        <v>0</v>
      </c>
      <c r="CJ484">
        <v>1504</v>
      </c>
      <c r="CK484">
        <v>1011.2</v>
      </c>
      <c r="CL484">
        <v>4.2187999999999999</v>
      </c>
      <c r="CM484">
        <v>1</v>
      </c>
      <c r="CN484">
        <v>1</v>
      </c>
      <c r="CO484">
        <v>0</v>
      </c>
      <c r="CP484">
        <v>1</v>
      </c>
      <c r="CQ484">
        <v>0</v>
      </c>
      <c r="CR484">
        <v>1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6</v>
      </c>
      <c r="CY484">
        <v>7</v>
      </c>
      <c r="CZ484" t="s">
        <v>131</v>
      </c>
      <c r="DA484">
        <v>145</v>
      </c>
      <c r="DB484">
        <v>1</v>
      </c>
      <c r="DC484" t="s">
        <v>132</v>
      </c>
      <c r="DD484" t="s">
        <v>133</v>
      </c>
      <c r="DG484">
        <v>1808239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"09/28/2024 21:12:15.378"</f>
        <v>09/28/2024 21:12:15.378</v>
      </c>
      <c r="C485" t="str">
        <f t="shared" si="31"/>
        <v>FFDFD7C0</v>
      </c>
      <c r="D485" t="s">
        <v>136</v>
      </c>
      <c r="E485">
        <v>4</v>
      </c>
      <c r="F485">
        <v>1004</v>
      </c>
      <c r="G485" t="s">
        <v>124</v>
      </c>
      <c r="J485" t="s">
        <v>137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"21:12:15.148"</f>
        <v>21:12:15.148</v>
      </c>
      <c r="T485" t="str">
        <f>"21:12:14.748"</f>
        <v>21:12:14.748</v>
      </c>
      <c r="U485" t="str">
        <f t="shared" si="29"/>
        <v>A073EB</v>
      </c>
      <c r="V485">
        <v>0</v>
      </c>
      <c r="W485">
        <v>0</v>
      </c>
      <c r="X485">
        <v>4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297</v>
      </c>
      <c r="AG485">
        <v>0</v>
      </c>
      <c r="AH485">
        <v>3</v>
      </c>
      <c r="AI485">
        <v>2</v>
      </c>
      <c r="AJ485">
        <v>1</v>
      </c>
      <c r="AK485" t="s">
        <v>370</v>
      </c>
      <c r="AL485">
        <v>35.957222000000002</v>
      </c>
      <c r="AM485" t="s">
        <v>371</v>
      </c>
      <c r="AN485">
        <v>-75.714684000000005</v>
      </c>
      <c r="AO485">
        <v>25</v>
      </c>
      <c r="AP485">
        <v>1575</v>
      </c>
      <c r="AQ485" t="s">
        <v>129</v>
      </c>
      <c r="AR485">
        <v>95</v>
      </c>
      <c r="AS485">
        <v>147</v>
      </c>
      <c r="AT485">
        <v>0</v>
      </c>
      <c r="BB485" t="str">
        <f t="shared" si="30"/>
        <v>1200</v>
      </c>
      <c r="BC485">
        <v>1</v>
      </c>
      <c r="BD485" t="str">
        <f t="shared" si="32"/>
        <v xml:space="preserve">N1281F  </v>
      </c>
      <c r="BE485">
        <v>1</v>
      </c>
      <c r="BG485">
        <v>0</v>
      </c>
      <c r="BH485">
        <v>0</v>
      </c>
      <c r="BI485">
        <v>0</v>
      </c>
      <c r="BJ485">
        <v>1425</v>
      </c>
      <c r="BK485">
        <v>-150</v>
      </c>
      <c r="BL485" t="s">
        <v>300</v>
      </c>
      <c r="BM485">
        <v>1</v>
      </c>
      <c r="BN485">
        <v>0</v>
      </c>
      <c r="BO485">
        <v>1</v>
      </c>
      <c r="BP485">
        <v>0</v>
      </c>
      <c r="BS485">
        <v>0.08</v>
      </c>
      <c r="BT485">
        <v>0</v>
      </c>
      <c r="BU485">
        <v>0</v>
      </c>
      <c r="CE485" t="str">
        <f>"21:12:15.153"</f>
        <v>21:12:15.153</v>
      </c>
      <c r="CF485">
        <v>153350336</v>
      </c>
      <c r="CI485">
        <v>0</v>
      </c>
      <c r="CJ485">
        <v>1504</v>
      </c>
      <c r="CK485">
        <v>1011.2</v>
      </c>
      <c r="CL485">
        <v>4.2187999999999999</v>
      </c>
      <c r="CM485">
        <v>1</v>
      </c>
      <c r="CN485">
        <v>1</v>
      </c>
      <c r="CO485">
        <v>0</v>
      </c>
      <c r="CP485">
        <v>1</v>
      </c>
      <c r="CQ485">
        <v>0</v>
      </c>
      <c r="CR485">
        <v>1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6</v>
      </c>
      <c r="CY485">
        <v>7</v>
      </c>
      <c r="CZ485" t="s">
        <v>131</v>
      </c>
      <c r="DA485">
        <v>145</v>
      </c>
      <c r="DB485">
        <v>1</v>
      </c>
      <c r="DC485" t="s">
        <v>132</v>
      </c>
      <c r="DD485" t="s">
        <v>133</v>
      </c>
      <c r="DG485">
        <v>1808239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"09/28/2024 21:12:16.378"</f>
        <v>09/28/2024 21:12:16.378</v>
      </c>
      <c r="C486" t="str">
        <f t="shared" si="31"/>
        <v>FFDFD7C0</v>
      </c>
      <c r="D486" t="s">
        <v>123</v>
      </c>
      <c r="E486">
        <v>2</v>
      </c>
      <c r="H486">
        <v>158</v>
      </c>
      <c r="I486" t="s">
        <v>124</v>
      </c>
      <c r="J486" t="s">
        <v>125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"21:12:16.133"</f>
        <v>21:12:16.133</v>
      </c>
      <c r="T486" t="str">
        <f>"21:12:15.733"</f>
        <v>21:12:15.733</v>
      </c>
      <c r="U486" t="str">
        <f t="shared" si="29"/>
        <v>A073EB</v>
      </c>
      <c r="V486">
        <v>0</v>
      </c>
      <c r="W486">
        <v>0</v>
      </c>
      <c r="X486">
        <v>4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297</v>
      </c>
      <c r="AG486">
        <v>0</v>
      </c>
      <c r="AH486">
        <v>3</v>
      </c>
      <c r="AI486">
        <v>2</v>
      </c>
      <c r="AJ486">
        <v>1</v>
      </c>
      <c r="AK486" t="s">
        <v>372</v>
      </c>
      <c r="AL486">
        <v>35.957886999999999</v>
      </c>
      <c r="AM486" t="s">
        <v>373</v>
      </c>
      <c r="AN486">
        <v>-75.714146999999997</v>
      </c>
      <c r="AO486">
        <v>25</v>
      </c>
      <c r="AP486">
        <v>1575</v>
      </c>
      <c r="AQ486" t="s">
        <v>129</v>
      </c>
      <c r="AR486">
        <v>95</v>
      </c>
      <c r="AS486">
        <v>148</v>
      </c>
      <c r="AT486">
        <v>0</v>
      </c>
      <c r="BB486" t="str">
        <f t="shared" si="30"/>
        <v>1200</v>
      </c>
      <c r="BC486">
        <v>1</v>
      </c>
      <c r="BD486" t="str">
        <f t="shared" si="32"/>
        <v xml:space="preserve">N1281F  </v>
      </c>
      <c r="BE486">
        <v>1</v>
      </c>
      <c r="BG486">
        <v>0</v>
      </c>
      <c r="BH486">
        <v>0</v>
      </c>
      <c r="BI486">
        <v>0</v>
      </c>
      <c r="BJ486">
        <v>1425</v>
      </c>
      <c r="BK486">
        <v>-150</v>
      </c>
      <c r="BL486" t="s">
        <v>300</v>
      </c>
      <c r="BM486">
        <v>1</v>
      </c>
      <c r="BN486">
        <v>0</v>
      </c>
      <c r="BO486">
        <v>1</v>
      </c>
      <c r="BP486">
        <v>0</v>
      </c>
      <c r="BS486">
        <v>0.08</v>
      </c>
      <c r="BT486">
        <v>0</v>
      </c>
      <c r="BU486">
        <v>0</v>
      </c>
      <c r="CE486" t="str">
        <f>"21:12:16.138"</f>
        <v>21:12:16.138</v>
      </c>
      <c r="CF486">
        <v>138036820</v>
      </c>
      <c r="CI486">
        <v>0</v>
      </c>
      <c r="CJ486">
        <v>1504</v>
      </c>
      <c r="CK486">
        <v>1011.2</v>
      </c>
      <c r="CL486">
        <v>4.2187999999999999</v>
      </c>
      <c r="CM486">
        <v>1</v>
      </c>
      <c r="CN486">
        <v>1</v>
      </c>
      <c r="CO486">
        <v>0</v>
      </c>
      <c r="CP486">
        <v>1</v>
      </c>
      <c r="CQ486">
        <v>0</v>
      </c>
      <c r="CR486">
        <v>1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6</v>
      </c>
      <c r="CY486">
        <v>7</v>
      </c>
      <c r="CZ486" t="s">
        <v>131</v>
      </c>
      <c r="DA486">
        <v>145</v>
      </c>
      <c r="DB486">
        <v>1</v>
      </c>
      <c r="DC486" t="s">
        <v>132</v>
      </c>
      <c r="DD486" t="s">
        <v>133</v>
      </c>
      <c r="DG486">
        <v>1808669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"09/28/2024 21:12:16.425"</f>
        <v>09/28/2024 21:12:16.425</v>
      </c>
      <c r="C487" t="str">
        <f t="shared" si="31"/>
        <v>FFDFD7C0</v>
      </c>
      <c r="D487" t="s">
        <v>143</v>
      </c>
      <c r="E487">
        <v>13</v>
      </c>
      <c r="J487" t="s">
        <v>144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"21:12:16.133"</f>
        <v>21:12:16.133</v>
      </c>
      <c r="T487" t="str">
        <f>"21:12:15.733"</f>
        <v>21:12:15.733</v>
      </c>
      <c r="U487" t="str">
        <f t="shared" si="29"/>
        <v>A073EB</v>
      </c>
      <c r="V487">
        <v>0</v>
      </c>
      <c r="W487">
        <v>0</v>
      </c>
      <c r="X487">
        <v>4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297</v>
      </c>
      <c r="AG487">
        <v>0</v>
      </c>
      <c r="AH487">
        <v>3</v>
      </c>
      <c r="AI487">
        <v>2</v>
      </c>
      <c r="AJ487">
        <v>1</v>
      </c>
      <c r="AK487" t="s">
        <v>372</v>
      </c>
      <c r="AL487">
        <v>35.957886999999999</v>
      </c>
      <c r="AM487" t="s">
        <v>373</v>
      </c>
      <c r="AN487">
        <v>-75.714146999999997</v>
      </c>
      <c r="AO487">
        <v>25</v>
      </c>
      <c r="AP487">
        <v>1575</v>
      </c>
      <c r="AQ487" t="s">
        <v>129</v>
      </c>
      <c r="AR487">
        <v>95</v>
      </c>
      <c r="AS487">
        <v>148</v>
      </c>
      <c r="AT487">
        <v>0</v>
      </c>
      <c r="BB487" t="str">
        <f t="shared" si="30"/>
        <v>1200</v>
      </c>
      <c r="BC487">
        <v>1</v>
      </c>
      <c r="BD487" t="str">
        <f t="shared" si="32"/>
        <v xml:space="preserve">N1281F  </v>
      </c>
      <c r="BE487">
        <v>1</v>
      </c>
      <c r="BG487">
        <v>0</v>
      </c>
      <c r="BH487">
        <v>0</v>
      </c>
      <c r="BI487">
        <v>0</v>
      </c>
      <c r="BJ487">
        <v>1425</v>
      </c>
      <c r="BK487">
        <v>-150</v>
      </c>
      <c r="BL487" t="s">
        <v>300</v>
      </c>
      <c r="BM487">
        <v>1</v>
      </c>
      <c r="BN487">
        <v>0</v>
      </c>
      <c r="BO487">
        <v>1</v>
      </c>
      <c r="BP487">
        <v>0</v>
      </c>
      <c r="BS487">
        <v>0.08</v>
      </c>
      <c r="BT487">
        <v>0</v>
      </c>
      <c r="BU487">
        <v>0</v>
      </c>
      <c r="CE487" t="str">
        <f>"21:12:16.138"</f>
        <v>21:12:16.138</v>
      </c>
      <c r="CF487">
        <v>138036820</v>
      </c>
      <c r="CI487">
        <v>0</v>
      </c>
      <c r="CJ487">
        <v>1504</v>
      </c>
      <c r="CK487">
        <v>1011.2</v>
      </c>
      <c r="CL487">
        <v>4.2187999999999999</v>
      </c>
      <c r="CM487">
        <v>1</v>
      </c>
      <c r="CN487">
        <v>1</v>
      </c>
      <c r="CO487">
        <v>0</v>
      </c>
      <c r="CP487">
        <v>1</v>
      </c>
      <c r="CQ487">
        <v>0</v>
      </c>
      <c r="CR487">
        <v>1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131</v>
      </c>
      <c r="DA487">
        <v>145</v>
      </c>
      <c r="DB487">
        <v>1</v>
      </c>
      <c r="DC487" t="s">
        <v>132</v>
      </c>
      <c r="DD487" t="s">
        <v>133</v>
      </c>
      <c r="DG487">
        <v>1808669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"09/28/2024 21:12:16.425"</f>
        <v>09/28/2024 21:12:16.425</v>
      </c>
      <c r="C488" t="str">
        <f t="shared" si="31"/>
        <v>FFDFD7C0</v>
      </c>
      <c r="D488" t="s">
        <v>136</v>
      </c>
      <c r="E488">
        <v>3</v>
      </c>
      <c r="F488">
        <v>1003</v>
      </c>
      <c r="G488" t="s">
        <v>142</v>
      </c>
      <c r="J488" t="s">
        <v>137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"21:12:16.133"</f>
        <v>21:12:16.133</v>
      </c>
      <c r="T488" t="str">
        <f>"21:12:15.733"</f>
        <v>21:12:15.733</v>
      </c>
      <c r="U488" t="str">
        <f t="shared" si="29"/>
        <v>A073EB</v>
      </c>
      <c r="V488">
        <v>0</v>
      </c>
      <c r="W488">
        <v>0</v>
      </c>
      <c r="X488">
        <v>4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297</v>
      </c>
      <c r="AG488">
        <v>0</v>
      </c>
      <c r="AH488">
        <v>3</v>
      </c>
      <c r="AI488">
        <v>2</v>
      </c>
      <c r="AJ488">
        <v>1</v>
      </c>
      <c r="AK488" t="s">
        <v>372</v>
      </c>
      <c r="AL488">
        <v>35.957886999999999</v>
      </c>
      <c r="AM488" t="s">
        <v>373</v>
      </c>
      <c r="AN488">
        <v>-75.714146999999997</v>
      </c>
      <c r="AO488">
        <v>25</v>
      </c>
      <c r="AP488">
        <v>1575</v>
      </c>
      <c r="AQ488" t="s">
        <v>129</v>
      </c>
      <c r="AR488">
        <v>95</v>
      </c>
      <c r="AS488">
        <v>148</v>
      </c>
      <c r="AT488">
        <v>0</v>
      </c>
      <c r="BB488" t="str">
        <f t="shared" si="30"/>
        <v>1200</v>
      </c>
      <c r="BC488">
        <v>1</v>
      </c>
      <c r="BD488" t="str">
        <f t="shared" si="32"/>
        <v xml:space="preserve">N1281F  </v>
      </c>
      <c r="BE488">
        <v>1</v>
      </c>
      <c r="BG488">
        <v>0</v>
      </c>
      <c r="BH488">
        <v>0</v>
      </c>
      <c r="BI488">
        <v>0</v>
      </c>
      <c r="BJ488">
        <v>1425</v>
      </c>
      <c r="BK488">
        <v>-150</v>
      </c>
      <c r="BL488" t="s">
        <v>300</v>
      </c>
      <c r="BM488">
        <v>1</v>
      </c>
      <c r="BN488">
        <v>0</v>
      </c>
      <c r="BO488">
        <v>1</v>
      </c>
      <c r="BP488">
        <v>0</v>
      </c>
      <c r="BS488">
        <v>0.08</v>
      </c>
      <c r="BT488">
        <v>0</v>
      </c>
      <c r="BU488">
        <v>0</v>
      </c>
      <c r="CE488" t="str">
        <f>"21:12:16.138"</f>
        <v>21:12:16.138</v>
      </c>
      <c r="CF488">
        <v>138036820</v>
      </c>
      <c r="CI488">
        <v>0</v>
      </c>
      <c r="CJ488">
        <v>1504</v>
      </c>
      <c r="CK488">
        <v>1011.2</v>
      </c>
      <c r="CL488">
        <v>4.2187999999999999</v>
      </c>
      <c r="CM488">
        <v>1</v>
      </c>
      <c r="CN488">
        <v>1</v>
      </c>
      <c r="CO488">
        <v>0</v>
      </c>
      <c r="CP488">
        <v>1</v>
      </c>
      <c r="CQ488">
        <v>0</v>
      </c>
      <c r="CR488">
        <v>1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6</v>
      </c>
      <c r="CY488">
        <v>7</v>
      </c>
      <c r="CZ488" t="s">
        <v>131</v>
      </c>
      <c r="DA488">
        <v>145</v>
      </c>
      <c r="DB488">
        <v>1</v>
      </c>
      <c r="DC488" t="s">
        <v>132</v>
      </c>
      <c r="DD488" t="s">
        <v>133</v>
      </c>
      <c r="DG488">
        <v>1808669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"09/28/2024 21:12:16.425"</f>
        <v>09/28/2024 21:12:16.425</v>
      </c>
      <c r="C489" t="str">
        <f t="shared" si="31"/>
        <v>FFDFD7C0</v>
      </c>
      <c r="D489" t="s">
        <v>136</v>
      </c>
      <c r="E489">
        <v>4</v>
      </c>
      <c r="F489">
        <v>1004</v>
      </c>
      <c r="G489" t="s">
        <v>124</v>
      </c>
      <c r="J489" t="s">
        <v>137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"21:12:16.133"</f>
        <v>21:12:16.133</v>
      </c>
      <c r="T489" t="str">
        <f>"21:12:15.733"</f>
        <v>21:12:15.733</v>
      </c>
      <c r="U489" t="str">
        <f t="shared" si="29"/>
        <v>A073EB</v>
      </c>
      <c r="V489">
        <v>0</v>
      </c>
      <c r="W489">
        <v>0</v>
      </c>
      <c r="X489">
        <v>4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297</v>
      </c>
      <c r="AG489">
        <v>0</v>
      </c>
      <c r="AH489">
        <v>3</v>
      </c>
      <c r="AI489">
        <v>2</v>
      </c>
      <c r="AJ489">
        <v>1</v>
      </c>
      <c r="AK489" t="s">
        <v>372</v>
      </c>
      <c r="AL489">
        <v>35.957886999999999</v>
      </c>
      <c r="AM489" t="s">
        <v>373</v>
      </c>
      <c r="AN489">
        <v>-75.714146999999997</v>
      </c>
      <c r="AO489">
        <v>25</v>
      </c>
      <c r="AP489">
        <v>1575</v>
      </c>
      <c r="AQ489" t="s">
        <v>129</v>
      </c>
      <c r="AR489">
        <v>95</v>
      </c>
      <c r="AS489">
        <v>148</v>
      </c>
      <c r="AT489">
        <v>0</v>
      </c>
      <c r="BB489" t="str">
        <f t="shared" si="30"/>
        <v>1200</v>
      </c>
      <c r="BC489">
        <v>1</v>
      </c>
      <c r="BD489" t="str">
        <f t="shared" si="32"/>
        <v xml:space="preserve">N1281F  </v>
      </c>
      <c r="BE489">
        <v>1</v>
      </c>
      <c r="BG489">
        <v>0</v>
      </c>
      <c r="BH489">
        <v>0</v>
      </c>
      <c r="BI489">
        <v>0</v>
      </c>
      <c r="BJ489">
        <v>1425</v>
      </c>
      <c r="BK489">
        <v>-150</v>
      </c>
      <c r="BL489" t="s">
        <v>300</v>
      </c>
      <c r="BM489">
        <v>1</v>
      </c>
      <c r="BN489">
        <v>0</v>
      </c>
      <c r="BO489">
        <v>1</v>
      </c>
      <c r="BP489">
        <v>0</v>
      </c>
      <c r="BS489">
        <v>0.08</v>
      </c>
      <c r="BT489">
        <v>0</v>
      </c>
      <c r="BU489">
        <v>0</v>
      </c>
      <c r="CE489" t="str">
        <f>"21:12:16.138"</f>
        <v>21:12:16.138</v>
      </c>
      <c r="CF489">
        <v>138036820</v>
      </c>
      <c r="CI489">
        <v>0</v>
      </c>
      <c r="CJ489">
        <v>1504</v>
      </c>
      <c r="CK489">
        <v>1011.2</v>
      </c>
      <c r="CL489">
        <v>4.2187999999999999</v>
      </c>
      <c r="CM489">
        <v>1</v>
      </c>
      <c r="CN489">
        <v>1</v>
      </c>
      <c r="CO489">
        <v>0</v>
      </c>
      <c r="CP489">
        <v>1</v>
      </c>
      <c r="CQ489">
        <v>0</v>
      </c>
      <c r="CR489">
        <v>1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6</v>
      </c>
      <c r="CY489">
        <v>7</v>
      </c>
      <c r="CZ489" t="s">
        <v>131</v>
      </c>
      <c r="DA489">
        <v>145</v>
      </c>
      <c r="DB489">
        <v>1</v>
      </c>
      <c r="DC489" t="s">
        <v>132</v>
      </c>
      <c r="DD489" t="s">
        <v>133</v>
      </c>
      <c r="DG489">
        <v>1808669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"09/28/2024 21:12:17.300"</f>
        <v>09/28/2024 21:12:17.300</v>
      </c>
      <c r="C490" t="str">
        <f t="shared" si="31"/>
        <v>FFDFD7C0</v>
      </c>
      <c r="D490" t="s">
        <v>136</v>
      </c>
      <c r="E490">
        <v>3</v>
      </c>
      <c r="F490">
        <v>1003</v>
      </c>
      <c r="G490" t="s">
        <v>142</v>
      </c>
      <c r="J490" t="s">
        <v>137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"21:12:17.008"</f>
        <v>21:12:17.008</v>
      </c>
      <c r="T490" t="str">
        <f>"21:12:16.608"</f>
        <v>21:12:16.608</v>
      </c>
      <c r="U490" t="str">
        <f t="shared" si="29"/>
        <v>A073EB</v>
      </c>
      <c r="V490">
        <v>0</v>
      </c>
      <c r="W490">
        <v>0</v>
      </c>
      <c r="X490">
        <v>4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297</v>
      </c>
      <c r="AG490">
        <v>0</v>
      </c>
      <c r="AH490">
        <v>3</v>
      </c>
      <c r="AI490">
        <v>2</v>
      </c>
      <c r="AJ490">
        <v>1</v>
      </c>
      <c r="AK490" t="s">
        <v>374</v>
      </c>
      <c r="AL490">
        <v>35.958444999999998</v>
      </c>
      <c r="AM490" t="s">
        <v>375</v>
      </c>
      <c r="AN490">
        <v>-75.713674999999995</v>
      </c>
      <c r="AO490">
        <v>25</v>
      </c>
      <c r="AP490">
        <v>1575</v>
      </c>
      <c r="AQ490" t="s">
        <v>129</v>
      </c>
      <c r="AR490">
        <v>95</v>
      </c>
      <c r="AS490">
        <v>148</v>
      </c>
      <c r="AT490">
        <v>0</v>
      </c>
      <c r="BB490" t="str">
        <f t="shared" si="30"/>
        <v>1200</v>
      </c>
      <c r="BC490">
        <v>1</v>
      </c>
      <c r="BD490" t="str">
        <f t="shared" si="32"/>
        <v xml:space="preserve">N1281F  </v>
      </c>
      <c r="BE490">
        <v>1</v>
      </c>
      <c r="BG490">
        <v>0</v>
      </c>
      <c r="BH490">
        <v>0</v>
      </c>
      <c r="BI490">
        <v>0</v>
      </c>
      <c r="BJ490">
        <v>1425</v>
      </c>
      <c r="BK490">
        <v>-150</v>
      </c>
      <c r="BL490" t="s">
        <v>300</v>
      </c>
      <c r="BM490">
        <v>1</v>
      </c>
      <c r="BN490">
        <v>0</v>
      </c>
      <c r="BO490">
        <v>1</v>
      </c>
      <c r="BP490">
        <v>0</v>
      </c>
      <c r="BS490">
        <v>0.08</v>
      </c>
      <c r="BT490">
        <v>0</v>
      </c>
      <c r="BU490">
        <v>0</v>
      </c>
      <c r="CE490" t="str">
        <f>"21:12:17.011"</f>
        <v>21:12:17.011</v>
      </c>
      <c r="CF490">
        <v>11311192</v>
      </c>
      <c r="CI490">
        <v>0</v>
      </c>
      <c r="CJ490">
        <v>1504</v>
      </c>
      <c r="CK490">
        <v>1011.2</v>
      </c>
      <c r="CL490">
        <v>4.2187999999999999</v>
      </c>
      <c r="CM490">
        <v>1</v>
      </c>
      <c r="CN490">
        <v>1</v>
      </c>
      <c r="CO490">
        <v>0</v>
      </c>
      <c r="CP490">
        <v>1</v>
      </c>
      <c r="CQ490">
        <v>0</v>
      </c>
      <c r="CR490">
        <v>1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6</v>
      </c>
      <c r="CY490">
        <v>7</v>
      </c>
      <c r="CZ490" t="s">
        <v>131</v>
      </c>
      <c r="DA490">
        <v>145</v>
      </c>
      <c r="DB490">
        <v>1</v>
      </c>
      <c r="DC490" t="s">
        <v>132</v>
      </c>
      <c r="DD490" t="s">
        <v>133</v>
      </c>
      <c r="DG490">
        <v>1809025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"09/28/2024 21:12:17.300"</f>
        <v>09/28/2024 21:12:17.300</v>
      </c>
      <c r="C491" t="str">
        <f t="shared" si="31"/>
        <v>FFDFD7C0</v>
      </c>
      <c r="D491" t="s">
        <v>136</v>
      </c>
      <c r="E491">
        <v>4</v>
      </c>
      <c r="F491">
        <v>1004</v>
      </c>
      <c r="G491" t="s">
        <v>124</v>
      </c>
      <c r="J491" t="s">
        <v>137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"21:12:17.008"</f>
        <v>21:12:17.008</v>
      </c>
      <c r="T491" t="str">
        <f>"21:12:16.608"</f>
        <v>21:12:16.608</v>
      </c>
      <c r="U491" t="str">
        <f t="shared" si="29"/>
        <v>A073EB</v>
      </c>
      <c r="V491">
        <v>0</v>
      </c>
      <c r="W491">
        <v>0</v>
      </c>
      <c r="X491">
        <v>4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297</v>
      </c>
      <c r="AG491">
        <v>0</v>
      </c>
      <c r="AH491">
        <v>3</v>
      </c>
      <c r="AI491">
        <v>2</v>
      </c>
      <c r="AJ491">
        <v>1</v>
      </c>
      <c r="AK491" t="s">
        <v>374</v>
      </c>
      <c r="AL491">
        <v>35.958444999999998</v>
      </c>
      <c r="AM491" t="s">
        <v>375</v>
      </c>
      <c r="AN491">
        <v>-75.713674999999995</v>
      </c>
      <c r="AO491">
        <v>25</v>
      </c>
      <c r="AP491">
        <v>1575</v>
      </c>
      <c r="AQ491" t="s">
        <v>129</v>
      </c>
      <c r="AR491">
        <v>95</v>
      </c>
      <c r="AS491">
        <v>148</v>
      </c>
      <c r="AT491">
        <v>0</v>
      </c>
      <c r="BB491" t="str">
        <f t="shared" si="30"/>
        <v>1200</v>
      </c>
      <c r="BC491">
        <v>1</v>
      </c>
      <c r="BD491" t="str">
        <f t="shared" si="32"/>
        <v xml:space="preserve">N1281F  </v>
      </c>
      <c r="BE491">
        <v>1</v>
      </c>
      <c r="BG491">
        <v>0</v>
      </c>
      <c r="BH491">
        <v>0</v>
      </c>
      <c r="BI491">
        <v>0</v>
      </c>
      <c r="BJ491">
        <v>1425</v>
      </c>
      <c r="BK491">
        <v>-150</v>
      </c>
      <c r="BL491" t="s">
        <v>300</v>
      </c>
      <c r="BM491">
        <v>1</v>
      </c>
      <c r="BN491">
        <v>0</v>
      </c>
      <c r="BO491">
        <v>1</v>
      </c>
      <c r="BP491">
        <v>0</v>
      </c>
      <c r="BS491">
        <v>0.08</v>
      </c>
      <c r="BT491">
        <v>0</v>
      </c>
      <c r="BU491">
        <v>0</v>
      </c>
      <c r="CE491" t="str">
        <f>"21:12:17.011"</f>
        <v>21:12:17.011</v>
      </c>
      <c r="CF491">
        <v>11311192</v>
      </c>
      <c r="CI491">
        <v>0</v>
      </c>
      <c r="CJ491">
        <v>1504</v>
      </c>
      <c r="CK491">
        <v>1011.2</v>
      </c>
      <c r="CL491">
        <v>4.2187999999999999</v>
      </c>
      <c r="CM491">
        <v>1</v>
      </c>
      <c r="CN491">
        <v>1</v>
      </c>
      <c r="CO491">
        <v>0</v>
      </c>
      <c r="CP491">
        <v>1</v>
      </c>
      <c r="CQ491">
        <v>0</v>
      </c>
      <c r="CR491">
        <v>1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131</v>
      </c>
      <c r="DA491">
        <v>145</v>
      </c>
      <c r="DB491">
        <v>1</v>
      </c>
      <c r="DC491" t="s">
        <v>132</v>
      </c>
      <c r="DD491" t="s">
        <v>133</v>
      </c>
      <c r="DG491">
        <v>1809025</v>
      </c>
      <c r="DI491">
        <v>0</v>
      </c>
      <c r="DJ491">
        <v>0</v>
      </c>
      <c r="DK491">
        <v>1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"09/28/2024 21:12:17.300"</f>
        <v>09/28/2024 21:12:17.300</v>
      </c>
      <c r="C492" t="str">
        <f t="shared" si="31"/>
        <v>FFDFD7C0</v>
      </c>
      <c r="D492" t="s">
        <v>123</v>
      </c>
      <c r="E492">
        <v>2</v>
      </c>
      <c r="H492">
        <v>158</v>
      </c>
      <c r="I492" t="s">
        <v>124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"21:12:17.008"</f>
        <v>21:12:17.008</v>
      </c>
      <c r="T492" t="str">
        <f>"21:12:16.608"</f>
        <v>21:12:16.608</v>
      </c>
      <c r="U492" t="str">
        <f t="shared" si="29"/>
        <v>A073EB</v>
      </c>
      <c r="V492">
        <v>0</v>
      </c>
      <c r="W492">
        <v>0</v>
      </c>
      <c r="X492">
        <v>4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297</v>
      </c>
      <c r="AG492">
        <v>0</v>
      </c>
      <c r="AH492">
        <v>3</v>
      </c>
      <c r="AI492">
        <v>2</v>
      </c>
      <c r="AJ492">
        <v>1</v>
      </c>
      <c r="AK492" t="s">
        <v>374</v>
      </c>
      <c r="AL492">
        <v>35.958444999999998</v>
      </c>
      <c r="AM492" t="s">
        <v>375</v>
      </c>
      <c r="AN492">
        <v>-75.713674999999995</v>
      </c>
      <c r="AO492">
        <v>25</v>
      </c>
      <c r="AP492">
        <v>1575</v>
      </c>
      <c r="AQ492" t="s">
        <v>129</v>
      </c>
      <c r="AR492">
        <v>95</v>
      </c>
      <c r="AS492">
        <v>148</v>
      </c>
      <c r="AT492">
        <v>0</v>
      </c>
      <c r="BB492" t="str">
        <f t="shared" si="30"/>
        <v>1200</v>
      </c>
      <c r="BC492">
        <v>1</v>
      </c>
      <c r="BD492" t="str">
        <f t="shared" si="32"/>
        <v xml:space="preserve">N1281F  </v>
      </c>
      <c r="BE492">
        <v>1</v>
      </c>
      <c r="BG492">
        <v>0</v>
      </c>
      <c r="BH492">
        <v>0</v>
      </c>
      <c r="BI492">
        <v>0</v>
      </c>
      <c r="BJ492">
        <v>1425</v>
      </c>
      <c r="BK492">
        <v>-150</v>
      </c>
      <c r="BL492" t="s">
        <v>300</v>
      </c>
      <c r="BM492">
        <v>1</v>
      </c>
      <c r="BN492">
        <v>0</v>
      </c>
      <c r="BO492">
        <v>1</v>
      </c>
      <c r="BP492">
        <v>0</v>
      </c>
      <c r="BS492">
        <v>0.08</v>
      </c>
      <c r="BT492">
        <v>0</v>
      </c>
      <c r="BU492">
        <v>0</v>
      </c>
      <c r="CE492" t="str">
        <f>"21:12:17.011"</f>
        <v>21:12:17.011</v>
      </c>
      <c r="CF492">
        <v>11311192</v>
      </c>
      <c r="CI492">
        <v>0</v>
      </c>
      <c r="CJ492">
        <v>1504</v>
      </c>
      <c r="CK492">
        <v>1011.2</v>
      </c>
      <c r="CL492">
        <v>4.2187999999999999</v>
      </c>
      <c r="CM492">
        <v>1</v>
      </c>
      <c r="CN492">
        <v>1</v>
      </c>
      <c r="CO492">
        <v>0</v>
      </c>
      <c r="CP492">
        <v>1</v>
      </c>
      <c r="CQ492">
        <v>0</v>
      </c>
      <c r="CR492">
        <v>1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131</v>
      </c>
      <c r="DA492">
        <v>145</v>
      </c>
      <c r="DB492">
        <v>1</v>
      </c>
      <c r="DC492" t="s">
        <v>132</v>
      </c>
      <c r="DD492" t="s">
        <v>133</v>
      </c>
      <c r="DG492">
        <v>1809025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"09/28/2024 21:12:17.347"</f>
        <v>09/28/2024 21:12:17.347</v>
      </c>
      <c r="C493" t="str">
        <f t="shared" si="31"/>
        <v>FFDFD7C0</v>
      </c>
      <c r="D493" t="s">
        <v>143</v>
      </c>
      <c r="E493">
        <v>13</v>
      </c>
      <c r="J493" t="s">
        <v>144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"21:12:17.008"</f>
        <v>21:12:17.008</v>
      </c>
      <c r="T493" t="str">
        <f>"21:12:16.608"</f>
        <v>21:12:16.608</v>
      </c>
      <c r="U493" t="str">
        <f t="shared" si="29"/>
        <v>A073EB</v>
      </c>
      <c r="V493">
        <v>0</v>
      </c>
      <c r="W493">
        <v>0</v>
      </c>
      <c r="X493">
        <v>4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297</v>
      </c>
      <c r="AG493">
        <v>0</v>
      </c>
      <c r="AH493">
        <v>3</v>
      </c>
      <c r="AI493">
        <v>2</v>
      </c>
      <c r="AJ493">
        <v>1</v>
      </c>
      <c r="AK493" t="s">
        <v>374</v>
      </c>
      <c r="AL493">
        <v>35.958444999999998</v>
      </c>
      <c r="AM493" t="s">
        <v>375</v>
      </c>
      <c r="AN493">
        <v>-75.713674999999995</v>
      </c>
      <c r="AO493">
        <v>25</v>
      </c>
      <c r="AP493">
        <v>1575</v>
      </c>
      <c r="AQ493" t="s">
        <v>129</v>
      </c>
      <c r="AR493">
        <v>95</v>
      </c>
      <c r="AS493">
        <v>148</v>
      </c>
      <c r="AT493">
        <v>0</v>
      </c>
      <c r="BB493" t="str">
        <f t="shared" si="30"/>
        <v>1200</v>
      </c>
      <c r="BC493">
        <v>1</v>
      </c>
      <c r="BD493" t="str">
        <f t="shared" si="32"/>
        <v xml:space="preserve">N1281F  </v>
      </c>
      <c r="BE493">
        <v>1</v>
      </c>
      <c r="BG493">
        <v>0</v>
      </c>
      <c r="BH493">
        <v>0</v>
      </c>
      <c r="BI493">
        <v>0</v>
      </c>
      <c r="BJ493">
        <v>1425</v>
      </c>
      <c r="BK493">
        <v>-150</v>
      </c>
      <c r="BL493" t="s">
        <v>300</v>
      </c>
      <c r="BM493">
        <v>1</v>
      </c>
      <c r="BN493">
        <v>0</v>
      </c>
      <c r="BO493">
        <v>1</v>
      </c>
      <c r="BP493">
        <v>0</v>
      </c>
      <c r="BS493">
        <v>0.08</v>
      </c>
      <c r="BT493">
        <v>0</v>
      </c>
      <c r="BU493">
        <v>0</v>
      </c>
      <c r="CE493" t="str">
        <f>"21:12:17.011"</f>
        <v>21:12:17.011</v>
      </c>
      <c r="CF493">
        <v>11311192</v>
      </c>
      <c r="CI493">
        <v>0</v>
      </c>
      <c r="CJ493">
        <v>1504</v>
      </c>
      <c r="CK493">
        <v>1011.2</v>
      </c>
      <c r="CL493">
        <v>4.2187999999999999</v>
      </c>
      <c r="CM493">
        <v>1</v>
      </c>
      <c r="CN493">
        <v>1</v>
      </c>
      <c r="CO493">
        <v>0</v>
      </c>
      <c r="CP493">
        <v>1</v>
      </c>
      <c r="CQ493">
        <v>0</v>
      </c>
      <c r="CR493">
        <v>1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6</v>
      </c>
      <c r="CY493">
        <v>7</v>
      </c>
      <c r="CZ493" t="s">
        <v>131</v>
      </c>
      <c r="DA493">
        <v>145</v>
      </c>
      <c r="DB493">
        <v>1</v>
      </c>
      <c r="DC493" t="s">
        <v>132</v>
      </c>
      <c r="DD493" t="s">
        <v>133</v>
      </c>
      <c r="DG493">
        <v>1809025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"09/28/2024 21:12:18.331"</f>
        <v>09/28/2024 21:12:18.331</v>
      </c>
      <c r="C494" t="str">
        <f t="shared" si="31"/>
        <v>FFDFD7C0</v>
      </c>
      <c r="D494" t="s">
        <v>143</v>
      </c>
      <c r="E494">
        <v>13</v>
      </c>
      <c r="J494" t="s">
        <v>144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"21:12:18.070"</f>
        <v>21:12:18.070</v>
      </c>
      <c r="T494" t="str">
        <f>"21:12:17.570"</f>
        <v>21:12:17.570</v>
      </c>
      <c r="U494" t="str">
        <f t="shared" si="29"/>
        <v>A073EB</v>
      </c>
      <c r="V494">
        <v>0</v>
      </c>
      <c r="W494">
        <v>0</v>
      </c>
      <c r="X494">
        <v>4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297</v>
      </c>
      <c r="AG494">
        <v>0</v>
      </c>
      <c r="AH494">
        <v>3</v>
      </c>
      <c r="AI494">
        <v>2</v>
      </c>
      <c r="AJ494">
        <v>1</v>
      </c>
      <c r="AK494" t="s">
        <v>376</v>
      </c>
      <c r="AL494">
        <v>35.959218</v>
      </c>
      <c r="AM494" t="s">
        <v>377</v>
      </c>
      <c r="AN494">
        <v>-75.713074000000006</v>
      </c>
      <c r="AO494">
        <v>25</v>
      </c>
      <c r="AP494">
        <v>1575</v>
      </c>
      <c r="AQ494" t="s">
        <v>129</v>
      </c>
      <c r="AR494">
        <v>95</v>
      </c>
      <c r="AS494">
        <v>149</v>
      </c>
      <c r="AT494">
        <v>0</v>
      </c>
      <c r="BB494" t="str">
        <f t="shared" si="30"/>
        <v>1200</v>
      </c>
      <c r="BC494">
        <v>1</v>
      </c>
      <c r="BD494" t="str">
        <f t="shared" si="32"/>
        <v xml:space="preserve">N1281F  </v>
      </c>
      <c r="BE494">
        <v>1</v>
      </c>
      <c r="BG494">
        <v>0</v>
      </c>
      <c r="BH494">
        <v>0</v>
      </c>
      <c r="BI494">
        <v>0</v>
      </c>
      <c r="BJ494">
        <v>1425</v>
      </c>
      <c r="BK494">
        <v>-150</v>
      </c>
      <c r="BL494" t="s">
        <v>300</v>
      </c>
      <c r="BM494">
        <v>1</v>
      </c>
      <c r="BN494">
        <v>0</v>
      </c>
      <c r="BO494">
        <v>1</v>
      </c>
      <c r="BP494">
        <v>0</v>
      </c>
      <c r="BS494">
        <v>0.08</v>
      </c>
      <c r="BT494">
        <v>0</v>
      </c>
      <c r="BU494">
        <v>0</v>
      </c>
      <c r="CE494" t="str">
        <f>"21:12:18.078"</f>
        <v>21:12:18.078</v>
      </c>
      <c r="CF494">
        <v>77918364</v>
      </c>
      <c r="CI494">
        <v>0</v>
      </c>
      <c r="CJ494">
        <v>1504</v>
      </c>
      <c r="CK494">
        <v>1011.2</v>
      </c>
      <c r="CL494">
        <v>4.2187999999999999</v>
      </c>
      <c r="CM494">
        <v>1</v>
      </c>
      <c r="CN494">
        <v>1</v>
      </c>
      <c r="CO494">
        <v>0</v>
      </c>
      <c r="CP494">
        <v>1</v>
      </c>
      <c r="CQ494">
        <v>0</v>
      </c>
      <c r="CR494">
        <v>1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6</v>
      </c>
      <c r="CY494">
        <v>7</v>
      </c>
      <c r="CZ494" t="s">
        <v>131</v>
      </c>
      <c r="DA494">
        <v>145</v>
      </c>
      <c r="DB494">
        <v>1</v>
      </c>
      <c r="DC494" t="s">
        <v>132</v>
      </c>
      <c r="DD494" t="s">
        <v>133</v>
      </c>
      <c r="DG494">
        <v>1809526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"09/28/2024 21:12:18.331"</f>
        <v>09/28/2024 21:12:18.331</v>
      </c>
      <c r="C495" t="str">
        <f t="shared" si="31"/>
        <v>FFDFD7C0</v>
      </c>
      <c r="D495" t="s">
        <v>136</v>
      </c>
      <c r="E495">
        <v>3</v>
      </c>
      <c r="F495">
        <v>1003</v>
      </c>
      <c r="G495" t="s">
        <v>142</v>
      </c>
      <c r="J495" t="s">
        <v>137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"21:12:18.070"</f>
        <v>21:12:18.070</v>
      </c>
      <c r="T495" t="str">
        <f>"21:12:17.570"</f>
        <v>21:12:17.570</v>
      </c>
      <c r="U495" t="str">
        <f t="shared" si="29"/>
        <v>A073EB</v>
      </c>
      <c r="V495">
        <v>0</v>
      </c>
      <c r="W495">
        <v>0</v>
      </c>
      <c r="X495">
        <v>4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297</v>
      </c>
      <c r="AG495">
        <v>0</v>
      </c>
      <c r="AH495">
        <v>3</v>
      </c>
      <c r="AI495">
        <v>2</v>
      </c>
      <c r="AJ495">
        <v>1</v>
      </c>
      <c r="AK495" t="s">
        <v>376</v>
      </c>
      <c r="AL495">
        <v>35.959218</v>
      </c>
      <c r="AM495" t="s">
        <v>377</v>
      </c>
      <c r="AN495">
        <v>-75.713074000000006</v>
      </c>
      <c r="AO495">
        <v>25</v>
      </c>
      <c r="AP495">
        <v>1575</v>
      </c>
      <c r="AQ495" t="s">
        <v>129</v>
      </c>
      <c r="AR495">
        <v>95</v>
      </c>
      <c r="AS495">
        <v>149</v>
      </c>
      <c r="AT495">
        <v>0</v>
      </c>
      <c r="BB495" t="str">
        <f t="shared" si="30"/>
        <v>1200</v>
      </c>
      <c r="BC495">
        <v>1</v>
      </c>
      <c r="BD495" t="str">
        <f t="shared" si="32"/>
        <v xml:space="preserve">N1281F  </v>
      </c>
      <c r="BE495">
        <v>1</v>
      </c>
      <c r="BG495">
        <v>0</v>
      </c>
      <c r="BH495">
        <v>0</v>
      </c>
      <c r="BI495">
        <v>0</v>
      </c>
      <c r="BJ495">
        <v>1425</v>
      </c>
      <c r="BK495">
        <v>-150</v>
      </c>
      <c r="BL495" t="s">
        <v>300</v>
      </c>
      <c r="BM495">
        <v>1</v>
      </c>
      <c r="BN495">
        <v>0</v>
      </c>
      <c r="BO495">
        <v>1</v>
      </c>
      <c r="BP495">
        <v>0</v>
      </c>
      <c r="BS495">
        <v>0.08</v>
      </c>
      <c r="BT495">
        <v>0</v>
      </c>
      <c r="BU495">
        <v>0</v>
      </c>
      <c r="CE495" t="str">
        <f>"21:12:18.078"</f>
        <v>21:12:18.078</v>
      </c>
      <c r="CF495">
        <v>77918364</v>
      </c>
      <c r="CI495">
        <v>0</v>
      </c>
      <c r="CJ495">
        <v>1504</v>
      </c>
      <c r="CK495">
        <v>1011.2</v>
      </c>
      <c r="CL495">
        <v>4.2187999999999999</v>
      </c>
      <c r="CM495">
        <v>1</v>
      </c>
      <c r="CN495">
        <v>1</v>
      </c>
      <c r="CO495">
        <v>0</v>
      </c>
      <c r="CP495">
        <v>1</v>
      </c>
      <c r="CQ495">
        <v>0</v>
      </c>
      <c r="CR495">
        <v>1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6</v>
      </c>
      <c r="CY495">
        <v>7</v>
      </c>
      <c r="CZ495" t="s">
        <v>131</v>
      </c>
      <c r="DA495">
        <v>145</v>
      </c>
      <c r="DB495">
        <v>1</v>
      </c>
      <c r="DC495" t="s">
        <v>132</v>
      </c>
      <c r="DD495" t="s">
        <v>133</v>
      </c>
      <c r="DG495">
        <v>1809526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"09/28/2024 21:12:18.331"</f>
        <v>09/28/2024 21:12:18.331</v>
      </c>
      <c r="C496" t="str">
        <f t="shared" si="31"/>
        <v>FFDFD7C0</v>
      </c>
      <c r="D496" t="s">
        <v>136</v>
      </c>
      <c r="E496">
        <v>4</v>
      </c>
      <c r="F496">
        <v>1004</v>
      </c>
      <c r="G496" t="s">
        <v>124</v>
      </c>
      <c r="J496" t="s">
        <v>137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"21:12:18.070"</f>
        <v>21:12:18.070</v>
      </c>
      <c r="T496" t="str">
        <f>"21:12:17.570"</f>
        <v>21:12:17.570</v>
      </c>
      <c r="U496" t="str">
        <f t="shared" si="29"/>
        <v>A073EB</v>
      </c>
      <c r="V496">
        <v>0</v>
      </c>
      <c r="W496">
        <v>0</v>
      </c>
      <c r="X496">
        <v>4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297</v>
      </c>
      <c r="AG496">
        <v>0</v>
      </c>
      <c r="AH496">
        <v>3</v>
      </c>
      <c r="AI496">
        <v>2</v>
      </c>
      <c r="AJ496">
        <v>1</v>
      </c>
      <c r="AK496" t="s">
        <v>376</v>
      </c>
      <c r="AL496">
        <v>35.959218</v>
      </c>
      <c r="AM496" t="s">
        <v>377</v>
      </c>
      <c r="AN496">
        <v>-75.713074000000006</v>
      </c>
      <c r="AO496">
        <v>25</v>
      </c>
      <c r="AP496">
        <v>1575</v>
      </c>
      <c r="AQ496" t="s">
        <v>129</v>
      </c>
      <c r="AR496">
        <v>95</v>
      </c>
      <c r="AS496">
        <v>149</v>
      </c>
      <c r="AT496">
        <v>0</v>
      </c>
      <c r="BB496" t="str">
        <f t="shared" si="30"/>
        <v>1200</v>
      </c>
      <c r="BC496">
        <v>1</v>
      </c>
      <c r="BD496" t="str">
        <f t="shared" si="32"/>
        <v xml:space="preserve">N1281F  </v>
      </c>
      <c r="BE496">
        <v>1</v>
      </c>
      <c r="BG496">
        <v>0</v>
      </c>
      <c r="BH496">
        <v>0</v>
      </c>
      <c r="BI496">
        <v>0</v>
      </c>
      <c r="BJ496">
        <v>1425</v>
      </c>
      <c r="BK496">
        <v>-150</v>
      </c>
      <c r="BL496" t="s">
        <v>300</v>
      </c>
      <c r="BM496">
        <v>1</v>
      </c>
      <c r="BN496">
        <v>0</v>
      </c>
      <c r="BO496">
        <v>1</v>
      </c>
      <c r="BP496">
        <v>0</v>
      </c>
      <c r="BS496">
        <v>0.08</v>
      </c>
      <c r="BT496">
        <v>0</v>
      </c>
      <c r="BU496">
        <v>0</v>
      </c>
      <c r="CE496" t="str">
        <f>"21:12:18.078"</f>
        <v>21:12:18.078</v>
      </c>
      <c r="CF496">
        <v>77918364</v>
      </c>
      <c r="CI496">
        <v>0</v>
      </c>
      <c r="CJ496">
        <v>1504</v>
      </c>
      <c r="CK496">
        <v>1011.2</v>
      </c>
      <c r="CL496">
        <v>4.2187999999999999</v>
      </c>
      <c r="CM496">
        <v>1</v>
      </c>
      <c r="CN496">
        <v>1</v>
      </c>
      <c r="CO496">
        <v>0</v>
      </c>
      <c r="CP496">
        <v>1</v>
      </c>
      <c r="CQ496">
        <v>0</v>
      </c>
      <c r="CR496">
        <v>1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6</v>
      </c>
      <c r="CY496">
        <v>7</v>
      </c>
      <c r="CZ496" t="s">
        <v>131</v>
      </c>
      <c r="DA496">
        <v>145</v>
      </c>
      <c r="DB496">
        <v>1</v>
      </c>
      <c r="DC496" t="s">
        <v>132</v>
      </c>
      <c r="DD496" t="s">
        <v>133</v>
      </c>
      <c r="DG496">
        <v>1809526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"09/28/2024 21:12:18.331"</f>
        <v>09/28/2024 21:12:18.331</v>
      </c>
      <c r="C497" t="str">
        <f t="shared" si="31"/>
        <v>FFDFD7C0</v>
      </c>
      <c r="D497" t="s">
        <v>123</v>
      </c>
      <c r="E497">
        <v>2</v>
      </c>
      <c r="H497">
        <v>158</v>
      </c>
      <c r="I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"21:12:18.070"</f>
        <v>21:12:18.070</v>
      </c>
      <c r="T497" t="str">
        <f>"21:12:17.570"</f>
        <v>21:12:17.570</v>
      </c>
      <c r="U497" t="str">
        <f t="shared" si="29"/>
        <v>A073EB</v>
      </c>
      <c r="V497">
        <v>0</v>
      </c>
      <c r="W497">
        <v>0</v>
      </c>
      <c r="X497">
        <v>4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297</v>
      </c>
      <c r="AG497">
        <v>0</v>
      </c>
      <c r="AH497">
        <v>3</v>
      </c>
      <c r="AI497">
        <v>2</v>
      </c>
      <c r="AJ497">
        <v>1</v>
      </c>
      <c r="AK497" t="s">
        <v>376</v>
      </c>
      <c r="AL497">
        <v>35.959218</v>
      </c>
      <c r="AM497" t="s">
        <v>377</v>
      </c>
      <c r="AN497">
        <v>-75.713074000000006</v>
      </c>
      <c r="AO497">
        <v>25</v>
      </c>
      <c r="AP497">
        <v>1575</v>
      </c>
      <c r="AQ497" t="s">
        <v>129</v>
      </c>
      <c r="AR497">
        <v>95</v>
      </c>
      <c r="AS497">
        <v>149</v>
      </c>
      <c r="AT497">
        <v>0</v>
      </c>
      <c r="BB497" t="str">
        <f t="shared" si="30"/>
        <v>1200</v>
      </c>
      <c r="BC497">
        <v>1</v>
      </c>
      <c r="BD497" t="str">
        <f t="shared" si="32"/>
        <v xml:space="preserve">N1281F  </v>
      </c>
      <c r="BE497">
        <v>1</v>
      </c>
      <c r="BG497">
        <v>0</v>
      </c>
      <c r="BH497">
        <v>0</v>
      </c>
      <c r="BI497">
        <v>0</v>
      </c>
      <c r="BJ497">
        <v>1425</v>
      </c>
      <c r="BK497">
        <v>-150</v>
      </c>
      <c r="BL497" t="s">
        <v>300</v>
      </c>
      <c r="BM497">
        <v>1</v>
      </c>
      <c r="BN497">
        <v>0</v>
      </c>
      <c r="BO497">
        <v>1</v>
      </c>
      <c r="BP497">
        <v>0</v>
      </c>
      <c r="BS497">
        <v>0.08</v>
      </c>
      <c r="BT497">
        <v>0</v>
      </c>
      <c r="BU497">
        <v>0</v>
      </c>
      <c r="CE497" t="str">
        <f>"21:12:18.078"</f>
        <v>21:12:18.078</v>
      </c>
      <c r="CF497">
        <v>77918364</v>
      </c>
      <c r="CI497">
        <v>0</v>
      </c>
      <c r="CJ497">
        <v>1504</v>
      </c>
      <c r="CK497">
        <v>1011.2</v>
      </c>
      <c r="CL497">
        <v>4.2187999999999999</v>
      </c>
      <c r="CM497">
        <v>1</v>
      </c>
      <c r="CN497">
        <v>1</v>
      </c>
      <c r="CO497">
        <v>0</v>
      </c>
      <c r="CP497">
        <v>1</v>
      </c>
      <c r="CQ497">
        <v>0</v>
      </c>
      <c r="CR497">
        <v>1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6</v>
      </c>
      <c r="CY497">
        <v>7</v>
      </c>
      <c r="CZ497" t="s">
        <v>131</v>
      </c>
      <c r="DA497">
        <v>145</v>
      </c>
      <c r="DB497">
        <v>1</v>
      </c>
      <c r="DC497" t="s">
        <v>132</v>
      </c>
      <c r="DD497" t="s">
        <v>133</v>
      </c>
      <c r="DG497">
        <v>1809526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"09/28/2024 21:12:19.362"</f>
        <v>09/28/2024 21:12:19.362</v>
      </c>
      <c r="C498" t="str">
        <f t="shared" si="31"/>
        <v>FFDFD7C0</v>
      </c>
      <c r="D498" t="s">
        <v>143</v>
      </c>
      <c r="E498">
        <v>13</v>
      </c>
      <c r="J498" t="s">
        <v>144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"21:12:19.055"</f>
        <v>21:12:19.055</v>
      </c>
      <c r="T498" t="str">
        <f>"21:12:18.655"</f>
        <v>21:12:18.655</v>
      </c>
      <c r="U498" t="str">
        <f t="shared" si="29"/>
        <v>A073EB</v>
      </c>
      <c r="V498">
        <v>0</v>
      </c>
      <c r="W498">
        <v>0</v>
      </c>
      <c r="X498">
        <v>4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297</v>
      </c>
      <c r="AG498">
        <v>0</v>
      </c>
      <c r="AH498">
        <v>3</v>
      </c>
      <c r="AI498">
        <v>2</v>
      </c>
      <c r="AJ498">
        <v>1</v>
      </c>
      <c r="AK498" t="s">
        <v>378</v>
      </c>
      <c r="AL498">
        <v>35.959904000000002</v>
      </c>
      <c r="AM498" t="s">
        <v>379</v>
      </c>
      <c r="AN498">
        <v>-75.712558999999999</v>
      </c>
      <c r="AO498">
        <v>25</v>
      </c>
      <c r="AP498">
        <v>1575</v>
      </c>
      <c r="AQ498" t="s">
        <v>129</v>
      </c>
      <c r="AR498">
        <v>95</v>
      </c>
      <c r="AS498">
        <v>149</v>
      </c>
      <c r="AT498">
        <v>0</v>
      </c>
      <c r="BB498" t="str">
        <f t="shared" si="30"/>
        <v>1200</v>
      </c>
      <c r="BC498">
        <v>1</v>
      </c>
      <c r="BD498" t="str">
        <f t="shared" si="32"/>
        <v xml:space="preserve">N1281F  </v>
      </c>
      <c r="BE498">
        <v>1</v>
      </c>
      <c r="BG498">
        <v>0</v>
      </c>
      <c r="BH498">
        <v>0</v>
      </c>
      <c r="BI498">
        <v>0</v>
      </c>
      <c r="BJ498">
        <v>1425</v>
      </c>
      <c r="BK498">
        <v>-150</v>
      </c>
      <c r="BL498" t="s">
        <v>300</v>
      </c>
      <c r="BM498">
        <v>1</v>
      </c>
      <c r="BN498">
        <v>0</v>
      </c>
      <c r="BO498">
        <v>1</v>
      </c>
      <c r="BP498">
        <v>0</v>
      </c>
      <c r="BS498">
        <v>0.08</v>
      </c>
      <c r="BT498">
        <v>0</v>
      </c>
      <c r="BU498">
        <v>0</v>
      </c>
      <c r="CE498" t="str">
        <f>"21:12:19.058"</f>
        <v>21:12:19.058</v>
      </c>
      <c r="CF498">
        <v>57689660</v>
      </c>
      <c r="CI498">
        <v>0</v>
      </c>
      <c r="CJ498">
        <v>1504</v>
      </c>
      <c r="CK498">
        <v>1011.2</v>
      </c>
      <c r="CL498">
        <v>4.2187999999999999</v>
      </c>
      <c r="CM498">
        <v>1</v>
      </c>
      <c r="CN498">
        <v>1</v>
      </c>
      <c r="CO498">
        <v>0</v>
      </c>
      <c r="CP498">
        <v>1</v>
      </c>
      <c r="CQ498">
        <v>0</v>
      </c>
      <c r="CR498">
        <v>1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6</v>
      </c>
      <c r="CY498">
        <v>7</v>
      </c>
      <c r="CZ498" t="s">
        <v>131</v>
      </c>
      <c r="DA498">
        <v>145</v>
      </c>
      <c r="DB498">
        <v>1</v>
      </c>
      <c r="DC498" t="s">
        <v>132</v>
      </c>
      <c r="DD498" t="s">
        <v>133</v>
      </c>
      <c r="DG498">
        <v>1809968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"09/28/2024 21:12:19.362"</f>
        <v>09/28/2024 21:12:19.362</v>
      </c>
      <c r="C499" t="str">
        <f t="shared" si="31"/>
        <v>FFDFD7C0</v>
      </c>
      <c r="D499" t="s">
        <v>136</v>
      </c>
      <c r="E499">
        <v>3</v>
      </c>
      <c r="F499">
        <v>1003</v>
      </c>
      <c r="G499" t="s">
        <v>142</v>
      </c>
      <c r="J499" t="s">
        <v>137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"21:12:19.055"</f>
        <v>21:12:19.055</v>
      </c>
      <c r="T499" t="str">
        <f>"21:12:18.655"</f>
        <v>21:12:18.655</v>
      </c>
      <c r="U499" t="str">
        <f t="shared" si="29"/>
        <v>A073EB</v>
      </c>
      <c r="V499">
        <v>0</v>
      </c>
      <c r="W499">
        <v>0</v>
      </c>
      <c r="X499">
        <v>4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297</v>
      </c>
      <c r="AG499">
        <v>0</v>
      </c>
      <c r="AH499">
        <v>3</v>
      </c>
      <c r="AI499">
        <v>2</v>
      </c>
      <c r="AJ499">
        <v>1</v>
      </c>
      <c r="AK499" t="s">
        <v>378</v>
      </c>
      <c r="AL499">
        <v>35.959904000000002</v>
      </c>
      <c r="AM499" t="s">
        <v>379</v>
      </c>
      <c r="AN499">
        <v>-75.712558999999999</v>
      </c>
      <c r="AO499">
        <v>25</v>
      </c>
      <c r="AP499">
        <v>1575</v>
      </c>
      <c r="AQ499" t="s">
        <v>129</v>
      </c>
      <c r="AR499">
        <v>95</v>
      </c>
      <c r="AS499">
        <v>149</v>
      </c>
      <c r="AT499">
        <v>0</v>
      </c>
      <c r="BB499" t="str">
        <f t="shared" si="30"/>
        <v>1200</v>
      </c>
      <c r="BC499">
        <v>1</v>
      </c>
      <c r="BD499" t="str">
        <f t="shared" si="32"/>
        <v xml:space="preserve">N1281F  </v>
      </c>
      <c r="BE499">
        <v>1</v>
      </c>
      <c r="BG499">
        <v>0</v>
      </c>
      <c r="BH499">
        <v>0</v>
      </c>
      <c r="BI499">
        <v>0</v>
      </c>
      <c r="BJ499">
        <v>1425</v>
      </c>
      <c r="BK499">
        <v>-150</v>
      </c>
      <c r="BL499" t="s">
        <v>300</v>
      </c>
      <c r="BM499">
        <v>1</v>
      </c>
      <c r="BN499">
        <v>0</v>
      </c>
      <c r="BO499">
        <v>1</v>
      </c>
      <c r="BP499">
        <v>0</v>
      </c>
      <c r="BS499">
        <v>0.08</v>
      </c>
      <c r="BT499">
        <v>0</v>
      </c>
      <c r="BU499">
        <v>0</v>
      </c>
      <c r="CE499" t="str">
        <f>"21:12:19.058"</f>
        <v>21:12:19.058</v>
      </c>
      <c r="CF499">
        <v>57689660</v>
      </c>
      <c r="CI499">
        <v>0</v>
      </c>
      <c r="CJ499">
        <v>1504</v>
      </c>
      <c r="CK499">
        <v>1011.2</v>
      </c>
      <c r="CL499">
        <v>4.2187999999999999</v>
      </c>
      <c r="CM499">
        <v>1</v>
      </c>
      <c r="CN499">
        <v>1</v>
      </c>
      <c r="CO499">
        <v>0</v>
      </c>
      <c r="CP499">
        <v>1</v>
      </c>
      <c r="CQ499">
        <v>0</v>
      </c>
      <c r="CR499">
        <v>1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6</v>
      </c>
      <c r="CY499">
        <v>7</v>
      </c>
      <c r="CZ499" t="s">
        <v>131</v>
      </c>
      <c r="DA499">
        <v>145</v>
      </c>
      <c r="DB499">
        <v>1</v>
      </c>
      <c r="DC499" t="s">
        <v>132</v>
      </c>
      <c r="DD499" t="s">
        <v>133</v>
      </c>
      <c r="DG499">
        <v>1809968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"09/28/2024 21:12:19.362"</f>
        <v>09/28/2024 21:12:19.362</v>
      </c>
      <c r="C500" t="str">
        <f t="shared" si="31"/>
        <v>FFDFD7C0</v>
      </c>
      <c r="D500" t="s">
        <v>136</v>
      </c>
      <c r="E500">
        <v>4</v>
      </c>
      <c r="F500">
        <v>1004</v>
      </c>
      <c r="G500" t="s">
        <v>124</v>
      </c>
      <c r="J500" t="s">
        <v>137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"21:12:19.055"</f>
        <v>21:12:19.055</v>
      </c>
      <c r="T500" t="str">
        <f>"21:12:18.655"</f>
        <v>21:12:18.655</v>
      </c>
      <c r="U500" t="str">
        <f t="shared" si="29"/>
        <v>A073EB</v>
      </c>
      <c r="V500">
        <v>0</v>
      </c>
      <c r="W500">
        <v>0</v>
      </c>
      <c r="X500">
        <v>4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297</v>
      </c>
      <c r="AG500">
        <v>0</v>
      </c>
      <c r="AH500">
        <v>3</v>
      </c>
      <c r="AI500">
        <v>2</v>
      </c>
      <c r="AJ500">
        <v>1</v>
      </c>
      <c r="AK500" t="s">
        <v>378</v>
      </c>
      <c r="AL500">
        <v>35.959904000000002</v>
      </c>
      <c r="AM500" t="s">
        <v>379</v>
      </c>
      <c r="AN500">
        <v>-75.712558999999999</v>
      </c>
      <c r="AO500">
        <v>25</v>
      </c>
      <c r="AP500">
        <v>1575</v>
      </c>
      <c r="AQ500" t="s">
        <v>129</v>
      </c>
      <c r="AR500">
        <v>95</v>
      </c>
      <c r="AS500">
        <v>149</v>
      </c>
      <c r="AT500">
        <v>0</v>
      </c>
      <c r="BB500" t="str">
        <f t="shared" si="30"/>
        <v>1200</v>
      </c>
      <c r="BC500">
        <v>1</v>
      </c>
      <c r="BD500" t="str">
        <f t="shared" si="32"/>
        <v xml:space="preserve">N1281F  </v>
      </c>
      <c r="BE500">
        <v>1</v>
      </c>
      <c r="BG500">
        <v>0</v>
      </c>
      <c r="BH500">
        <v>0</v>
      </c>
      <c r="BI500">
        <v>0</v>
      </c>
      <c r="BJ500">
        <v>1425</v>
      </c>
      <c r="BK500">
        <v>-150</v>
      </c>
      <c r="BL500" t="s">
        <v>300</v>
      </c>
      <c r="BM500">
        <v>1</v>
      </c>
      <c r="BN500">
        <v>0</v>
      </c>
      <c r="BO500">
        <v>1</v>
      </c>
      <c r="BP500">
        <v>0</v>
      </c>
      <c r="BS500">
        <v>0.08</v>
      </c>
      <c r="BT500">
        <v>0</v>
      </c>
      <c r="BU500">
        <v>0</v>
      </c>
      <c r="CE500" t="str">
        <f>"21:12:19.058"</f>
        <v>21:12:19.058</v>
      </c>
      <c r="CF500">
        <v>57689660</v>
      </c>
      <c r="CI500">
        <v>0</v>
      </c>
      <c r="CJ500">
        <v>1504</v>
      </c>
      <c r="CK500">
        <v>1011.2</v>
      </c>
      <c r="CL500">
        <v>4.2187999999999999</v>
      </c>
      <c r="CM500">
        <v>1</v>
      </c>
      <c r="CN500">
        <v>1</v>
      </c>
      <c r="CO500">
        <v>0</v>
      </c>
      <c r="CP500">
        <v>1</v>
      </c>
      <c r="CQ500">
        <v>0</v>
      </c>
      <c r="CR500">
        <v>1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6</v>
      </c>
      <c r="CY500">
        <v>7</v>
      </c>
      <c r="CZ500" t="s">
        <v>131</v>
      </c>
      <c r="DA500">
        <v>145</v>
      </c>
      <c r="DB500">
        <v>1</v>
      </c>
      <c r="DC500" t="s">
        <v>132</v>
      </c>
      <c r="DD500" t="s">
        <v>133</v>
      </c>
      <c r="DG500">
        <v>1809968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"09/28/2024 21:12:19.362"</f>
        <v>09/28/2024 21:12:19.362</v>
      </c>
      <c r="C501" t="str">
        <f t="shared" si="31"/>
        <v>FFDFD7C0</v>
      </c>
      <c r="D501" t="s">
        <v>123</v>
      </c>
      <c r="E501">
        <v>2</v>
      </c>
      <c r="H501">
        <v>158</v>
      </c>
      <c r="I501" t="s">
        <v>124</v>
      </c>
      <c r="J501" t="s">
        <v>125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"21:12:19.055"</f>
        <v>21:12:19.055</v>
      </c>
      <c r="T501" t="str">
        <f>"21:12:18.655"</f>
        <v>21:12:18.655</v>
      </c>
      <c r="U501" t="str">
        <f t="shared" si="29"/>
        <v>A073EB</v>
      </c>
      <c r="V501">
        <v>0</v>
      </c>
      <c r="W501">
        <v>0</v>
      </c>
      <c r="X501">
        <v>4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297</v>
      </c>
      <c r="AG501">
        <v>0</v>
      </c>
      <c r="AH501">
        <v>3</v>
      </c>
      <c r="AI501">
        <v>2</v>
      </c>
      <c r="AJ501">
        <v>1</v>
      </c>
      <c r="AK501" t="s">
        <v>378</v>
      </c>
      <c r="AL501">
        <v>35.959904000000002</v>
      </c>
      <c r="AM501" t="s">
        <v>379</v>
      </c>
      <c r="AN501">
        <v>-75.712558999999999</v>
      </c>
      <c r="AO501">
        <v>25</v>
      </c>
      <c r="AP501">
        <v>1575</v>
      </c>
      <c r="AQ501" t="s">
        <v>129</v>
      </c>
      <c r="AR501">
        <v>95</v>
      </c>
      <c r="AS501">
        <v>149</v>
      </c>
      <c r="AT501">
        <v>0</v>
      </c>
      <c r="BB501" t="str">
        <f t="shared" si="30"/>
        <v>1200</v>
      </c>
      <c r="BC501">
        <v>1</v>
      </c>
      <c r="BD501" t="str">
        <f t="shared" si="32"/>
        <v xml:space="preserve">N1281F  </v>
      </c>
      <c r="BE501">
        <v>1</v>
      </c>
      <c r="BG501">
        <v>0</v>
      </c>
      <c r="BH501">
        <v>0</v>
      </c>
      <c r="BI501">
        <v>0</v>
      </c>
      <c r="BJ501">
        <v>1425</v>
      </c>
      <c r="BK501">
        <v>-150</v>
      </c>
      <c r="BL501" t="s">
        <v>300</v>
      </c>
      <c r="BM501">
        <v>1</v>
      </c>
      <c r="BN501">
        <v>0</v>
      </c>
      <c r="BO501">
        <v>1</v>
      </c>
      <c r="BP501">
        <v>0</v>
      </c>
      <c r="BS501">
        <v>0.08</v>
      </c>
      <c r="BT501">
        <v>0</v>
      </c>
      <c r="BU501">
        <v>0</v>
      </c>
      <c r="CE501" t="str">
        <f>"21:12:19.058"</f>
        <v>21:12:19.058</v>
      </c>
      <c r="CF501">
        <v>57689660</v>
      </c>
      <c r="CI501">
        <v>0</v>
      </c>
      <c r="CJ501">
        <v>1504</v>
      </c>
      <c r="CK501">
        <v>1011.2</v>
      </c>
      <c r="CL501">
        <v>4.2187999999999999</v>
      </c>
      <c r="CM501">
        <v>1</v>
      </c>
      <c r="CN501">
        <v>1</v>
      </c>
      <c r="CO501">
        <v>0</v>
      </c>
      <c r="CP501">
        <v>1</v>
      </c>
      <c r="CQ501">
        <v>0</v>
      </c>
      <c r="CR501">
        <v>1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6</v>
      </c>
      <c r="CY501">
        <v>7</v>
      </c>
      <c r="CZ501" t="s">
        <v>131</v>
      </c>
      <c r="DA501">
        <v>145</v>
      </c>
      <c r="DB501">
        <v>1</v>
      </c>
      <c r="DC501" t="s">
        <v>132</v>
      </c>
      <c r="DD501" t="s">
        <v>133</v>
      </c>
      <c r="DG501">
        <v>1809968</v>
      </c>
      <c r="DI501">
        <v>0</v>
      </c>
      <c r="DJ501">
        <v>0</v>
      </c>
      <c r="DK501">
        <v>1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"09/28/2024 21:12:20.252"</f>
        <v>09/28/2024 21:12:20.252</v>
      </c>
      <c r="C502" t="str">
        <f t="shared" si="31"/>
        <v>FFDFD7C0</v>
      </c>
      <c r="D502" t="s">
        <v>143</v>
      </c>
      <c r="E502">
        <v>13</v>
      </c>
      <c r="J502" t="s">
        <v>144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"21:12:19.969"</f>
        <v>21:12:19.969</v>
      </c>
      <c r="T502" t="str">
        <f>"21:12:19.569"</f>
        <v>21:12:19.569</v>
      </c>
      <c r="U502" t="str">
        <f t="shared" si="29"/>
        <v>A073EB</v>
      </c>
      <c r="V502">
        <v>0</v>
      </c>
      <c r="W502">
        <v>0</v>
      </c>
      <c r="X502">
        <v>4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297</v>
      </c>
      <c r="AG502">
        <v>0</v>
      </c>
      <c r="AH502">
        <v>3</v>
      </c>
      <c r="AI502">
        <v>2</v>
      </c>
      <c r="AJ502">
        <v>1</v>
      </c>
      <c r="AK502" t="s">
        <v>380</v>
      </c>
      <c r="AL502">
        <v>35.960526000000002</v>
      </c>
      <c r="AM502" t="s">
        <v>182</v>
      </c>
      <c r="AN502">
        <v>-75.712044000000006</v>
      </c>
      <c r="AO502">
        <v>25</v>
      </c>
      <c r="AP502">
        <v>1575</v>
      </c>
      <c r="AQ502" t="s">
        <v>129</v>
      </c>
      <c r="AR502">
        <v>95</v>
      </c>
      <c r="AS502">
        <v>150</v>
      </c>
      <c r="AT502">
        <v>0</v>
      </c>
      <c r="BB502" t="str">
        <f t="shared" si="30"/>
        <v>1200</v>
      </c>
      <c r="BC502">
        <v>1</v>
      </c>
      <c r="BD502" t="str">
        <f t="shared" si="32"/>
        <v xml:space="preserve">N1281F  </v>
      </c>
      <c r="BE502">
        <v>1</v>
      </c>
      <c r="BG502">
        <v>0</v>
      </c>
      <c r="BH502">
        <v>0</v>
      </c>
      <c r="BI502">
        <v>0</v>
      </c>
      <c r="BJ502">
        <v>1425</v>
      </c>
      <c r="BK502">
        <v>-150</v>
      </c>
      <c r="BL502" t="s">
        <v>300</v>
      </c>
      <c r="BM502">
        <v>1</v>
      </c>
      <c r="BN502">
        <v>0</v>
      </c>
      <c r="BO502">
        <v>1</v>
      </c>
      <c r="BP502">
        <v>0</v>
      </c>
      <c r="BS502">
        <v>0.08</v>
      </c>
      <c r="BT502">
        <v>0</v>
      </c>
      <c r="BU502">
        <v>0</v>
      </c>
      <c r="CE502" t="str">
        <f>"21:12:19.970"</f>
        <v>21:12:19.970</v>
      </c>
      <c r="CF502">
        <v>970285906</v>
      </c>
      <c r="CI502">
        <v>0</v>
      </c>
      <c r="CJ502">
        <v>1504</v>
      </c>
      <c r="CK502">
        <v>1011.2</v>
      </c>
      <c r="CL502">
        <v>4.2187999999999999</v>
      </c>
      <c r="CM502">
        <v>1</v>
      </c>
      <c r="CN502">
        <v>1</v>
      </c>
      <c r="CO502">
        <v>0</v>
      </c>
      <c r="CP502">
        <v>1</v>
      </c>
      <c r="CQ502">
        <v>0</v>
      </c>
      <c r="CR502">
        <v>1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6</v>
      </c>
      <c r="CY502">
        <v>7</v>
      </c>
      <c r="CZ502" t="s">
        <v>131</v>
      </c>
      <c r="DA502">
        <v>145</v>
      </c>
      <c r="DB502">
        <v>1</v>
      </c>
      <c r="DC502" t="s">
        <v>132</v>
      </c>
      <c r="DD502" t="s">
        <v>133</v>
      </c>
      <c r="DG502">
        <v>1810396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"09/28/2024 21:12:20.252"</f>
        <v>09/28/2024 21:12:20.252</v>
      </c>
      <c r="C503" t="str">
        <f t="shared" si="31"/>
        <v>FFDFD7C0</v>
      </c>
      <c r="D503" t="s">
        <v>136</v>
      </c>
      <c r="E503">
        <v>3</v>
      </c>
      <c r="F503">
        <v>1003</v>
      </c>
      <c r="G503" t="s">
        <v>142</v>
      </c>
      <c r="J503" t="s">
        <v>137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"21:12:19.969"</f>
        <v>21:12:19.969</v>
      </c>
      <c r="T503" t="str">
        <f>"21:12:19.569"</f>
        <v>21:12:19.569</v>
      </c>
      <c r="U503" t="str">
        <f t="shared" si="29"/>
        <v>A073EB</v>
      </c>
      <c r="V503">
        <v>0</v>
      </c>
      <c r="W503">
        <v>0</v>
      </c>
      <c r="X503">
        <v>4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297</v>
      </c>
      <c r="AG503">
        <v>0</v>
      </c>
      <c r="AH503">
        <v>3</v>
      </c>
      <c r="AI503">
        <v>2</v>
      </c>
      <c r="AJ503">
        <v>1</v>
      </c>
      <c r="AK503" t="s">
        <v>380</v>
      </c>
      <c r="AL503">
        <v>35.960526000000002</v>
      </c>
      <c r="AM503" t="s">
        <v>182</v>
      </c>
      <c r="AN503">
        <v>-75.712044000000006</v>
      </c>
      <c r="AO503">
        <v>25</v>
      </c>
      <c r="AP503">
        <v>1575</v>
      </c>
      <c r="AQ503" t="s">
        <v>129</v>
      </c>
      <c r="AR503">
        <v>95</v>
      </c>
      <c r="AS503">
        <v>150</v>
      </c>
      <c r="AT503">
        <v>0</v>
      </c>
      <c r="BB503" t="str">
        <f t="shared" si="30"/>
        <v>1200</v>
      </c>
      <c r="BC503">
        <v>1</v>
      </c>
      <c r="BD503" t="str">
        <f t="shared" si="32"/>
        <v xml:space="preserve">N1281F  </v>
      </c>
      <c r="BE503">
        <v>1</v>
      </c>
      <c r="BG503">
        <v>0</v>
      </c>
      <c r="BH503">
        <v>0</v>
      </c>
      <c r="BI503">
        <v>0</v>
      </c>
      <c r="BJ503">
        <v>1425</v>
      </c>
      <c r="BK503">
        <v>-150</v>
      </c>
      <c r="BL503" t="s">
        <v>300</v>
      </c>
      <c r="BM503">
        <v>1</v>
      </c>
      <c r="BN503">
        <v>0</v>
      </c>
      <c r="BO503">
        <v>1</v>
      </c>
      <c r="BP503">
        <v>0</v>
      </c>
      <c r="BS503">
        <v>0.08</v>
      </c>
      <c r="BT503">
        <v>0</v>
      </c>
      <c r="BU503">
        <v>0</v>
      </c>
      <c r="CE503" t="str">
        <f>"21:12:19.970"</f>
        <v>21:12:19.970</v>
      </c>
      <c r="CF503">
        <v>970285906</v>
      </c>
      <c r="CI503">
        <v>0</v>
      </c>
      <c r="CJ503">
        <v>1504</v>
      </c>
      <c r="CK503">
        <v>1011.2</v>
      </c>
      <c r="CL503">
        <v>4.2187999999999999</v>
      </c>
      <c r="CM503">
        <v>1</v>
      </c>
      <c r="CN503">
        <v>1</v>
      </c>
      <c r="CO503">
        <v>0</v>
      </c>
      <c r="CP503">
        <v>1</v>
      </c>
      <c r="CQ503">
        <v>0</v>
      </c>
      <c r="CR503">
        <v>1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6</v>
      </c>
      <c r="CY503">
        <v>7</v>
      </c>
      <c r="CZ503" t="s">
        <v>131</v>
      </c>
      <c r="DA503">
        <v>145</v>
      </c>
      <c r="DB503">
        <v>1</v>
      </c>
      <c r="DC503" t="s">
        <v>132</v>
      </c>
      <c r="DD503" t="s">
        <v>133</v>
      </c>
      <c r="DG503">
        <v>1810396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"09/28/2024 21:12:20.252"</f>
        <v>09/28/2024 21:12:20.252</v>
      </c>
      <c r="C504" t="str">
        <f t="shared" si="31"/>
        <v>FFDFD7C0</v>
      </c>
      <c r="D504" t="s">
        <v>136</v>
      </c>
      <c r="E504">
        <v>4</v>
      </c>
      <c r="F504">
        <v>1004</v>
      </c>
      <c r="G504" t="s">
        <v>124</v>
      </c>
      <c r="J504" t="s">
        <v>137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"21:12:19.969"</f>
        <v>21:12:19.969</v>
      </c>
      <c r="T504" t="str">
        <f>"21:12:19.569"</f>
        <v>21:12:19.569</v>
      </c>
      <c r="U504" t="str">
        <f t="shared" si="29"/>
        <v>A073EB</v>
      </c>
      <c r="V504">
        <v>0</v>
      </c>
      <c r="W504">
        <v>0</v>
      </c>
      <c r="X504">
        <v>4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297</v>
      </c>
      <c r="AG504">
        <v>0</v>
      </c>
      <c r="AH504">
        <v>3</v>
      </c>
      <c r="AI504">
        <v>2</v>
      </c>
      <c r="AJ504">
        <v>1</v>
      </c>
      <c r="AK504" t="s">
        <v>380</v>
      </c>
      <c r="AL504">
        <v>35.960526000000002</v>
      </c>
      <c r="AM504" t="s">
        <v>182</v>
      </c>
      <c r="AN504">
        <v>-75.712044000000006</v>
      </c>
      <c r="AO504">
        <v>25</v>
      </c>
      <c r="AP504">
        <v>1575</v>
      </c>
      <c r="AQ504" t="s">
        <v>129</v>
      </c>
      <c r="AR504">
        <v>95</v>
      </c>
      <c r="AS504">
        <v>150</v>
      </c>
      <c r="AT504">
        <v>0</v>
      </c>
      <c r="BB504" t="str">
        <f t="shared" si="30"/>
        <v>1200</v>
      </c>
      <c r="BC504">
        <v>1</v>
      </c>
      <c r="BD504" t="str">
        <f t="shared" si="32"/>
        <v xml:space="preserve">N1281F  </v>
      </c>
      <c r="BE504">
        <v>1</v>
      </c>
      <c r="BG504">
        <v>0</v>
      </c>
      <c r="BH504">
        <v>0</v>
      </c>
      <c r="BI504">
        <v>0</v>
      </c>
      <c r="BJ504">
        <v>1425</v>
      </c>
      <c r="BK504">
        <v>-150</v>
      </c>
      <c r="BL504" t="s">
        <v>300</v>
      </c>
      <c r="BM504">
        <v>1</v>
      </c>
      <c r="BN504">
        <v>0</v>
      </c>
      <c r="BO504">
        <v>1</v>
      </c>
      <c r="BP504">
        <v>0</v>
      </c>
      <c r="BS504">
        <v>0.08</v>
      </c>
      <c r="BT504">
        <v>0</v>
      </c>
      <c r="BU504">
        <v>0</v>
      </c>
      <c r="CE504" t="str">
        <f>"21:12:19.970"</f>
        <v>21:12:19.970</v>
      </c>
      <c r="CF504">
        <v>970285906</v>
      </c>
      <c r="CI504">
        <v>0</v>
      </c>
      <c r="CJ504">
        <v>1504</v>
      </c>
      <c r="CK504">
        <v>1011.2</v>
      </c>
      <c r="CL504">
        <v>4.2187999999999999</v>
      </c>
      <c r="CM504">
        <v>1</v>
      </c>
      <c r="CN504">
        <v>1</v>
      </c>
      <c r="CO504">
        <v>0</v>
      </c>
      <c r="CP504">
        <v>1</v>
      </c>
      <c r="CQ504">
        <v>0</v>
      </c>
      <c r="CR504">
        <v>1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6</v>
      </c>
      <c r="CY504">
        <v>7</v>
      </c>
      <c r="CZ504" t="s">
        <v>131</v>
      </c>
      <c r="DA504">
        <v>145</v>
      </c>
      <c r="DB504">
        <v>1</v>
      </c>
      <c r="DC504" t="s">
        <v>132</v>
      </c>
      <c r="DD504" t="s">
        <v>133</v>
      </c>
      <c r="DG504">
        <v>1810396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"09/28/2024 21:12:20.252"</f>
        <v>09/28/2024 21:12:20.252</v>
      </c>
      <c r="C505" t="str">
        <f t="shared" si="31"/>
        <v>FFDFD7C0</v>
      </c>
      <c r="D505" t="s">
        <v>123</v>
      </c>
      <c r="E505">
        <v>2</v>
      </c>
      <c r="H505">
        <v>158</v>
      </c>
      <c r="I505" t="s">
        <v>124</v>
      </c>
      <c r="J505" t="s">
        <v>125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"21:12:19.969"</f>
        <v>21:12:19.969</v>
      </c>
      <c r="T505" t="str">
        <f>"21:12:19.569"</f>
        <v>21:12:19.569</v>
      </c>
      <c r="U505" t="str">
        <f t="shared" si="29"/>
        <v>A073EB</v>
      </c>
      <c r="V505">
        <v>0</v>
      </c>
      <c r="W505">
        <v>0</v>
      </c>
      <c r="X505">
        <v>4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297</v>
      </c>
      <c r="AG505">
        <v>0</v>
      </c>
      <c r="AH505">
        <v>3</v>
      </c>
      <c r="AI505">
        <v>2</v>
      </c>
      <c r="AJ505">
        <v>1</v>
      </c>
      <c r="AK505" t="s">
        <v>380</v>
      </c>
      <c r="AL505">
        <v>35.960526000000002</v>
      </c>
      <c r="AM505" t="s">
        <v>182</v>
      </c>
      <c r="AN505">
        <v>-75.712044000000006</v>
      </c>
      <c r="AO505">
        <v>25</v>
      </c>
      <c r="AP505">
        <v>1575</v>
      </c>
      <c r="AQ505" t="s">
        <v>129</v>
      </c>
      <c r="AR505">
        <v>95</v>
      </c>
      <c r="AS505">
        <v>150</v>
      </c>
      <c r="AT505">
        <v>0</v>
      </c>
      <c r="BB505" t="str">
        <f t="shared" si="30"/>
        <v>1200</v>
      </c>
      <c r="BC505">
        <v>1</v>
      </c>
      <c r="BD505" t="str">
        <f t="shared" si="32"/>
        <v xml:space="preserve">N1281F  </v>
      </c>
      <c r="BE505">
        <v>1</v>
      </c>
      <c r="BG505">
        <v>0</v>
      </c>
      <c r="BH505">
        <v>0</v>
      </c>
      <c r="BI505">
        <v>0</v>
      </c>
      <c r="BJ505">
        <v>1425</v>
      </c>
      <c r="BK505">
        <v>-150</v>
      </c>
      <c r="BL505" t="s">
        <v>300</v>
      </c>
      <c r="BM505">
        <v>1</v>
      </c>
      <c r="BN505">
        <v>0</v>
      </c>
      <c r="BO505">
        <v>1</v>
      </c>
      <c r="BP505">
        <v>0</v>
      </c>
      <c r="BS505">
        <v>0.08</v>
      </c>
      <c r="BT505">
        <v>0</v>
      </c>
      <c r="BU505">
        <v>0</v>
      </c>
      <c r="CE505" t="str">
        <f>"21:12:19.970"</f>
        <v>21:12:19.970</v>
      </c>
      <c r="CF505">
        <v>970285906</v>
      </c>
      <c r="CI505">
        <v>0</v>
      </c>
      <c r="CJ505">
        <v>1504</v>
      </c>
      <c r="CK505">
        <v>1011.2</v>
      </c>
      <c r="CL505">
        <v>4.2187999999999999</v>
      </c>
      <c r="CM505">
        <v>1</v>
      </c>
      <c r="CN505">
        <v>1</v>
      </c>
      <c r="CO505">
        <v>0</v>
      </c>
      <c r="CP505">
        <v>1</v>
      </c>
      <c r="CQ505">
        <v>0</v>
      </c>
      <c r="CR505">
        <v>1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6</v>
      </c>
      <c r="CY505">
        <v>7</v>
      </c>
      <c r="CZ505" t="s">
        <v>131</v>
      </c>
      <c r="DA505">
        <v>145</v>
      </c>
      <c r="DB505">
        <v>1</v>
      </c>
      <c r="DC505" t="s">
        <v>132</v>
      </c>
      <c r="DD505" t="s">
        <v>133</v>
      </c>
      <c r="DG505">
        <v>1810396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"09/28/2024 21:12:21.237"</f>
        <v>09/28/2024 21:12:21.237</v>
      </c>
      <c r="C506" t="str">
        <f t="shared" si="31"/>
        <v>FFDFD7C0</v>
      </c>
      <c r="D506" t="s">
        <v>136</v>
      </c>
      <c r="E506">
        <v>3</v>
      </c>
      <c r="F506">
        <v>1003</v>
      </c>
      <c r="G506" t="s">
        <v>142</v>
      </c>
      <c r="J506" t="s">
        <v>137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"21:12:20.867"</f>
        <v>21:12:20.867</v>
      </c>
      <c r="T506" t="str">
        <f>"21:12:20.467"</f>
        <v>21:12:20.467</v>
      </c>
      <c r="U506" t="str">
        <f t="shared" si="29"/>
        <v>A073EB</v>
      </c>
      <c r="V506">
        <v>0</v>
      </c>
      <c r="W506">
        <v>0</v>
      </c>
      <c r="X506">
        <v>4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297</v>
      </c>
      <c r="AG506">
        <v>0</v>
      </c>
      <c r="AH506">
        <v>3</v>
      </c>
      <c r="AI506">
        <v>2</v>
      </c>
      <c r="AJ506">
        <v>1</v>
      </c>
      <c r="AK506" t="s">
        <v>381</v>
      </c>
      <c r="AL506">
        <v>35.961126999999998</v>
      </c>
      <c r="AM506" t="s">
        <v>382</v>
      </c>
      <c r="AN506">
        <v>-75.711594000000005</v>
      </c>
      <c r="AO506">
        <v>25</v>
      </c>
      <c r="AP506">
        <v>1575</v>
      </c>
      <c r="AQ506" t="s">
        <v>129</v>
      </c>
      <c r="AR506">
        <v>95</v>
      </c>
      <c r="AS506">
        <v>150</v>
      </c>
      <c r="AT506">
        <v>0</v>
      </c>
      <c r="BB506" t="str">
        <f t="shared" si="30"/>
        <v>1200</v>
      </c>
      <c r="BC506">
        <v>1</v>
      </c>
      <c r="BD506" t="str">
        <f t="shared" si="32"/>
        <v xml:space="preserve">N1281F  </v>
      </c>
      <c r="BE506">
        <v>1</v>
      </c>
      <c r="BG506">
        <v>0</v>
      </c>
      <c r="BH506">
        <v>0</v>
      </c>
      <c r="BI506">
        <v>0</v>
      </c>
      <c r="BJ506">
        <v>1425</v>
      </c>
      <c r="BK506">
        <v>-150</v>
      </c>
      <c r="BL506" t="s">
        <v>300</v>
      </c>
      <c r="BM506">
        <v>1</v>
      </c>
      <c r="BN506">
        <v>0</v>
      </c>
      <c r="BO506">
        <v>1</v>
      </c>
      <c r="BP506">
        <v>0</v>
      </c>
      <c r="BS506">
        <v>0.08</v>
      </c>
      <c r="BT506">
        <v>0</v>
      </c>
      <c r="BU506">
        <v>0</v>
      </c>
      <c r="CE506" t="str">
        <f>"21:12:20.868"</f>
        <v>21:12:20.868</v>
      </c>
      <c r="CF506">
        <v>868136483</v>
      </c>
      <c r="CI506">
        <v>0</v>
      </c>
      <c r="CJ506">
        <v>1504</v>
      </c>
      <c r="CK506">
        <v>1011.2</v>
      </c>
      <c r="CL506">
        <v>4.2187999999999999</v>
      </c>
      <c r="CM506">
        <v>1</v>
      </c>
      <c r="CN506">
        <v>1</v>
      </c>
      <c r="CO506">
        <v>0</v>
      </c>
      <c r="CP506">
        <v>1</v>
      </c>
      <c r="CQ506">
        <v>0</v>
      </c>
      <c r="CR506">
        <v>1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6</v>
      </c>
      <c r="CY506">
        <v>7</v>
      </c>
      <c r="CZ506" t="s">
        <v>131</v>
      </c>
      <c r="DA506">
        <v>145</v>
      </c>
      <c r="DB506">
        <v>1</v>
      </c>
      <c r="DC506" t="s">
        <v>132</v>
      </c>
      <c r="DD506" t="s">
        <v>133</v>
      </c>
      <c r="DG506">
        <v>1810774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"09/28/2024 21:12:21.237"</f>
        <v>09/28/2024 21:12:21.237</v>
      </c>
      <c r="C507" t="str">
        <f t="shared" si="31"/>
        <v>FFDFD7C0</v>
      </c>
      <c r="D507" t="s">
        <v>136</v>
      </c>
      <c r="E507">
        <v>4</v>
      </c>
      <c r="F507">
        <v>1004</v>
      </c>
      <c r="G507" t="s">
        <v>124</v>
      </c>
      <c r="J507" t="s">
        <v>137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"21:12:20.867"</f>
        <v>21:12:20.867</v>
      </c>
      <c r="T507" t="str">
        <f>"21:12:20.467"</f>
        <v>21:12:20.467</v>
      </c>
      <c r="U507" t="str">
        <f t="shared" si="29"/>
        <v>A073EB</v>
      </c>
      <c r="V507">
        <v>0</v>
      </c>
      <c r="W507">
        <v>0</v>
      </c>
      <c r="X507">
        <v>4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297</v>
      </c>
      <c r="AG507">
        <v>0</v>
      </c>
      <c r="AH507">
        <v>3</v>
      </c>
      <c r="AI507">
        <v>2</v>
      </c>
      <c r="AJ507">
        <v>1</v>
      </c>
      <c r="AK507" t="s">
        <v>381</v>
      </c>
      <c r="AL507">
        <v>35.961126999999998</v>
      </c>
      <c r="AM507" t="s">
        <v>382</v>
      </c>
      <c r="AN507">
        <v>-75.711594000000005</v>
      </c>
      <c r="AO507">
        <v>25</v>
      </c>
      <c r="AP507">
        <v>1575</v>
      </c>
      <c r="AQ507" t="s">
        <v>129</v>
      </c>
      <c r="AR507">
        <v>95</v>
      </c>
      <c r="AS507">
        <v>150</v>
      </c>
      <c r="AT507">
        <v>0</v>
      </c>
      <c r="BB507" t="str">
        <f t="shared" si="30"/>
        <v>1200</v>
      </c>
      <c r="BC507">
        <v>1</v>
      </c>
      <c r="BD507" t="str">
        <f t="shared" si="32"/>
        <v xml:space="preserve">N1281F  </v>
      </c>
      <c r="BE507">
        <v>1</v>
      </c>
      <c r="BG507">
        <v>0</v>
      </c>
      <c r="BH507">
        <v>0</v>
      </c>
      <c r="BI507">
        <v>0</v>
      </c>
      <c r="BJ507">
        <v>1425</v>
      </c>
      <c r="BK507">
        <v>-150</v>
      </c>
      <c r="BL507" t="s">
        <v>300</v>
      </c>
      <c r="BM507">
        <v>1</v>
      </c>
      <c r="BN507">
        <v>0</v>
      </c>
      <c r="BO507">
        <v>1</v>
      </c>
      <c r="BP507">
        <v>0</v>
      </c>
      <c r="BS507">
        <v>0.08</v>
      </c>
      <c r="BT507">
        <v>0</v>
      </c>
      <c r="BU507">
        <v>0</v>
      </c>
      <c r="CE507" t="str">
        <f>"21:12:20.868"</f>
        <v>21:12:20.868</v>
      </c>
      <c r="CF507">
        <v>868136483</v>
      </c>
      <c r="CI507">
        <v>0</v>
      </c>
      <c r="CJ507">
        <v>1504</v>
      </c>
      <c r="CK507">
        <v>1011.2</v>
      </c>
      <c r="CL507">
        <v>4.2187999999999999</v>
      </c>
      <c r="CM507">
        <v>1</v>
      </c>
      <c r="CN507">
        <v>1</v>
      </c>
      <c r="CO507">
        <v>0</v>
      </c>
      <c r="CP507">
        <v>1</v>
      </c>
      <c r="CQ507">
        <v>0</v>
      </c>
      <c r="CR507">
        <v>1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6</v>
      </c>
      <c r="CY507">
        <v>7</v>
      </c>
      <c r="CZ507" t="s">
        <v>131</v>
      </c>
      <c r="DA507">
        <v>145</v>
      </c>
      <c r="DB507">
        <v>1</v>
      </c>
      <c r="DC507" t="s">
        <v>132</v>
      </c>
      <c r="DD507" t="s">
        <v>133</v>
      </c>
      <c r="DG507">
        <v>1810774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"09/28/2024 21:12:21.237"</f>
        <v>09/28/2024 21:12:21.237</v>
      </c>
      <c r="C508" t="str">
        <f t="shared" si="31"/>
        <v>FFDFD7C0</v>
      </c>
      <c r="D508" t="s">
        <v>123</v>
      </c>
      <c r="E508">
        <v>2</v>
      </c>
      <c r="H508">
        <v>158</v>
      </c>
      <c r="I508" t="s">
        <v>124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"21:12:20.867"</f>
        <v>21:12:20.867</v>
      </c>
      <c r="T508" t="str">
        <f>"21:12:20.467"</f>
        <v>21:12:20.467</v>
      </c>
      <c r="U508" t="str">
        <f t="shared" si="29"/>
        <v>A073EB</v>
      </c>
      <c r="V508">
        <v>0</v>
      </c>
      <c r="W508">
        <v>0</v>
      </c>
      <c r="X508">
        <v>4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297</v>
      </c>
      <c r="AG508">
        <v>0</v>
      </c>
      <c r="AH508">
        <v>3</v>
      </c>
      <c r="AI508">
        <v>2</v>
      </c>
      <c r="AJ508">
        <v>1</v>
      </c>
      <c r="AK508" t="s">
        <v>381</v>
      </c>
      <c r="AL508">
        <v>35.961126999999998</v>
      </c>
      <c r="AM508" t="s">
        <v>382</v>
      </c>
      <c r="AN508">
        <v>-75.711594000000005</v>
      </c>
      <c r="AO508">
        <v>25</v>
      </c>
      <c r="AP508">
        <v>1575</v>
      </c>
      <c r="AQ508" t="s">
        <v>129</v>
      </c>
      <c r="AR508">
        <v>95</v>
      </c>
      <c r="AS508">
        <v>150</v>
      </c>
      <c r="AT508">
        <v>0</v>
      </c>
      <c r="BB508" t="str">
        <f t="shared" si="30"/>
        <v>1200</v>
      </c>
      <c r="BC508">
        <v>1</v>
      </c>
      <c r="BD508" t="str">
        <f t="shared" si="32"/>
        <v xml:space="preserve">N1281F  </v>
      </c>
      <c r="BE508">
        <v>1</v>
      </c>
      <c r="BG508">
        <v>0</v>
      </c>
      <c r="BH508">
        <v>0</v>
      </c>
      <c r="BI508">
        <v>0</v>
      </c>
      <c r="BJ508">
        <v>1425</v>
      </c>
      <c r="BK508">
        <v>-150</v>
      </c>
      <c r="BL508" t="s">
        <v>300</v>
      </c>
      <c r="BM508">
        <v>1</v>
      </c>
      <c r="BN508">
        <v>0</v>
      </c>
      <c r="BO508">
        <v>1</v>
      </c>
      <c r="BP508">
        <v>0</v>
      </c>
      <c r="BS508">
        <v>0.08</v>
      </c>
      <c r="BT508">
        <v>0</v>
      </c>
      <c r="BU508">
        <v>0</v>
      </c>
      <c r="CE508" t="str">
        <f>"21:12:20.868"</f>
        <v>21:12:20.868</v>
      </c>
      <c r="CF508">
        <v>868136483</v>
      </c>
      <c r="CI508">
        <v>0</v>
      </c>
      <c r="CJ508">
        <v>1504</v>
      </c>
      <c r="CK508">
        <v>1011.2</v>
      </c>
      <c r="CL508">
        <v>4.2187999999999999</v>
      </c>
      <c r="CM508">
        <v>1</v>
      </c>
      <c r="CN508">
        <v>1</v>
      </c>
      <c r="CO508">
        <v>0</v>
      </c>
      <c r="CP508">
        <v>1</v>
      </c>
      <c r="CQ508">
        <v>0</v>
      </c>
      <c r="CR508">
        <v>1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6</v>
      </c>
      <c r="CY508">
        <v>7</v>
      </c>
      <c r="CZ508" t="s">
        <v>131</v>
      </c>
      <c r="DA508">
        <v>145</v>
      </c>
      <c r="DB508">
        <v>1</v>
      </c>
      <c r="DC508" t="s">
        <v>132</v>
      </c>
      <c r="DD508" t="s">
        <v>133</v>
      </c>
      <c r="DG508">
        <v>1810774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"09/28/2024 21:12:21.237"</f>
        <v>09/28/2024 21:12:21.237</v>
      </c>
      <c r="C509" t="str">
        <f t="shared" si="31"/>
        <v>FFDFD7C0</v>
      </c>
      <c r="D509" t="s">
        <v>143</v>
      </c>
      <c r="E509">
        <v>13</v>
      </c>
      <c r="J509" t="s">
        <v>144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"21:12:20.867"</f>
        <v>21:12:20.867</v>
      </c>
      <c r="T509" t="str">
        <f>"21:12:20.467"</f>
        <v>21:12:20.467</v>
      </c>
      <c r="U509" t="str">
        <f t="shared" si="29"/>
        <v>A073EB</v>
      </c>
      <c r="V509">
        <v>0</v>
      </c>
      <c r="W509">
        <v>0</v>
      </c>
      <c r="X509">
        <v>4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297</v>
      </c>
      <c r="AG509">
        <v>0</v>
      </c>
      <c r="AH509">
        <v>3</v>
      </c>
      <c r="AI509">
        <v>2</v>
      </c>
      <c r="AJ509">
        <v>1</v>
      </c>
      <c r="AK509" t="s">
        <v>381</v>
      </c>
      <c r="AL509">
        <v>35.961126999999998</v>
      </c>
      <c r="AM509" t="s">
        <v>382</v>
      </c>
      <c r="AN509">
        <v>-75.711594000000005</v>
      </c>
      <c r="AO509">
        <v>25</v>
      </c>
      <c r="AP509">
        <v>1575</v>
      </c>
      <c r="AQ509" t="s">
        <v>129</v>
      </c>
      <c r="AR509">
        <v>95</v>
      </c>
      <c r="AS509">
        <v>150</v>
      </c>
      <c r="AT509">
        <v>0</v>
      </c>
      <c r="BB509" t="str">
        <f t="shared" si="30"/>
        <v>1200</v>
      </c>
      <c r="BC509">
        <v>1</v>
      </c>
      <c r="BD509" t="str">
        <f t="shared" si="32"/>
        <v xml:space="preserve">N1281F  </v>
      </c>
      <c r="BE509">
        <v>1</v>
      </c>
      <c r="BG509">
        <v>0</v>
      </c>
      <c r="BH509">
        <v>0</v>
      </c>
      <c r="BI509">
        <v>0</v>
      </c>
      <c r="BJ509">
        <v>1425</v>
      </c>
      <c r="BK509">
        <v>-150</v>
      </c>
      <c r="BL509" t="s">
        <v>300</v>
      </c>
      <c r="BM509">
        <v>1</v>
      </c>
      <c r="BN509">
        <v>0</v>
      </c>
      <c r="BO509">
        <v>1</v>
      </c>
      <c r="BP509">
        <v>0</v>
      </c>
      <c r="BS509">
        <v>0.08</v>
      </c>
      <c r="BT509">
        <v>0</v>
      </c>
      <c r="BU509">
        <v>0</v>
      </c>
      <c r="CE509" t="str">
        <f>"21:12:20.868"</f>
        <v>21:12:20.868</v>
      </c>
      <c r="CF509">
        <v>868136483</v>
      </c>
      <c r="CI509">
        <v>0</v>
      </c>
      <c r="CJ509">
        <v>1504</v>
      </c>
      <c r="CK509">
        <v>1011.2</v>
      </c>
      <c r="CL509">
        <v>4.2187999999999999</v>
      </c>
      <c r="CM509">
        <v>1</v>
      </c>
      <c r="CN509">
        <v>1</v>
      </c>
      <c r="CO509">
        <v>0</v>
      </c>
      <c r="CP509">
        <v>1</v>
      </c>
      <c r="CQ509">
        <v>0</v>
      </c>
      <c r="CR509">
        <v>1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6</v>
      </c>
      <c r="CY509">
        <v>7</v>
      </c>
      <c r="CZ509" t="s">
        <v>131</v>
      </c>
      <c r="DA509">
        <v>145</v>
      </c>
      <c r="DB509">
        <v>1</v>
      </c>
      <c r="DC509" t="s">
        <v>132</v>
      </c>
      <c r="DD509" t="s">
        <v>133</v>
      </c>
      <c r="DG509">
        <v>1810774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"09/28/2024 21:12:22.158"</f>
        <v>09/28/2024 21:12:22.158</v>
      </c>
      <c r="C510" t="str">
        <f t="shared" si="31"/>
        <v>FFDFD7C0</v>
      </c>
      <c r="D510" t="s">
        <v>143</v>
      </c>
      <c r="E510">
        <v>13</v>
      </c>
      <c r="J510" t="s">
        <v>144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"21:12:21.797"</f>
        <v>21:12:21.797</v>
      </c>
      <c r="T510" t="str">
        <f>"21:12:21.397"</f>
        <v>21:12:21.397</v>
      </c>
      <c r="U510" t="str">
        <f t="shared" si="29"/>
        <v>A073EB</v>
      </c>
      <c r="V510">
        <v>0</v>
      </c>
      <c r="W510">
        <v>0</v>
      </c>
      <c r="X510">
        <v>4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126</v>
      </c>
      <c r="AG510">
        <v>0</v>
      </c>
      <c r="AH510">
        <v>0</v>
      </c>
      <c r="AI510">
        <v>2</v>
      </c>
      <c r="AJ510">
        <v>1</v>
      </c>
      <c r="AK510" t="s">
        <v>383</v>
      </c>
      <c r="AL510">
        <v>35.961792000000003</v>
      </c>
      <c r="AM510" t="s">
        <v>384</v>
      </c>
      <c r="AN510">
        <v>-75.711122000000003</v>
      </c>
      <c r="AO510">
        <v>25</v>
      </c>
      <c r="AP510">
        <v>1575</v>
      </c>
      <c r="AQ510" t="s">
        <v>129</v>
      </c>
      <c r="AR510">
        <v>95</v>
      </c>
      <c r="AS510">
        <v>150</v>
      </c>
      <c r="AT510">
        <v>0</v>
      </c>
      <c r="BB510" t="str">
        <f t="shared" si="30"/>
        <v>1200</v>
      </c>
      <c r="BC510">
        <v>1</v>
      </c>
      <c r="BD510" t="str">
        <f t="shared" si="32"/>
        <v xml:space="preserve">N1281F  </v>
      </c>
      <c r="BE510">
        <v>1</v>
      </c>
      <c r="BG510">
        <v>0</v>
      </c>
      <c r="BH510">
        <v>0</v>
      </c>
      <c r="BI510">
        <v>0</v>
      </c>
      <c r="BJ510">
        <v>1425</v>
      </c>
      <c r="BK510">
        <v>-150</v>
      </c>
      <c r="BL510" t="s">
        <v>130</v>
      </c>
      <c r="BM510">
        <v>1</v>
      </c>
      <c r="BN510">
        <v>0</v>
      </c>
      <c r="BO510">
        <v>1</v>
      </c>
      <c r="BP510">
        <v>0</v>
      </c>
      <c r="BT510">
        <v>0</v>
      </c>
      <c r="BU510">
        <v>0</v>
      </c>
      <c r="CE510" t="str">
        <f>"21:12:21.802"</f>
        <v>21:12:21.802</v>
      </c>
      <c r="CF510">
        <v>802032158</v>
      </c>
      <c r="CI510">
        <v>0</v>
      </c>
      <c r="CJ510">
        <v>1504</v>
      </c>
      <c r="CK510">
        <v>1011.2</v>
      </c>
      <c r="CL510">
        <v>4.2187999999999999</v>
      </c>
      <c r="CM510">
        <v>1</v>
      </c>
      <c r="CN510">
        <v>1</v>
      </c>
      <c r="CO510">
        <v>0</v>
      </c>
      <c r="CP510">
        <v>1</v>
      </c>
      <c r="CQ510">
        <v>0</v>
      </c>
      <c r="CR510">
        <v>1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6</v>
      </c>
      <c r="CY510">
        <v>7</v>
      </c>
      <c r="CZ510" t="s">
        <v>131</v>
      </c>
      <c r="DA510">
        <v>145</v>
      </c>
      <c r="DB510">
        <v>1</v>
      </c>
      <c r="DC510" t="s">
        <v>132</v>
      </c>
      <c r="DD510" t="s">
        <v>133</v>
      </c>
      <c r="DG510">
        <v>1811179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"09/28/2024 21:12:22.174"</f>
        <v>09/28/2024 21:12:22.174</v>
      </c>
      <c r="C511" t="str">
        <f t="shared" si="31"/>
        <v>FFDFD7C0</v>
      </c>
      <c r="D511" t="s">
        <v>136</v>
      </c>
      <c r="E511">
        <v>3</v>
      </c>
      <c r="F511">
        <v>1003</v>
      </c>
      <c r="G511" t="s">
        <v>142</v>
      </c>
      <c r="J511" t="s">
        <v>137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"21:12:21.797"</f>
        <v>21:12:21.797</v>
      </c>
      <c r="T511" t="str">
        <f>"21:12:21.397"</f>
        <v>21:12:21.397</v>
      </c>
      <c r="U511" t="str">
        <f t="shared" si="29"/>
        <v>A073EB</v>
      </c>
      <c r="V511">
        <v>0</v>
      </c>
      <c r="W511">
        <v>0</v>
      </c>
      <c r="X511">
        <v>4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126</v>
      </c>
      <c r="AG511">
        <v>0</v>
      </c>
      <c r="AH511">
        <v>0</v>
      </c>
      <c r="AI511">
        <v>2</v>
      </c>
      <c r="AJ511">
        <v>1</v>
      </c>
      <c r="AK511" t="s">
        <v>383</v>
      </c>
      <c r="AL511">
        <v>35.961792000000003</v>
      </c>
      <c r="AM511" t="s">
        <v>384</v>
      </c>
      <c r="AN511">
        <v>-75.711122000000003</v>
      </c>
      <c r="AO511">
        <v>25</v>
      </c>
      <c r="AP511">
        <v>1575</v>
      </c>
      <c r="AQ511" t="s">
        <v>129</v>
      </c>
      <c r="AR511">
        <v>95</v>
      </c>
      <c r="AS511">
        <v>150</v>
      </c>
      <c r="AT511">
        <v>0</v>
      </c>
      <c r="BB511" t="str">
        <f t="shared" si="30"/>
        <v>1200</v>
      </c>
      <c r="BC511">
        <v>1</v>
      </c>
      <c r="BD511" t="str">
        <f t="shared" si="32"/>
        <v xml:space="preserve">N1281F  </v>
      </c>
      <c r="BE511">
        <v>1</v>
      </c>
      <c r="BG511">
        <v>0</v>
      </c>
      <c r="BH511">
        <v>0</v>
      </c>
      <c r="BI511">
        <v>0</v>
      </c>
      <c r="BJ511">
        <v>1425</v>
      </c>
      <c r="BK511">
        <v>-150</v>
      </c>
      <c r="BL511" t="s">
        <v>130</v>
      </c>
      <c r="BM511">
        <v>1</v>
      </c>
      <c r="BN511">
        <v>0</v>
      </c>
      <c r="BO511">
        <v>1</v>
      </c>
      <c r="BP511">
        <v>0</v>
      </c>
      <c r="BT511">
        <v>0</v>
      </c>
      <c r="BU511">
        <v>0</v>
      </c>
      <c r="CE511" t="str">
        <f>"21:12:21.802"</f>
        <v>21:12:21.802</v>
      </c>
      <c r="CF511">
        <v>802032158</v>
      </c>
      <c r="CI511">
        <v>0</v>
      </c>
      <c r="CJ511">
        <v>1504</v>
      </c>
      <c r="CK511">
        <v>1011.2</v>
      </c>
      <c r="CL511">
        <v>4.2187999999999999</v>
      </c>
      <c r="CM511">
        <v>1</v>
      </c>
      <c r="CN511">
        <v>1</v>
      </c>
      <c r="CO511">
        <v>0</v>
      </c>
      <c r="CP511">
        <v>1</v>
      </c>
      <c r="CQ511">
        <v>0</v>
      </c>
      <c r="CR511">
        <v>1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6</v>
      </c>
      <c r="CY511">
        <v>7</v>
      </c>
      <c r="CZ511" t="s">
        <v>131</v>
      </c>
      <c r="DA511">
        <v>145</v>
      </c>
      <c r="DB511">
        <v>1</v>
      </c>
      <c r="DC511" t="s">
        <v>132</v>
      </c>
      <c r="DD511" t="s">
        <v>133</v>
      </c>
      <c r="DG511">
        <v>1811179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"09/28/2024 21:12:22.174"</f>
        <v>09/28/2024 21:12:22.174</v>
      </c>
      <c r="C512" t="str">
        <f t="shared" si="31"/>
        <v>FFDFD7C0</v>
      </c>
      <c r="D512" t="s">
        <v>136</v>
      </c>
      <c r="E512">
        <v>4</v>
      </c>
      <c r="F512">
        <v>1004</v>
      </c>
      <c r="G512" t="s">
        <v>124</v>
      </c>
      <c r="J512" t="s">
        <v>137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"21:12:21.797"</f>
        <v>21:12:21.797</v>
      </c>
      <c r="T512" t="str">
        <f>"21:12:21.397"</f>
        <v>21:12:21.397</v>
      </c>
      <c r="U512" t="str">
        <f t="shared" si="29"/>
        <v>A073EB</v>
      </c>
      <c r="V512">
        <v>0</v>
      </c>
      <c r="W512">
        <v>0</v>
      </c>
      <c r="X512">
        <v>4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126</v>
      </c>
      <c r="AG512">
        <v>0</v>
      </c>
      <c r="AH512">
        <v>0</v>
      </c>
      <c r="AI512">
        <v>2</v>
      </c>
      <c r="AJ512">
        <v>1</v>
      </c>
      <c r="AK512" t="s">
        <v>383</v>
      </c>
      <c r="AL512">
        <v>35.961792000000003</v>
      </c>
      <c r="AM512" t="s">
        <v>384</v>
      </c>
      <c r="AN512">
        <v>-75.711122000000003</v>
      </c>
      <c r="AO512">
        <v>25</v>
      </c>
      <c r="AP512">
        <v>1575</v>
      </c>
      <c r="AQ512" t="s">
        <v>129</v>
      </c>
      <c r="AR512">
        <v>95</v>
      </c>
      <c r="AS512">
        <v>150</v>
      </c>
      <c r="AT512">
        <v>0</v>
      </c>
      <c r="BB512" t="str">
        <f t="shared" si="30"/>
        <v>1200</v>
      </c>
      <c r="BC512">
        <v>1</v>
      </c>
      <c r="BD512" t="str">
        <f t="shared" si="32"/>
        <v xml:space="preserve">N1281F  </v>
      </c>
      <c r="BE512">
        <v>1</v>
      </c>
      <c r="BG512">
        <v>0</v>
      </c>
      <c r="BH512">
        <v>0</v>
      </c>
      <c r="BI512">
        <v>0</v>
      </c>
      <c r="BJ512">
        <v>1425</v>
      </c>
      <c r="BK512">
        <v>-150</v>
      </c>
      <c r="BL512" t="s">
        <v>130</v>
      </c>
      <c r="BM512">
        <v>1</v>
      </c>
      <c r="BN512">
        <v>0</v>
      </c>
      <c r="BO512">
        <v>1</v>
      </c>
      <c r="BP512">
        <v>0</v>
      </c>
      <c r="BT512">
        <v>0</v>
      </c>
      <c r="BU512">
        <v>0</v>
      </c>
      <c r="CE512" t="str">
        <f>"21:12:21.802"</f>
        <v>21:12:21.802</v>
      </c>
      <c r="CF512">
        <v>802032158</v>
      </c>
      <c r="CI512">
        <v>0</v>
      </c>
      <c r="CJ512">
        <v>1504</v>
      </c>
      <c r="CK512">
        <v>1011.2</v>
      </c>
      <c r="CL512">
        <v>4.2187999999999999</v>
      </c>
      <c r="CM512">
        <v>1</v>
      </c>
      <c r="CN512">
        <v>1</v>
      </c>
      <c r="CO512">
        <v>0</v>
      </c>
      <c r="CP512">
        <v>1</v>
      </c>
      <c r="CQ512">
        <v>0</v>
      </c>
      <c r="CR512">
        <v>1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6</v>
      </c>
      <c r="CY512">
        <v>7</v>
      </c>
      <c r="CZ512" t="s">
        <v>131</v>
      </c>
      <c r="DA512">
        <v>145</v>
      </c>
      <c r="DB512">
        <v>1</v>
      </c>
      <c r="DC512" t="s">
        <v>132</v>
      </c>
      <c r="DD512" t="s">
        <v>133</v>
      </c>
      <c r="DG512">
        <v>1811179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"09/28/2024 21:12:22.174"</f>
        <v>09/28/2024 21:12:22.174</v>
      </c>
      <c r="C513" t="str">
        <f t="shared" si="31"/>
        <v>FFDFD7C0</v>
      </c>
      <c r="D513" t="s">
        <v>123</v>
      </c>
      <c r="E513">
        <v>2</v>
      </c>
      <c r="H513">
        <v>158</v>
      </c>
      <c r="I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"21:12:21.797"</f>
        <v>21:12:21.797</v>
      </c>
      <c r="T513" t="str">
        <f>"21:12:21.397"</f>
        <v>21:12:21.397</v>
      </c>
      <c r="U513" t="str">
        <f t="shared" si="29"/>
        <v>A073EB</v>
      </c>
      <c r="V513">
        <v>0</v>
      </c>
      <c r="W513">
        <v>0</v>
      </c>
      <c r="X513">
        <v>4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126</v>
      </c>
      <c r="AG513">
        <v>0</v>
      </c>
      <c r="AH513">
        <v>0</v>
      </c>
      <c r="AI513">
        <v>2</v>
      </c>
      <c r="AJ513">
        <v>1</v>
      </c>
      <c r="AK513" t="s">
        <v>383</v>
      </c>
      <c r="AL513">
        <v>35.961792000000003</v>
      </c>
      <c r="AM513" t="s">
        <v>384</v>
      </c>
      <c r="AN513">
        <v>-75.711122000000003</v>
      </c>
      <c r="AO513">
        <v>25</v>
      </c>
      <c r="AP513">
        <v>1575</v>
      </c>
      <c r="AQ513" t="s">
        <v>129</v>
      </c>
      <c r="AR513">
        <v>95</v>
      </c>
      <c r="AS513">
        <v>150</v>
      </c>
      <c r="AT513">
        <v>0</v>
      </c>
      <c r="BB513" t="str">
        <f t="shared" si="30"/>
        <v>1200</v>
      </c>
      <c r="BC513">
        <v>1</v>
      </c>
      <c r="BD513" t="str">
        <f t="shared" si="32"/>
        <v xml:space="preserve">N1281F  </v>
      </c>
      <c r="BE513">
        <v>1</v>
      </c>
      <c r="BG513">
        <v>0</v>
      </c>
      <c r="BH513">
        <v>0</v>
      </c>
      <c r="BI513">
        <v>0</v>
      </c>
      <c r="BJ513">
        <v>1425</v>
      </c>
      <c r="BK513">
        <v>-150</v>
      </c>
      <c r="BL513" t="s">
        <v>130</v>
      </c>
      <c r="BM513">
        <v>1</v>
      </c>
      <c r="BN513">
        <v>0</v>
      </c>
      <c r="BO513">
        <v>1</v>
      </c>
      <c r="BP513">
        <v>0</v>
      </c>
      <c r="BT513">
        <v>0</v>
      </c>
      <c r="BU513">
        <v>0</v>
      </c>
      <c r="CE513" t="str">
        <f>"21:12:21.802"</f>
        <v>21:12:21.802</v>
      </c>
      <c r="CF513">
        <v>802032158</v>
      </c>
      <c r="CI513">
        <v>0</v>
      </c>
      <c r="CJ513">
        <v>1504</v>
      </c>
      <c r="CK513">
        <v>1011.2</v>
      </c>
      <c r="CL513">
        <v>4.2187999999999999</v>
      </c>
      <c r="CM513">
        <v>1</v>
      </c>
      <c r="CN513">
        <v>1</v>
      </c>
      <c r="CO513">
        <v>0</v>
      </c>
      <c r="CP513">
        <v>1</v>
      </c>
      <c r="CQ513">
        <v>0</v>
      </c>
      <c r="CR513">
        <v>1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6</v>
      </c>
      <c r="CY513">
        <v>7</v>
      </c>
      <c r="CZ513" t="s">
        <v>131</v>
      </c>
      <c r="DA513">
        <v>145</v>
      </c>
      <c r="DB513">
        <v>1</v>
      </c>
      <c r="DC513" t="s">
        <v>132</v>
      </c>
      <c r="DD513" t="s">
        <v>133</v>
      </c>
      <c r="DG513">
        <v>1811179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"09/28/2024 21:12:23.142"</f>
        <v>09/28/2024 21:12:23.142</v>
      </c>
      <c r="C514" t="str">
        <f t="shared" si="31"/>
        <v>FFDFD7C0</v>
      </c>
      <c r="D514" t="s">
        <v>136</v>
      </c>
      <c r="E514">
        <v>3</v>
      </c>
      <c r="F514">
        <v>1003</v>
      </c>
      <c r="G514" t="s">
        <v>142</v>
      </c>
      <c r="J514" t="s">
        <v>137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"21:12:22.875"</f>
        <v>21:12:22.875</v>
      </c>
      <c r="T514" t="str">
        <f>"21:12:22.475"</f>
        <v>21:12:22.475</v>
      </c>
      <c r="U514" t="str">
        <f t="shared" ref="U514:U577" si="33">"A073EB"</f>
        <v>A073EB</v>
      </c>
      <c r="V514">
        <v>0</v>
      </c>
      <c r="W514">
        <v>0</v>
      </c>
      <c r="X514">
        <v>4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126</v>
      </c>
      <c r="AG514">
        <v>0</v>
      </c>
      <c r="AH514">
        <v>0</v>
      </c>
      <c r="AI514">
        <v>2</v>
      </c>
      <c r="AJ514">
        <v>1</v>
      </c>
      <c r="AK514" t="s">
        <v>385</v>
      </c>
      <c r="AL514">
        <v>35.962564999999998</v>
      </c>
      <c r="AM514" t="s">
        <v>386</v>
      </c>
      <c r="AN514">
        <v>-75.710498999999999</v>
      </c>
      <c r="AO514">
        <v>25</v>
      </c>
      <c r="AP514">
        <v>1575</v>
      </c>
      <c r="AQ514" t="s">
        <v>129</v>
      </c>
      <c r="AR514">
        <v>95</v>
      </c>
      <c r="AS514">
        <v>151</v>
      </c>
      <c r="AT514">
        <v>0</v>
      </c>
      <c r="BB514" t="str">
        <f t="shared" si="30"/>
        <v>1200</v>
      </c>
      <c r="BC514">
        <v>1</v>
      </c>
      <c r="BD514" t="str">
        <f t="shared" si="32"/>
        <v xml:space="preserve">N1281F  </v>
      </c>
      <c r="BE514">
        <v>1</v>
      </c>
      <c r="BG514">
        <v>0</v>
      </c>
      <c r="BH514">
        <v>0</v>
      </c>
      <c r="BI514">
        <v>0</v>
      </c>
      <c r="BJ514">
        <v>1425</v>
      </c>
      <c r="BK514">
        <v>-150</v>
      </c>
      <c r="BL514" t="s">
        <v>130</v>
      </c>
      <c r="BM514">
        <v>1</v>
      </c>
      <c r="BN514">
        <v>0</v>
      </c>
      <c r="BO514">
        <v>1</v>
      </c>
      <c r="BP514">
        <v>0</v>
      </c>
      <c r="BT514">
        <v>0</v>
      </c>
      <c r="BU514">
        <v>0</v>
      </c>
      <c r="CE514" t="str">
        <f>"21:12:22.882"</f>
        <v>21:12:22.882</v>
      </c>
      <c r="CF514">
        <v>881746686</v>
      </c>
      <c r="CI514">
        <v>0</v>
      </c>
      <c r="CJ514">
        <v>1504</v>
      </c>
      <c r="CK514">
        <v>1011.2</v>
      </c>
      <c r="CL514">
        <v>4.2187999999999999</v>
      </c>
      <c r="CM514">
        <v>1</v>
      </c>
      <c r="CN514">
        <v>1</v>
      </c>
      <c r="CO514">
        <v>0</v>
      </c>
      <c r="CP514">
        <v>1</v>
      </c>
      <c r="CQ514">
        <v>0</v>
      </c>
      <c r="CR514">
        <v>1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6</v>
      </c>
      <c r="CY514">
        <v>7</v>
      </c>
      <c r="CZ514" t="s">
        <v>131</v>
      </c>
      <c r="DA514">
        <v>145</v>
      </c>
      <c r="DB514">
        <v>1</v>
      </c>
      <c r="DC514" t="s">
        <v>132</v>
      </c>
      <c r="DD514" t="s">
        <v>133</v>
      </c>
      <c r="DG514">
        <v>1811729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"09/28/2024 21:12:23.142"</f>
        <v>09/28/2024 21:12:23.142</v>
      </c>
      <c r="C515" t="str">
        <f t="shared" si="31"/>
        <v>FFDFD7C0</v>
      </c>
      <c r="D515" t="s">
        <v>136</v>
      </c>
      <c r="E515">
        <v>4</v>
      </c>
      <c r="F515">
        <v>1004</v>
      </c>
      <c r="G515" t="s">
        <v>124</v>
      </c>
      <c r="J515" t="s">
        <v>137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"21:12:22.875"</f>
        <v>21:12:22.875</v>
      </c>
      <c r="T515" t="str">
        <f>"21:12:22.475"</f>
        <v>21:12:22.475</v>
      </c>
      <c r="U515" t="str">
        <f t="shared" si="33"/>
        <v>A073EB</v>
      </c>
      <c r="V515">
        <v>0</v>
      </c>
      <c r="W515">
        <v>0</v>
      </c>
      <c r="X515">
        <v>4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126</v>
      </c>
      <c r="AG515">
        <v>0</v>
      </c>
      <c r="AH515">
        <v>0</v>
      </c>
      <c r="AI515">
        <v>2</v>
      </c>
      <c r="AJ515">
        <v>1</v>
      </c>
      <c r="AK515" t="s">
        <v>385</v>
      </c>
      <c r="AL515">
        <v>35.962564999999998</v>
      </c>
      <c r="AM515" t="s">
        <v>386</v>
      </c>
      <c r="AN515">
        <v>-75.710498999999999</v>
      </c>
      <c r="AO515">
        <v>25</v>
      </c>
      <c r="AP515">
        <v>1575</v>
      </c>
      <c r="AQ515" t="s">
        <v>129</v>
      </c>
      <c r="AR515">
        <v>95</v>
      </c>
      <c r="AS515">
        <v>151</v>
      </c>
      <c r="AT515">
        <v>0</v>
      </c>
      <c r="BB515" t="str">
        <f t="shared" ref="BB515:BB578" si="34">"1200"</f>
        <v>1200</v>
      </c>
      <c r="BC515">
        <v>1</v>
      </c>
      <c r="BD515" t="str">
        <f t="shared" si="32"/>
        <v xml:space="preserve">N1281F  </v>
      </c>
      <c r="BE515">
        <v>1</v>
      </c>
      <c r="BG515">
        <v>0</v>
      </c>
      <c r="BH515">
        <v>0</v>
      </c>
      <c r="BI515">
        <v>0</v>
      </c>
      <c r="BJ515">
        <v>1425</v>
      </c>
      <c r="BK515">
        <v>-150</v>
      </c>
      <c r="BL515" t="s">
        <v>130</v>
      </c>
      <c r="BM515">
        <v>1</v>
      </c>
      <c r="BN515">
        <v>0</v>
      </c>
      <c r="BO515">
        <v>1</v>
      </c>
      <c r="BP515">
        <v>0</v>
      </c>
      <c r="BT515">
        <v>0</v>
      </c>
      <c r="BU515">
        <v>0</v>
      </c>
      <c r="CE515" t="str">
        <f>"21:12:22.882"</f>
        <v>21:12:22.882</v>
      </c>
      <c r="CF515">
        <v>881746686</v>
      </c>
      <c r="CI515">
        <v>0</v>
      </c>
      <c r="CJ515">
        <v>1504</v>
      </c>
      <c r="CK515">
        <v>1011.2</v>
      </c>
      <c r="CL515">
        <v>4.2187999999999999</v>
      </c>
      <c r="CM515">
        <v>1</v>
      </c>
      <c r="CN515">
        <v>1</v>
      </c>
      <c r="CO515">
        <v>0</v>
      </c>
      <c r="CP515">
        <v>1</v>
      </c>
      <c r="CQ515">
        <v>0</v>
      </c>
      <c r="CR515">
        <v>1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6</v>
      </c>
      <c r="CY515">
        <v>7</v>
      </c>
      <c r="CZ515" t="s">
        <v>131</v>
      </c>
      <c r="DA515">
        <v>145</v>
      </c>
      <c r="DB515">
        <v>1</v>
      </c>
      <c r="DC515" t="s">
        <v>132</v>
      </c>
      <c r="DD515" t="s">
        <v>133</v>
      </c>
      <c r="DG515">
        <v>1811729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"09/28/2024 21:12:23.142"</f>
        <v>09/28/2024 21:12:23.142</v>
      </c>
      <c r="C516" t="str">
        <f t="shared" si="31"/>
        <v>FFDFD7C0</v>
      </c>
      <c r="D516" t="s">
        <v>123</v>
      </c>
      <c r="E516">
        <v>2</v>
      </c>
      <c r="H516">
        <v>158</v>
      </c>
      <c r="I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"21:12:22.875"</f>
        <v>21:12:22.875</v>
      </c>
      <c r="T516" t="str">
        <f>"21:12:22.475"</f>
        <v>21:12:22.475</v>
      </c>
      <c r="U516" t="str">
        <f t="shared" si="33"/>
        <v>A073EB</v>
      </c>
      <c r="V516">
        <v>0</v>
      </c>
      <c r="W516">
        <v>0</v>
      </c>
      <c r="X516">
        <v>4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126</v>
      </c>
      <c r="AG516">
        <v>0</v>
      </c>
      <c r="AH516">
        <v>0</v>
      </c>
      <c r="AI516">
        <v>2</v>
      </c>
      <c r="AJ516">
        <v>1</v>
      </c>
      <c r="AK516" t="s">
        <v>385</v>
      </c>
      <c r="AL516">
        <v>35.962564999999998</v>
      </c>
      <c r="AM516" t="s">
        <v>386</v>
      </c>
      <c r="AN516">
        <v>-75.710498999999999</v>
      </c>
      <c r="AO516">
        <v>25</v>
      </c>
      <c r="AP516">
        <v>1575</v>
      </c>
      <c r="AQ516" t="s">
        <v>129</v>
      </c>
      <c r="AR516">
        <v>95</v>
      </c>
      <c r="AS516">
        <v>151</v>
      </c>
      <c r="AT516">
        <v>0</v>
      </c>
      <c r="BB516" t="str">
        <f t="shared" si="34"/>
        <v>1200</v>
      </c>
      <c r="BC516">
        <v>1</v>
      </c>
      <c r="BD516" t="str">
        <f t="shared" si="32"/>
        <v xml:space="preserve">N1281F  </v>
      </c>
      <c r="BE516">
        <v>1</v>
      </c>
      <c r="BG516">
        <v>0</v>
      </c>
      <c r="BH516">
        <v>0</v>
      </c>
      <c r="BI516">
        <v>0</v>
      </c>
      <c r="BJ516">
        <v>1425</v>
      </c>
      <c r="BK516">
        <v>-150</v>
      </c>
      <c r="BL516" t="s">
        <v>130</v>
      </c>
      <c r="BM516">
        <v>1</v>
      </c>
      <c r="BN516">
        <v>0</v>
      </c>
      <c r="BO516">
        <v>1</v>
      </c>
      <c r="BP516">
        <v>0</v>
      </c>
      <c r="BT516">
        <v>0</v>
      </c>
      <c r="BU516">
        <v>0</v>
      </c>
      <c r="CE516" t="str">
        <f>"21:12:22.882"</f>
        <v>21:12:22.882</v>
      </c>
      <c r="CF516">
        <v>881746686</v>
      </c>
      <c r="CI516">
        <v>0</v>
      </c>
      <c r="CJ516">
        <v>1504</v>
      </c>
      <c r="CK516">
        <v>1011.2</v>
      </c>
      <c r="CL516">
        <v>4.2187999999999999</v>
      </c>
      <c r="CM516">
        <v>1</v>
      </c>
      <c r="CN516">
        <v>1</v>
      </c>
      <c r="CO516">
        <v>0</v>
      </c>
      <c r="CP516">
        <v>1</v>
      </c>
      <c r="CQ516">
        <v>0</v>
      </c>
      <c r="CR516">
        <v>1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6</v>
      </c>
      <c r="CY516">
        <v>7</v>
      </c>
      <c r="CZ516" t="s">
        <v>131</v>
      </c>
      <c r="DA516">
        <v>145</v>
      </c>
      <c r="DB516">
        <v>1</v>
      </c>
      <c r="DC516" t="s">
        <v>132</v>
      </c>
      <c r="DD516" t="s">
        <v>133</v>
      </c>
      <c r="DG516">
        <v>1811729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"09/28/2024 21:12:23.142"</f>
        <v>09/28/2024 21:12:23.142</v>
      </c>
      <c r="C517" t="str">
        <f t="shared" si="31"/>
        <v>FFDFD7C0</v>
      </c>
      <c r="D517" t="s">
        <v>143</v>
      </c>
      <c r="E517">
        <v>13</v>
      </c>
      <c r="J517" t="s">
        <v>144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"21:12:22.875"</f>
        <v>21:12:22.875</v>
      </c>
      <c r="T517" t="str">
        <f>"21:12:22.475"</f>
        <v>21:12:22.475</v>
      </c>
      <c r="U517" t="str">
        <f t="shared" si="33"/>
        <v>A073EB</v>
      </c>
      <c r="V517">
        <v>0</v>
      </c>
      <c r="W517">
        <v>0</v>
      </c>
      <c r="X517">
        <v>4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126</v>
      </c>
      <c r="AG517">
        <v>0</v>
      </c>
      <c r="AH517">
        <v>0</v>
      </c>
      <c r="AI517">
        <v>2</v>
      </c>
      <c r="AJ517">
        <v>1</v>
      </c>
      <c r="AK517" t="s">
        <v>385</v>
      </c>
      <c r="AL517">
        <v>35.962564999999998</v>
      </c>
      <c r="AM517" t="s">
        <v>386</v>
      </c>
      <c r="AN517">
        <v>-75.710498999999999</v>
      </c>
      <c r="AO517">
        <v>25</v>
      </c>
      <c r="AP517">
        <v>1575</v>
      </c>
      <c r="AQ517" t="s">
        <v>129</v>
      </c>
      <c r="AR517">
        <v>95</v>
      </c>
      <c r="AS517">
        <v>151</v>
      </c>
      <c r="AT517">
        <v>0</v>
      </c>
      <c r="BB517" t="str">
        <f t="shared" si="34"/>
        <v>1200</v>
      </c>
      <c r="BC517">
        <v>1</v>
      </c>
      <c r="BD517" t="str">
        <f t="shared" si="32"/>
        <v xml:space="preserve">N1281F  </v>
      </c>
      <c r="BE517">
        <v>1</v>
      </c>
      <c r="BG517">
        <v>0</v>
      </c>
      <c r="BH517">
        <v>0</v>
      </c>
      <c r="BI517">
        <v>0</v>
      </c>
      <c r="BJ517">
        <v>1425</v>
      </c>
      <c r="BK517">
        <v>-150</v>
      </c>
      <c r="BL517" t="s">
        <v>130</v>
      </c>
      <c r="BM517">
        <v>1</v>
      </c>
      <c r="BN517">
        <v>0</v>
      </c>
      <c r="BO517">
        <v>1</v>
      </c>
      <c r="BP517">
        <v>0</v>
      </c>
      <c r="BT517">
        <v>0</v>
      </c>
      <c r="BU517">
        <v>0</v>
      </c>
      <c r="CE517" t="str">
        <f>"21:12:22.882"</f>
        <v>21:12:22.882</v>
      </c>
      <c r="CF517">
        <v>881746686</v>
      </c>
      <c r="CI517">
        <v>0</v>
      </c>
      <c r="CJ517">
        <v>1504</v>
      </c>
      <c r="CK517">
        <v>1011.2</v>
      </c>
      <c r="CL517">
        <v>4.2187999999999999</v>
      </c>
      <c r="CM517">
        <v>1</v>
      </c>
      <c r="CN517">
        <v>1</v>
      </c>
      <c r="CO517">
        <v>0</v>
      </c>
      <c r="CP517">
        <v>1</v>
      </c>
      <c r="CQ517">
        <v>0</v>
      </c>
      <c r="CR517">
        <v>1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6</v>
      </c>
      <c r="CY517">
        <v>7</v>
      </c>
      <c r="CZ517" t="s">
        <v>131</v>
      </c>
      <c r="DA517">
        <v>145</v>
      </c>
      <c r="DB517">
        <v>1</v>
      </c>
      <c r="DC517" t="s">
        <v>132</v>
      </c>
      <c r="DD517" t="s">
        <v>133</v>
      </c>
      <c r="DG517">
        <v>1811729</v>
      </c>
      <c r="DI517">
        <v>0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"09/28/2024 21:12:24.267"</f>
        <v>09/28/2024 21:12:24.267</v>
      </c>
      <c r="C518" t="str">
        <f t="shared" si="31"/>
        <v>FFDFD7C0</v>
      </c>
      <c r="D518" t="s">
        <v>136</v>
      </c>
      <c r="E518">
        <v>3</v>
      </c>
      <c r="F518">
        <v>1003</v>
      </c>
      <c r="G518" t="s">
        <v>142</v>
      </c>
      <c r="J518" t="s">
        <v>137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"21:12:24.000"</f>
        <v>21:12:24.000</v>
      </c>
      <c r="T518" t="str">
        <f>"21:12:23.500"</f>
        <v>21:12:23.500</v>
      </c>
      <c r="U518" t="str">
        <f t="shared" si="33"/>
        <v>A073EB</v>
      </c>
      <c r="V518">
        <v>0</v>
      </c>
      <c r="W518">
        <v>0</v>
      </c>
      <c r="X518">
        <v>4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126</v>
      </c>
      <c r="AG518">
        <v>0</v>
      </c>
      <c r="AH518">
        <v>0</v>
      </c>
      <c r="AI518">
        <v>2</v>
      </c>
      <c r="AJ518">
        <v>1</v>
      </c>
      <c r="AK518" t="s">
        <v>387</v>
      </c>
      <c r="AL518">
        <v>35.963315999999999</v>
      </c>
      <c r="AM518" t="s">
        <v>388</v>
      </c>
      <c r="AN518">
        <v>-75.709877000000006</v>
      </c>
      <c r="AO518">
        <v>25</v>
      </c>
      <c r="AP518">
        <v>1575</v>
      </c>
      <c r="AQ518" t="s">
        <v>129</v>
      </c>
      <c r="AR518">
        <v>95</v>
      </c>
      <c r="AS518">
        <v>151</v>
      </c>
      <c r="AT518">
        <v>0</v>
      </c>
      <c r="BB518" t="str">
        <f t="shared" si="34"/>
        <v>1200</v>
      </c>
      <c r="BC518">
        <v>1</v>
      </c>
      <c r="BD518" t="str">
        <f t="shared" si="32"/>
        <v xml:space="preserve">N1281F  </v>
      </c>
      <c r="BE518">
        <v>1</v>
      </c>
      <c r="BG518">
        <v>0</v>
      </c>
      <c r="BH518">
        <v>0</v>
      </c>
      <c r="BI518">
        <v>0</v>
      </c>
      <c r="BJ518">
        <v>1425</v>
      </c>
      <c r="BK518">
        <v>-150</v>
      </c>
      <c r="BL518" t="s">
        <v>130</v>
      </c>
      <c r="BM518">
        <v>1</v>
      </c>
      <c r="BN518">
        <v>0</v>
      </c>
      <c r="BO518">
        <v>1</v>
      </c>
      <c r="BP518">
        <v>0</v>
      </c>
      <c r="BT518">
        <v>0</v>
      </c>
      <c r="BU518">
        <v>0</v>
      </c>
      <c r="CE518" t="str">
        <f>"21:12:24.001"</f>
        <v>21:12:24.001</v>
      </c>
      <c r="CF518">
        <v>783023</v>
      </c>
      <c r="CI518">
        <v>0</v>
      </c>
      <c r="CJ518">
        <v>1504</v>
      </c>
      <c r="CK518">
        <v>1011.2</v>
      </c>
      <c r="CL518">
        <v>4.2187999999999999</v>
      </c>
      <c r="CM518">
        <v>1</v>
      </c>
      <c r="CN518">
        <v>1</v>
      </c>
      <c r="CO518">
        <v>0</v>
      </c>
      <c r="CP518">
        <v>1</v>
      </c>
      <c r="CQ518">
        <v>0</v>
      </c>
      <c r="CR518">
        <v>1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6</v>
      </c>
      <c r="CY518">
        <v>7</v>
      </c>
      <c r="CZ518" t="s">
        <v>131</v>
      </c>
      <c r="DA518">
        <v>145</v>
      </c>
      <c r="DB518">
        <v>1</v>
      </c>
      <c r="DC518" t="s">
        <v>132</v>
      </c>
      <c r="DD518" t="s">
        <v>133</v>
      </c>
      <c r="DG518">
        <v>1812248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"09/28/2024 21:12:24.267"</f>
        <v>09/28/2024 21:12:24.267</v>
      </c>
      <c r="C519" t="str">
        <f t="shared" si="31"/>
        <v>FFDFD7C0</v>
      </c>
      <c r="D519" t="s">
        <v>136</v>
      </c>
      <c r="E519">
        <v>4</v>
      </c>
      <c r="F519">
        <v>1004</v>
      </c>
      <c r="G519" t="s">
        <v>124</v>
      </c>
      <c r="J519" t="s">
        <v>137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"21:12:24.000"</f>
        <v>21:12:24.000</v>
      </c>
      <c r="T519" t="str">
        <f>"21:12:23.500"</f>
        <v>21:12:23.500</v>
      </c>
      <c r="U519" t="str">
        <f t="shared" si="33"/>
        <v>A073EB</v>
      </c>
      <c r="V519">
        <v>0</v>
      </c>
      <c r="W519">
        <v>0</v>
      </c>
      <c r="X519">
        <v>4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126</v>
      </c>
      <c r="AG519">
        <v>0</v>
      </c>
      <c r="AH519">
        <v>0</v>
      </c>
      <c r="AI519">
        <v>2</v>
      </c>
      <c r="AJ519">
        <v>1</v>
      </c>
      <c r="AK519" t="s">
        <v>387</v>
      </c>
      <c r="AL519">
        <v>35.963315999999999</v>
      </c>
      <c r="AM519" t="s">
        <v>388</v>
      </c>
      <c r="AN519">
        <v>-75.709877000000006</v>
      </c>
      <c r="AO519">
        <v>25</v>
      </c>
      <c r="AP519">
        <v>1575</v>
      </c>
      <c r="AQ519" t="s">
        <v>129</v>
      </c>
      <c r="AR519">
        <v>95</v>
      </c>
      <c r="AS519">
        <v>151</v>
      </c>
      <c r="AT519">
        <v>0</v>
      </c>
      <c r="BB519" t="str">
        <f t="shared" si="34"/>
        <v>1200</v>
      </c>
      <c r="BC519">
        <v>1</v>
      </c>
      <c r="BD519" t="str">
        <f t="shared" si="32"/>
        <v xml:space="preserve">N1281F  </v>
      </c>
      <c r="BE519">
        <v>1</v>
      </c>
      <c r="BG519">
        <v>0</v>
      </c>
      <c r="BH519">
        <v>0</v>
      </c>
      <c r="BI519">
        <v>0</v>
      </c>
      <c r="BJ519">
        <v>1425</v>
      </c>
      <c r="BK519">
        <v>-150</v>
      </c>
      <c r="BL519" t="s">
        <v>130</v>
      </c>
      <c r="BM519">
        <v>1</v>
      </c>
      <c r="BN519">
        <v>0</v>
      </c>
      <c r="BO519">
        <v>1</v>
      </c>
      <c r="BP519">
        <v>0</v>
      </c>
      <c r="BT519">
        <v>0</v>
      </c>
      <c r="BU519">
        <v>0</v>
      </c>
      <c r="CE519" t="str">
        <f>"21:12:24.001"</f>
        <v>21:12:24.001</v>
      </c>
      <c r="CF519">
        <v>783023</v>
      </c>
      <c r="CI519">
        <v>0</v>
      </c>
      <c r="CJ519">
        <v>1504</v>
      </c>
      <c r="CK519">
        <v>1011.2</v>
      </c>
      <c r="CL519">
        <v>4.2187999999999999</v>
      </c>
      <c r="CM519">
        <v>1</v>
      </c>
      <c r="CN519">
        <v>1</v>
      </c>
      <c r="CO519">
        <v>0</v>
      </c>
      <c r="CP519">
        <v>1</v>
      </c>
      <c r="CQ519">
        <v>0</v>
      </c>
      <c r="CR519">
        <v>1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145</v>
      </c>
      <c r="DB519">
        <v>1</v>
      </c>
      <c r="DC519" t="s">
        <v>132</v>
      </c>
      <c r="DD519" t="s">
        <v>133</v>
      </c>
      <c r="DG519">
        <v>1812248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"09/28/2024 21:12:24.267"</f>
        <v>09/28/2024 21:12:24.267</v>
      </c>
      <c r="C520" t="str">
        <f t="shared" si="31"/>
        <v>FFDFD7C0</v>
      </c>
      <c r="D520" t="s">
        <v>123</v>
      </c>
      <c r="E520">
        <v>2</v>
      </c>
      <c r="H520">
        <v>158</v>
      </c>
      <c r="I520" t="s">
        <v>124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"21:12:24.000"</f>
        <v>21:12:24.000</v>
      </c>
      <c r="T520" t="str">
        <f>"21:12:23.500"</f>
        <v>21:12:23.500</v>
      </c>
      <c r="U520" t="str">
        <f t="shared" si="33"/>
        <v>A073EB</v>
      </c>
      <c r="V520">
        <v>0</v>
      </c>
      <c r="W520">
        <v>0</v>
      </c>
      <c r="X520">
        <v>4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126</v>
      </c>
      <c r="AG520">
        <v>0</v>
      </c>
      <c r="AH520">
        <v>0</v>
      </c>
      <c r="AI520">
        <v>2</v>
      </c>
      <c r="AJ520">
        <v>1</v>
      </c>
      <c r="AK520" t="s">
        <v>387</v>
      </c>
      <c r="AL520">
        <v>35.963315999999999</v>
      </c>
      <c r="AM520" t="s">
        <v>388</v>
      </c>
      <c r="AN520">
        <v>-75.709877000000006</v>
      </c>
      <c r="AO520">
        <v>25</v>
      </c>
      <c r="AP520">
        <v>1575</v>
      </c>
      <c r="AQ520" t="s">
        <v>129</v>
      </c>
      <c r="AR520">
        <v>95</v>
      </c>
      <c r="AS520">
        <v>151</v>
      </c>
      <c r="AT520">
        <v>0</v>
      </c>
      <c r="BB520" t="str">
        <f t="shared" si="34"/>
        <v>1200</v>
      </c>
      <c r="BC520">
        <v>1</v>
      </c>
      <c r="BD520" t="str">
        <f t="shared" si="32"/>
        <v xml:space="preserve">N1281F  </v>
      </c>
      <c r="BE520">
        <v>1</v>
      </c>
      <c r="BG520">
        <v>0</v>
      </c>
      <c r="BH520">
        <v>0</v>
      </c>
      <c r="BI520">
        <v>0</v>
      </c>
      <c r="BJ520">
        <v>1425</v>
      </c>
      <c r="BK520">
        <v>-150</v>
      </c>
      <c r="BL520" t="s">
        <v>130</v>
      </c>
      <c r="BM520">
        <v>1</v>
      </c>
      <c r="BN520">
        <v>0</v>
      </c>
      <c r="BO520">
        <v>1</v>
      </c>
      <c r="BP520">
        <v>0</v>
      </c>
      <c r="BT520">
        <v>0</v>
      </c>
      <c r="BU520">
        <v>0</v>
      </c>
      <c r="CE520" t="str">
        <f>"21:12:24.001"</f>
        <v>21:12:24.001</v>
      </c>
      <c r="CF520">
        <v>783023</v>
      </c>
      <c r="CI520">
        <v>0</v>
      </c>
      <c r="CJ520">
        <v>1504</v>
      </c>
      <c r="CK520">
        <v>1011.2</v>
      </c>
      <c r="CL520">
        <v>4.2187999999999999</v>
      </c>
      <c r="CM520">
        <v>1</v>
      </c>
      <c r="CN520">
        <v>1</v>
      </c>
      <c r="CO520">
        <v>0</v>
      </c>
      <c r="CP520">
        <v>1</v>
      </c>
      <c r="CQ520">
        <v>0</v>
      </c>
      <c r="CR520">
        <v>1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145</v>
      </c>
      <c r="DB520">
        <v>1</v>
      </c>
      <c r="DC520" t="s">
        <v>132</v>
      </c>
      <c r="DD520" t="s">
        <v>133</v>
      </c>
      <c r="DG520">
        <v>1812248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"09/28/2024 21:12:24.283"</f>
        <v>09/28/2024 21:12:24.283</v>
      </c>
      <c r="C521" t="str">
        <f t="shared" si="31"/>
        <v>FFDFD7C0</v>
      </c>
      <c r="D521" t="s">
        <v>143</v>
      </c>
      <c r="E521">
        <v>13</v>
      </c>
      <c r="J521" t="s">
        <v>144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"21:12:24.000"</f>
        <v>21:12:24.000</v>
      </c>
      <c r="T521" t="str">
        <f>"21:12:23.500"</f>
        <v>21:12:23.500</v>
      </c>
      <c r="U521" t="str">
        <f t="shared" si="33"/>
        <v>A073EB</v>
      </c>
      <c r="V521">
        <v>0</v>
      </c>
      <c r="W521">
        <v>0</v>
      </c>
      <c r="X521">
        <v>4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126</v>
      </c>
      <c r="AG521">
        <v>0</v>
      </c>
      <c r="AH521">
        <v>0</v>
      </c>
      <c r="AI521">
        <v>2</v>
      </c>
      <c r="AJ521">
        <v>1</v>
      </c>
      <c r="AK521" t="s">
        <v>387</v>
      </c>
      <c r="AL521">
        <v>35.963315999999999</v>
      </c>
      <c r="AM521" t="s">
        <v>388</v>
      </c>
      <c r="AN521">
        <v>-75.709877000000006</v>
      </c>
      <c r="AO521">
        <v>25</v>
      </c>
      <c r="AP521">
        <v>1575</v>
      </c>
      <c r="AQ521" t="s">
        <v>129</v>
      </c>
      <c r="AR521">
        <v>95</v>
      </c>
      <c r="AS521">
        <v>151</v>
      </c>
      <c r="AT521">
        <v>0</v>
      </c>
      <c r="BB521" t="str">
        <f t="shared" si="34"/>
        <v>1200</v>
      </c>
      <c r="BC521">
        <v>1</v>
      </c>
      <c r="BD521" t="str">
        <f t="shared" si="32"/>
        <v xml:space="preserve">N1281F  </v>
      </c>
      <c r="BE521">
        <v>1</v>
      </c>
      <c r="BG521">
        <v>0</v>
      </c>
      <c r="BH521">
        <v>0</v>
      </c>
      <c r="BI521">
        <v>0</v>
      </c>
      <c r="BJ521">
        <v>1425</v>
      </c>
      <c r="BK521">
        <v>-150</v>
      </c>
      <c r="BL521" t="s">
        <v>130</v>
      </c>
      <c r="BM521">
        <v>1</v>
      </c>
      <c r="BN521">
        <v>0</v>
      </c>
      <c r="BO521">
        <v>1</v>
      </c>
      <c r="BP521">
        <v>0</v>
      </c>
      <c r="BT521">
        <v>0</v>
      </c>
      <c r="BU521">
        <v>0</v>
      </c>
      <c r="CE521" t="str">
        <f>"21:12:24.001"</f>
        <v>21:12:24.001</v>
      </c>
      <c r="CF521">
        <v>783023</v>
      </c>
      <c r="CI521">
        <v>0</v>
      </c>
      <c r="CJ521">
        <v>1504</v>
      </c>
      <c r="CK521">
        <v>1011.2</v>
      </c>
      <c r="CL521">
        <v>4.2187999999999999</v>
      </c>
      <c r="CM521">
        <v>1</v>
      </c>
      <c r="CN521">
        <v>1</v>
      </c>
      <c r="CO521">
        <v>0</v>
      </c>
      <c r="CP521">
        <v>1</v>
      </c>
      <c r="CQ521">
        <v>0</v>
      </c>
      <c r="CR521">
        <v>1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145</v>
      </c>
      <c r="DB521">
        <v>1</v>
      </c>
      <c r="DC521" t="s">
        <v>132</v>
      </c>
      <c r="DD521" t="s">
        <v>133</v>
      </c>
      <c r="DG521">
        <v>1812248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"09/28/2024 21:12:25.298"</f>
        <v>09/28/2024 21:12:25.298</v>
      </c>
      <c r="C522" t="str">
        <f t="shared" si="31"/>
        <v>FFDFD7C0</v>
      </c>
      <c r="D522" t="s">
        <v>143</v>
      </c>
      <c r="E522">
        <v>13</v>
      </c>
      <c r="J522" t="s">
        <v>144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"21:12:24.984"</f>
        <v>21:12:24.984</v>
      </c>
      <c r="T522" t="str">
        <f>"21:12:24.484"</f>
        <v>21:12:24.484</v>
      </c>
      <c r="U522" t="str">
        <f t="shared" si="33"/>
        <v>A073EB</v>
      </c>
      <c r="V522">
        <v>0</v>
      </c>
      <c r="W522">
        <v>0</v>
      </c>
      <c r="X522">
        <v>4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126</v>
      </c>
      <c r="AG522">
        <v>0</v>
      </c>
      <c r="AH522">
        <v>0</v>
      </c>
      <c r="AI522">
        <v>2</v>
      </c>
      <c r="AJ522">
        <v>1</v>
      </c>
      <c r="AK522" t="s">
        <v>389</v>
      </c>
      <c r="AL522">
        <v>35.964024000000002</v>
      </c>
      <c r="AM522" t="s">
        <v>390</v>
      </c>
      <c r="AN522">
        <v>-75.709361999999999</v>
      </c>
      <c r="AO522">
        <v>25</v>
      </c>
      <c r="AP522">
        <v>1575</v>
      </c>
      <c r="AQ522" t="s">
        <v>129</v>
      </c>
      <c r="AR522">
        <v>95</v>
      </c>
      <c r="AS522">
        <v>152</v>
      </c>
      <c r="AT522">
        <v>0</v>
      </c>
      <c r="BB522" t="str">
        <f t="shared" si="34"/>
        <v>1200</v>
      </c>
      <c r="BC522">
        <v>1</v>
      </c>
      <c r="BD522" t="str">
        <f t="shared" si="32"/>
        <v xml:space="preserve">N1281F  </v>
      </c>
      <c r="BE522">
        <v>1</v>
      </c>
      <c r="BG522">
        <v>0</v>
      </c>
      <c r="BH522">
        <v>0</v>
      </c>
      <c r="BI522">
        <v>0</v>
      </c>
      <c r="BJ522">
        <v>1425</v>
      </c>
      <c r="BK522">
        <v>-150</v>
      </c>
      <c r="BL522" t="s">
        <v>130</v>
      </c>
      <c r="BM522">
        <v>1</v>
      </c>
      <c r="BN522">
        <v>0</v>
      </c>
      <c r="BO522">
        <v>1</v>
      </c>
      <c r="BP522">
        <v>0</v>
      </c>
      <c r="BT522">
        <v>0</v>
      </c>
      <c r="BU522">
        <v>0</v>
      </c>
      <c r="CE522" t="str">
        <f>"21:12:24.985"</f>
        <v>21:12:24.985</v>
      </c>
      <c r="CF522">
        <v>985469516</v>
      </c>
      <c r="CI522">
        <v>0</v>
      </c>
      <c r="CJ522">
        <v>1504</v>
      </c>
      <c r="CK522">
        <v>1011.2</v>
      </c>
      <c r="CL522">
        <v>4.2187999999999999</v>
      </c>
      <c r="CM522">
        <v>1</v>
      </c>
      <c r="CN522">
        <v>1</v>
      </c>
      <c r="CO522">
        <v>0</v>
      </c>
      <c r="CP522">
        <v>1</v>
      </c>
      <c r="CQ522">
        <v>0</v>
      </c>
      <c r="CR522">
        <v>1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145</v>
      </c>
      <c r="DB522">
        <v>1</v>
      </c>
      <c r="DC522" t="s">
        <v>132</v>
      </c>
      <c r="DD522" t="s">
        <v>133</v>
      </c>
      <c r="DG522">
        <v>1812705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"09/28/2024 21:12:25.298"</f>
        <v>09/28/2024 21:12:25.298</v>
      </c>
      <c r="C523" t="str">
        <f t="shared" si="31"/>
        <v>FFDFD7C0</v>
      </c>
      <c r="D523" t="s">
        <v>136</v>
      </c>
      <c r="E523">
        <v>3</v>
      </c>
      <c r="F523">
        <v>1003</v>
      </c>
      <c r="G523" t="s">
        <v>142</v>
      </c>
      <c r="J523" t="s">
        <v>137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"21:12:24.984"</f>
        <v>21:12:24.984</v>
      </c>
      <c r="T523" t="str">
        <f>"21:12:24.484"</f>
        <v>21:12:24.484</v>
      </c>
      <c r="U523" t="str">
        <f t="shared" si="33"/>
        <v>A073EB</v>
      </c>
      <c r="V523">
        <v>0</v>
      </c>
      <c r="W523">
        <v>0</v>
      </c>
      <c r="X523">
        <v>4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126</v>
      </c>
      <c r="AG523">
        <v>0</v>
      </c>
      <c r="AH523">
        <v>0</v>
      </c>
      <c r="AI523">
        <v>2</v>
      </c>
      <c r="AJ523">
        <v>1</v>
      </c>
      <c r="AK523" t="s">
        <v>389</v>
      </c>
      <c r="AL523">
        <v>35.964024000000002</v>
      </c>
      <c r="AM523" t="s">
        <v>390</v>
      </c>
      <c r="AN523">
        <v>-75.709361999999999</v>
      </c>
      <c r="AO523">
        <v>25</v>
      </c>
      <c r="AP523">
        <v>1575</v>
      </c>
      <c r="AQ523" t="s">
        <v>129</v>
      </c>
      <c r="AR523">
        <v>95</v>
      </c>
      <c r="AS523">
        <v>152</v>
      </c>
      <c r="AT523">
        <v>0</v>
      </c>
      <c r="BB523" t="str">
        <f t="shared" si="34"/>
        <v>1200</v>
      </c>
      <c r="BC523">
        <v>1</v>
      </c>
      <c r="BD523" t="str">
        <f t="shared" si="32"/>
        <v xml:space="preserve">N1281F  </v>
      </c>
      <c r="BE523">
        <v>1</v>
      </c>
      <c r="BG523">
        <v>0</v>
      </c>
      <c r="BH523">
        <v>0</v>
      </c>
      <c r="BI523">
        <v>0</v>
      </c>
      <c r="BJ523">
        <v>1425</v>
      </c>
      <c r="BK523">
        <v>-150</v>
      </c>
      <c r="BL523" t="s">
        <v>130</v>
      </c>
      <c r="BM523">
        <v>1</v>
      </c>
      <c r="BN523">
        <v>0</v>
      </c>
      <c r="BO523">
        <v>1</v>
      </c>
      <c r="BP523">
        <v>0</v>
      </c>
      <c r="BT523">
        <v>0</v>
      </c>
      <c r="BU523">
        <v>0</v>
      </c>
      <c r="CE523" t="str">
        <f>"21:12:24.985"</f>
        <v>21:12:24.985</v>
      </c>
      <c r="CF523">
        <v>985469516</v>
      </c>
      <c r="CI523">
        <v>0</v>
      </c>
      <c r="CJ523">
        <v>1504</v>
      </c>
      <c r="CK523">
        <v>1011.2</v>
      </c>
      <c r="CL523">
        <v>4.2187999999999999</v>
      </c>
      <c r="CM523">
        <v>1</v>
      </c>
      <c r="CN523">
        <v>1</v>
      </c>
      <c r="CO523">
        <v>0</v>
      </c>
      <c r="CP523">
        <v>1</v>
      </c>
      <c r="CQ523">
        <v>0</v>
      </c>
      <c r="CR523">
        <v>1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131</v>
      </c>
      <c r="DA523">
        <v>145</v>
      </c>
      <c r="DB523">
        <v>1</v>
      </c>
      <c r="DC523" t="s">
        <v>132</v>
      </c>
      <c r="DD523" t="s">
        <v>133</v>
      </c>
      <c r="DG523">
        <v>1812705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"09/28/2024 21:12:25.298"</f>
        <v>09/28/2024 21:12:25.298</v>
      </c>
      <c r="C524" t="str">
        <f t="shared" si="31"/>
        <v>FFDFD7C0</v>
      </c>
      <c r="D524" t="s">
        <v>123</v>
      </c>
      <c r="E524">
        <v>2</v>
      </c>
      <c r="H524">
        <v>158</v>
      </c>
      <c r="I524" t="s">
        <v>124</v>
      </c>
      <c r="J524" t="s">
        <v>125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"21:12:24.984"</f>
        <v>21:12:24.984</v>
      </c>
      <c r="T524" t="str">
        <f>"21:12:24.484"</f>
        <v>21:12:24.484</v>
      </c>
      <c r="U524" t="str">
        <f t="shared" si="33"/>
        <v>A073EB</v>
      </c>
      <c r="V524">
        <v>0</v>
      </c>
      <c r="W524">
        <v>0</v>
      </c>
      <c r="X524">
        <v>4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126</v>
      </c>
      <c r="AG524">
        <v>0</v>
      </c>
      <c r="AH524">
        <v>0</v>
      </c>
      <c r="AI524">
        <v>2</v>
      </c>
      <c r="AJ524">
        <v>1</v>
      </c>
      <c r="AK524" t="s">
        <v>389</v>
      </c>
      <c r="AL524">
        <v>35.964024000000002</v>
      </c>
      <c r="AM524" t="s">
        <v>390</v>
      </c>
      <c r="AN524">
        <v>-75.709361999999999</v>
      </c>
      <c r="AO524">
        <v>25</v>
      </c>
      <c r="AP524">
        <v>1575</v>
      </c>
      <c r="AQ524" t="s">
        <v>129</v>
      </c>
      <c r="AR524">
        <v>95</v>
      </c>
      <c r="AS524">
        <v>152</v>
      </c>
      <c r="AT524">
        <v>0</v>
      </c>
      <c r="BB524" t="str">
        <f t="shared" si="34"/>
        <v>1200</v>
      </c>
      <c r="BC524">
        <v>1</v>
      </c>
      <c r="BD524" t="str">
        <f t="shared" si="32"/>
        <v xml:space="preserve">N1281F  </v>
      </c>
      <c r="BE524">
        <v>1</v>
      </c>
      <c r="BG524">
        <v>0</v>
      </c>
      <c r="BH524">
        <v>0</v>
      </c>
      <c r="BI524">
        <v>0</v>
      </c>
      <c r="BJ524">
        <v>1425</v>
      </c>
      <c r="BK524">
        <v>-150</v>
      </c>
      <c r="BL524" t="s">
        <v>130</v>
      </c>
      <c r="BM524">
        <v>1</v>
      </c>
      <c r="BN524">
        <v>0</v>
      </c>
      <c r="BO524">
        <v>1</v>
      </c>
      <c r="BP524">
        <v>0</v>
      </c>
      <c r="BT524">
        <v>0</v>
      </c>
      <c r="BU524">
        <v>0</v>
      </c>
      <c r="CE524" t="str">
        <f>"21:12:24.985"</f>
        <v>21:12:24.985</v>
      </c>
      <c r="CF524">
        <v>985469516</v>
      </c>
      <c r="CI524">
        <v>0</v>
      </c>
      <c r="CJ524">
        <v>1504</v>
      </c>
      <c r="CK524">
        <v>1011.2</v>
      </c>
      <c r="CL524">
        <v>4.2187999999999999</v>
      </c>
      <c r="CM524">
        <v>1</v>
      </c>
      <c r="CN524">
        <v>1</v>
      </c>
      <c r="CO524">
        <v>0</v>
      </c>
      <c r="CP524">
        <v>1</v>
      </c>
      <c r="CQ524">
        <v>0</v>
      </c>
      <c r="CR524">
        <v>1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131</v>
      </c>
      <c r="DA524">
        <v>145</v>
      </c>
      <c r="DB524">
        <v>1</v>
      </c>
      <c r="DC524" t="s">
        <v>132</v>
      </c>
      <c r="DD524" t="s">
        <v>133</v>
      </c>
      <c r="DG524">
        <v>1812705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"09/28/2024 21:12:25.298"</f>
        <v>09/28/2024 21:12:25.298</v>
      </c>
      <c r="C525" t="str">
        <f t="shared" si="31"/>
        <v>FFDFD7C0</v>
      </c>
      <c r="D525" t="s">
        <v>136</v>
      </c>
      <c r="E525">
        <v>4</v>
      </c>
      <c r="F525">
        <v>1004</v>
      </c>
      <c r="G525" t="s">
        <v>124</v>
      </c>
      <c r="J525" t="s">
        <v>137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"21:12:24.984"</f>
        <v>21:12:24.984</v>
      </c>
      <c r="T525" t="str">
        <f>"21:12:24.484"</f>
        <v>21:12:24.484</v>
      </c>
      <c r="U525" t="str">
        <f t="shared" si="33"/>
        <v>A073EB</v>
      </c>
      <c r="V525">
        <v>0</v>
      </c>
      <c r="W525">
        <v>0</v>
      </c>
      <c r="X525">
        <v>4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126</v>
      </c>
      <c r="AG525">
        <v>0</v>
      </c>
      <c r="AH525">
        <v>0</v>
      </c>
      <c r="AI525">
        <v>2</v>
      </c>
      <c r="AJ525">
        <v>1</v>
      </c>
      <c r="AK525" t="s">
        <v>389</v>
      </c>
      <c r="AL525">
        <v>35.964024000000002</v>
      </c>
      <c r="AM525" t="s">
        <v>390</v>
      </c>
      <c r="AN525">
        <v>-75.709361999999999</v>
      </c>
      <c r="AO525">
        <v>25</v>
      </c>
      <c r="AP525">
        <v>1575</v>
      </c>
      <c r="AQ525" t="s">
        <v>129</v>
      </c>
      <c r="AR525">
        <v>95</v>
      </c>
      <c r="AS525">
        <v>152</v>
      </c>
      <c r="AT525">
        <v>0</v>
      </c>
      <c r="BB525" t="str">
        <f t="shared" si="34"/>
        <v>1200</v>
      </c>
      <c r="BC525">
        <v>1</v>
      </c>
      <c r="BD525" t="str">
        <f t="shared" si="32"/>
        <v xml:space="preserve">N1281F  </v>
      </c>
      <c r="BE525">
        <v>1</v>
      </c>
      <c r="BG525">
        <v>0</v>
      </c>
      <c r="BH525">
        <v>0</v>
      </c>
      <c r="BI525">
        <v>0</v>
      </c>
      <c r="BJ525">
        <v>1425</v>
      </c>
      <c r="BK525">
        <v>-150</v>
      </c>
      <c r="BL525" t="s">
        <v>130</v>
      </c>
      <c r="BM525">
        <v>1</v>
      </c>
      <c r="BN525">
        <v>0</v>
      </c>
      <c r="BO525">
        <v>1</v>
      </c>
      <c r="BP525">
        <v>0</v>
      </c>
      <c r="BT525">
        <v>0</v>
      </c>
      <c r="BU525">
        <v>0</v>
      </c>
      <c r="CE525" t="str">
        <f>"21:12:24.985"</f>
        <v>21:12:24.985</v>
      </c>
      <c r="CF525">
        <v>985469516</v>
      </c>
      <c r="CI525">
        <v>0</v>
      </c>
      <c r="CJ525">
        <v>1504</v>
      </c>
      <c r="CK525">
        <v>1011.2</v>
      </c>
      <c r="CL525">
        <v>4.2187999999999999</v>
      </c>
      <c r="CM525">
        <v>1</v>
      </c>
      <c r="CN525">
        <v>1</v>
      </c>
      <c r="CO525">
        <v>0</v>
      </c>
      <c r="CP525">
        <v>1</v>
      </c>
      <c r="CQ525">
        <v>0</v>
      </c>
      <c r="CR525">
        <v>1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145</v>
      </c>
      <c r="DB525">
        <v>1</v>
      </c>
      <c r="DC525" t="s">
        <v>132</v>
      </c>
      <c r="DD525" t="s">
        <v>133</v>
      </c>
      <c r="DG525">
        <v>1812705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"09/28/2024 21:12:26.329"</f>
        <v>09/28/2024 21:12:26.329</v>
      </c>
      <c r="C526" t="str">
        <f t="shared" si="31"/>
        <v>FFDFD7C0</v>
      </c>
      <c r="D526" t="s">
        <v>143</v>
      </c>
      <c r="E526">
        <v>13</v>
      </c>
      <c r="J526" t="s">
        <v>144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"21:12:25.875"</f>
        <v>21:12:25.875</v>
      </c>
      <c r="T526" t="str">
        <f>"21:12:25.475"</f>
        <v>21:12:25.475</v>
      </c>
      <c r="U526" t="str">
        <f t="shared" si="33"/>
        <v>A073EB</v>
      </c>
      <c r="V526">
        <v>0</v>
      </c>
      <c r="W526">
        <v>0</v>
      </c>
      <c r="X526">
        <v>4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126</v>
      </c>
      <c r="AG526">
        <v>0</v>
      </c>
      <c r="AH526">
        <v>0</v>
      </c>
      <c r="AI526">
        <v>2</v>
      </c>
      <c r="AJ526">
        <v>1</v>
      </c>
      <c r="AK526" t="s">
        <v>391</v>
      </c>
      <c r="AL526">
        <v>35.964668000000003</v>
      </c>
      <c r="AM526" t="s">
        <v>392</v>
      </c>
      <c r="AN526">
        <v>-75.708911000000001</v>
      </c>
      <c r="AO526">
        <v>25</v>
      </c>
      <c r="AP526">
        <v>1575</v>
      </c>
      <c r="AQ526" t="s">
        <v>129</v>
      </c>
      <c r="AR526">
        <v>94</v>
      </c>
      <c r="AS526">
        <v>152</v>
      </c>
      <c r="AT526">
        <v>0</v>
      </c>
      <c r="BB526" t="str">
        <f t="shared" si="34"/>
        <v>1200</v>
      </c>
      <c r="BC526">
        <v>1</v>
      </c>
      <c r="BD526" t="str">
        <f t="shared" si="32"/>
        <v xml:space="preserve">N1281F  </v>
      </c>
      <c r="BE526">
        <v>1</v>
      </c>
      <c r="BG526">
        <v>0</v>
      </c>
      <c r="BH526">
        <v>0</v>
      </c>
      <c r="BI526">
        <v>0</v>
      </c>
      <c r="BJ526">
        <v>1425</v>
      </c>
      <c r="BK526">
        <v>-150</v>
      </c>
      <c r="BL526" t="s">
        <v>130</v>
      </c>
      <c r="BM526">
        <v>1</v>
      </c>
      <c r="BN526">
        <v>0</v>
      </c>
      <c r="BO526">
        <v>1</v>
      </c>
      <c r="BP526">
        <v>0</v>
      </c>
      <c r="BT526">
        <v>0</v>
      </c>
      <c r="BU526">
        <v>0</v>
      </c>
      <c r="CE526" t="str">
        <f>"21:12:25.878"</f>
        <v>21:12:25.878</v>
      </c>
      <c r="CF526">
        <v>878404793</v>
      </c>
      <c r="CI526">
        <v>0</v>
      </c>
      <c r="CJ526">
        <v>1504</v>
      </c>
      <c r="CK526">
        <v>1011.2</v>
      </c>
      <c r="CL526">
        <v>4.2187999999999999</v>
      </c>
      <c r="CM526">
        <v>1</v>
      </c>
      <c r="CN526">
        <v>1</v>
      </c>
      <c r="CO526">
        <v>0</v>
      </c>
      <c r="CP526">
        <v>1</v>
      </c>
      <c r="CQ526">
        <v>0</v>
      </c>
      <c r="CR526">
        <v>1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6</v>
      </c>
      <c r="CY526">
        <v>7</v>
      </c>
      <c r="CZ526" t="s">
        <v>131</v>
      </c>
      <c r="DA526">
        <v>145</v>
      </c>
      <c r="DB526">
        <v>1</v>
      </c>
      <c r="DC526" t="s">
        <v>132</v>
      </c>
      <c r="DD526" t="s">
        <v>133</v>
      </c>
      <c r="DG526">
        <v>1813087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"09/28/2024 21:12:26.329"</f>
        <v>09/28/2024 21:12:26.329</v>
      </c>
      <c r="C527" t="str">
        <f t="shared" si="31"/>
        <v>FFDFD7C0</v>
      </c>
      <c r="D527" t="s">
        <v>136</v>
      </c>
      <c r="E527">
        <v>3</v>
      </c>
      <c r="F527">
        <v>1003</v>
      </c>
      <c r="G527" t="s">
        <v>142</v>
      </c>
      <c r="J527" t="s">
        <v>137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"21:12:25.875"</f>
        <v>21:12:25.875</v>
      </c>
      <c r="T527" t="str">
        <f>"21:12:25.475"</f>
        <v>21:12:25.475</v>
      </c>
      <c r="U527" t="str">
        <f t="shared" si="33"/>
        <v>A073EB</v>
      </c>
      <c r="V527">
        <v>0</v>
      </c>
      <c r="W527">
        <v>0</v>
      </c>
      <c r="X527">
        <v>4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126</v>
      </c>
      <c r="AG527">
        <v>0</v>
      </c>
      <c r="AH527">
        <v>0</v>
      </c>
      <c r="AI527">
        <v>2</v>
      </c>
      <c r="AJ527">
        <v>1</v>
      </c>
      <c r="AK527" t="s">
        <v>391</v>
      </c>
      <c r="AL527">
        <v>35.964668000000003</v>
      </c>
      <c r="AM527" t="s">
        <v>392</v>
      </c>
      <c r="AN527">
        <v>-75.708911000000001</v>
      </c>
      <c r="AO527">
        <v>25</v>
      </c>
      <c r="AP527">
        <v>1575</v>
      </c>
      <c r="AQ527" t="s">
        <v>129</v>
      </c>
      <c r="AR527">
        <v>94</v>
      </c>
      <c r="AS527">
        <v>152</v>
      </c>
      <c r="AT527">
        <v>0</v>
      </c>
      <c r="BB527" t="str">
        <f t="shared" si="34"/>
        <v>1200</v>
      </c>
      <c r="BC527">
        <v>1</v>
      </c>
      <c r="BD527" t="str">
        <f t="shared" si="32"/>
        <v xml:space="preserve">N1281F  </v>
      </c>
      <c r="BE527">
        <v>1</v>
      </c>
      <c r="BG527">
        <v>0</v>
      </c>
      <c r="BH527">
        <v>0</v>
      </c>
      <c r="BI527">
        <v>0</v>
      </c>
      <c r="BJ527">
        <v>1425</v>
      </c>
      <c r="BK527">
        <v>-150</v>
      </c>
      <c r="BL527" t="s">
        <v>130</v>
      </c>
      <c r="BM527">
        <v>1</v>
      </c>
      <c r="BN527">
        <v>0</v>
      </c>
      <c r="BO527">
        <v>1</v>
      </c>
      <c r="BP527">
        <v>0</v>
      </c>
      <c r="BT527">
        <v>0</v>
      </c>
      <c r="BU527">
        <v>0</v>
      </c>
      <c r="CE527" t="str">
        <f>"21:12:25.878"</f>
        <v>21:12:25.878</v>
      </c>
      <c r="CF527">
        <v>878404793</v>
      </c>
      <c r="CI527">
        <v>0</v>
      </c>
      <c r="CJ527">
        <v>1504</v>
      </c>
      <c r="CK527">
        <v>1011.2</v>
      </c>
      <c r="CL527">
        <v>4.2187999999999999</v>
      </c>
      <c r="CM527">
        <v>1</v>
      </c>
      <c r="CN527">
        <v>1</v>
      </c>
      <c r="CO527">
        <v>0</v>
      </c>
      <c r="CP527">
        <v>1</v>
      </c>
      <c r="CQ527">
        <v>0</v>
      </c>
      <c r="CR527">
        <v>1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6</v>
      </c>
      <c r="CY527">
        <v>7</v>
      </c>
      <c r="CZ527" t="s">
        <v>131</v>
      </c>
      <c r="DA527">
        <v>145</v>
      </c>
      <c r="DB527">
        <v>1</v>
      </c>
      <c r="DC527" t="s">
        <v>132</v>
      </c>
      <c r="DD527" t="s">
        <v>133</v>
      </c>
      <c r="DG527">
        <v>1813087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"09/28/2024 21:12:26.329"</f>
        <v>09/28/2024 21:12:26.329</v>
      </c>
      <c r="C528" t="str">
        <f t="shared" si="31"/>
        <v>FFDFD7C0</v>
      </c>
      <c r="D528" t="s">
        <v>136</v>
      </c>
      <c r="E528">
        <v>4</v>
      </c>
      <c r="F528">
        <v>1004</v>
      </c>
      <c r="G528" t="s">
        <v>124</v>
      </c>
      <c r="J528" t="s">
        <v>137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"21:12:25.875"</f>
        <v>21:12:25.875</v>
      </c>
      <c r="T528" t="str">
        <f>"21:12:25.475"</f>
        <v>21:12:25.475</v>
      </c>
      <c r="U528" t="str">
        <f t="shared" si="33"/>
        <v>A073EB</v>
      </c>
      <c r="V528">
        <v>0</v>
      </c>
      <c r="W528">
        <v>0</v>
      </c>
      <c r="X528">
        <v>4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126</v>
      </c>
      <c r="AG528">
        <v>0</v>
      </c>
      <c r="AH528">
        <v>0</v>
      </c>
      <c r="AI528">
        <v>2</v>
      </c>
      <c r="AJ528">
        <v>1</v>
      </c>
      <c r="AK528" t="s">
        <v>391</v>
      </c>
      <c r="AL528">
        <v>35.964668000000003</v>
      </c>
      <c r="AM528" t="s">
        <v>392</v>
      </c>
      <c r="AN528">
        <v>-75.708911000000001</v>
      </c>
      <c r="AO528">
        <v>25</v>
      </c>
      <c r="AP528">
        <v>1575</v>
      </c>
      <c r="AQ528" t="s">
        <v>129</v>
      </c>
      <c r="AR528">
        <v>94</v>
      </c>
      <c r="AS528">
        <v>152</v>
      </c>
      <c r="AT528">
        <v>0</v>
      </c>
      <c r="BB528" t="str">
        <f t="shared" si="34"/>
        <v>1200</v>
      </c>
      <c r="BC528">
        <v>1</v>
      </c>
      <c r="BD528" t="str">
        <f t="shared" si="32"/>
        <v xml:space="preserve">N1281F  </v>
      </c>
      <c r="BE528">
        <v>1</v>
      </c>
      <c r="BG528">
        <v>0</v>
      </c>
      <c r="BH528">
        <v>0</v>
      </c>
      <c r="BI528">
        <v>0</v>
      </c>
      <c r="BJ528">
        <v>1425</v>
      </c>
      <c r="BK528">
        <v>-150</v>
      </c>
      <c r="BL528" t="s">
        <v>130</v>
      </c>
      <c r="BM528">
        <v>1</v>
      </c>
      <c r="BN528">
        <v>0</v>
      </c>
      <c r="BO528">
        <v>1</v>
      </c>
      <c r="BP528">
        <v>0</v>
      </c>
      <c r="BT528">
        <v>0</v>
      </c>
      <c r="BU528">
        <v>0</v>
      </c>
      <c r="CE528" t="str">
        <f>"21:12:25.878"</f>
        <v>21:12:25.878</v>
      </c>
      <c r="CF528">
        <v>878404793</v>
      </c>
      <c r="CI528">
        <v>0</v>
      </c>
      <c r="CJ528">
        <v>1504</v>
      </c>
      <c r="CK528">
        <v>1011.2</v>
      </c>
      <c r="CL528">
        <v>4.2187999999999999</v>
      </c>
      <c r="CM528">
        <v>1</v>
      </c>
      <c r="CN528">
        <v>1</v>
      </c>
      <c r="CO528">
        <v>0</v>
      </c>
      <c r="CP528">
        <v>1</v>
      </c>
      <c r="CQ528">
        <v>0</v>
      </c>
      <c r="CR528">
        <v>1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6</v>
      </c>
      <c r="CY528">
        <v>7</v>
      </c>
      <c r="CZ528" t="s">
        <v>131</v>
      </c>
      <c r="DA528">
        <v>145</v>
      </c>
      <c r="DB528">
        <v>1</v>
      </c>
      <c r="DC528" t="s">
        <v>132</v>
      </c>
      <c r="DD528" t="s">
        <v>133</v>
      </c>
      <c r="DG528">
        <v>1813087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"09/28/2024 21:12:26.329"</f>
        <v>09/28/2024 21:12:26.329</v>
      </c>
      <c r="C529" t="str">
        <f t="shared" si="31"/>
        <v>FFDFD7C0</v>
      </c>
      <c r="D529" t="s">
        <v>123</v>
      </c>
      <c r="E529">
        <v>2</v>
      </c>
      <c r="H529">
        <v>158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"21:12:25.875"</f>
        <v>21:12:25.875</v>
      </c>
      <c r="T529" t="str">
        <f>"21:12:25.475"</f>
        <v>21:12:25.475</v>
      </c>
      <c r="U529" t="str">
        <f t="shared" si="33"/>
        <v>A073EB</v>
      </c>
      <c r="V529">
        <v>0</v>
      </c>
      <c r="W529">
        <v>0</v>
      </c>
      <c r="X529">
        <v>4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126</v>
      </c>
      <c r="AG529">
        <v>0</v>
      </c>
      <c r="AH529">
        <v>0</v>
      </c>
      <c r="AI529">
        <v>2</v>
      </c>
      <c r="AJ529">
        <v>1</v>
      </c>
      <c r="AK529" t="s">
        <v>391</v>
      </c>
      <c r="AL529">
        <v>35.964668000000003</v>
      </c>
      <c r="AM529" t="s">
        <v>392</v>
      </c>
      <c r="AN529">
        <v>-75.708911000000001</v>
      </c>
      <c r="AO529">
        <v>25</v>
      </c>
      <c r="AP529">
        <v>1575</v>
      </c>
      <c r="AQ529" t="s">
        <v>129</v>
      </c>
      <c r="AR529">
        <v>94</v>
      </c>
      <c r="AS529">
        <v>152</v>
      </c>
      <c r="AT529">
        <v>0</v>
      </c>
      <c r="BB529" t="str">
        <f t="shared" si="34"/>
        <v>1200</v>
      </c>
      <c r="BC529">
        <v>1</v>
      </c>
      <c r="BD529" t="str">
        <f t="shared" si="32"/>
        <v xml:space="preserve">N1281F  </v>
      </c>
      <c r="BE529">
        <v>1</v>
      </c>
      <c r="BG529">
        <v>0</v>
      </c>
      <c r="BH529">
        <v>0</v>
      </c>
      <c r="BI529">
        <v>0</v>
      </c>
      <c r="BJ529">
        <v>1425</v>
      </c>
      <c r="BK529">
        <v>-150</v>
      </c>
      <c r="BL529" t="s">
        <v>130</v>
      </c>
      <c r="BM529">
        <v>1</v>
      </c>
      <c r="BN529">
        <v>0</v>
      </c>
      <c r="BO529">
        <v>1</v>
      </c>
      <c r="BP529">
        <v>0</v>
      </c>
      <c r="BT529">
        <v>0</v>
      </c>
      <c r="BU529">
        <v>0</v>
      </c>
      <c r="CE529" t="str">
        <f>"21:12:25.878"</f>
        <v>21:12:25.878</v>
      </c>
      <c r="CF529">
        <v>878404793</v>
      </c>
      <c r="CI529">
        <v>0</v>
      </c>
      <c r="CJ529">
        <v>1504</v>
      </c>
      <c r="CK529">
        <v>1011.2</v>
      </c>
      <c r="CL529">
        <v>4.2187999999999999</v>
      </c>
      <c r="CM529">
        <v>1</v>
      </c>
      <c r="CN529">
        <v>1</v>
      </c>
      <c r="CO529">
        <v>0</v>
      </c>
      <c r="CP529">
        <v>1</v>
      </c>
      <c r="CQ529">
        <v>0</v>
      </c>
      <c r="CR529">
        <v>1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6</v>
      </c>
      <c r="CY529">
        <v>7</v>
      </c>
      <c r="CZ529" t="s">
        <v>131</v>
      </c>
      <c r="DA529">
        <v>145</v>
      </c>
      <c r="DB529">
        <v>1</v>
      </c>
      <c r="DC529" t="s">
        <v>132</v>
      </c>
      <c r="DD529" t="s">
        <v>133</v>
      </c>
      <c r="DG529">
        <v>1813087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"09/28/2024 21:12:27.142"</f>
        <v>09/28/2024 21:12:27.142</v>
      </c>
      <c r="C530" t="str">
        <f t="shared" si="31"/>
        <v>FFDFD7C0</v>
      </c>
      <c r="D530" t="s">
        <v>143</v>
      </c>
      <c r="E530">
        <v>13</v>
      </c>
      <c r="J530" t="s">
        <v>144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"21:12:26.875"</f>
        <v>21:12:26.875</v>
      </c>
      <c r="T530" t="str">
        <f>"21:12:26.475"</f>
        <v>21:12:26.475</v>
      </c>
      <c r="U530" t="str">
        <f t="shared" si="33"/>
        <v>A073EB</v>
      </c>
      <c r="V530">
        <v>0</v>
      </c>
      <c r="W530">
        <v>0</v>
      </c>
      <c r="X530">
        <v>4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126</v>
      </c>
      <c r="AG530">
        <v>0</v>
      </c>
      <c r="AH530">
        <v>0</v>
      </c>
      <c r="AI530">
        <v>2</v>
      </c>
      <c r="AJ530">
        <v>1</v>
      </c>
      <c r="AK530" t="s">
        <v>393</v>
      </c>
      <c r="AL530">
        <v>35.965353999999998</v>
      </c>
      <c r="AM530" t="s">
        <v>394</v>
      </c>
      <c r="AN530">
        <v>-75.708331999999999</v>
      </c>
      <c r="AO530">
        <v>25</v>
      </c>
      <c r="AP530">
        <v>1575</v>
      </c>
      <c r="AQ530" t="s">
        <v>129</v>
      </c>
      <c r="AR530">
        <v>94</v>
      </c>
      <c r="AS530">
        <v>153</v>
      </c>
      <c r="AT530">
        <v>0</v>
      </c>
      <c r="BB530" t="str">
        <f t="shared" si="34"/>
        <v>1200</v>
      </c>
      <c r="BC530">
        <v>1</v>
      </c>
      <c r="BD530" t="str">
        <f t="shared" si="32"/>
        <v xml:space="preserve">N1281F  </v>
      </c>
      <c r="BE530">
        <v>1</v>
      </c>
      <c r="BG530">
        <v>0</v>
      </c>
      <c r="BH530">
        <v>0</v>
      </c>
      <c r="BI530">
        <v>0</v>
      </c>
      <c r="BJ530">
        <v>1425</v>
      </c>
      <c r="BK530">
        <v>-150</v>
      </c>
      <c r="BL530" t="s">
        <v>130</v>
      </c>
      <c r="BM530">
        <v>1</v>
      </c>
      <c r="BN530">
        <v>0</v>
      </c>
      <c r="BO530">
        <v>1</v>
      </c>
      <c r="BP530">
        <v>0</v>
      </c>
      <c r="BT530">
        <v>0</v>
      </c>
      <c r="BU530">
        <v>0</v>
      </c>
      <c r="CE530" t="str">
        <f>"21:12:26.876"</f>
        <v>21:12:26.876</v>
      </c>
      <c r="CF530">
        <v>876198700</v>
      </c>
      <c r="CI530">
        <v>0</v>
      </c>
      <c r="CJ530">
        <v>1504</v>
      </c>
      <c r="CK530">
        <v>1011.2</v>
      </c>
      <c r="CL530">
        <v>4.2187999999999999</v>
      </c>
      <c r="CM530">
        <v>1</v>
      </c>
      <c r="CN530">
        <v>1</v>
      </c>
      <c r="CO530">
        <v>0</v>
      </c>
      <c r="CP530">
        <v>1</v>
      </c>
      <c r="CQ530">
        <v>0</v>
      </c>
      <c r="CR530">
        <v>1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145</v>
      </c>
      <c r="DB530">
        <v>1</v>
      </c>
      <c r="DC530" t="s">
        <v>132</v>
      </c>
      <c r="DD530" t="s">
        <v>133</v>
      </c>
      <c r="DG530">
        <v>1813580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"09/28/2024 21:12:27.142"</f>
        <v>09/28/2024 21:12:27.142</v>
      </c>
      <c r="C531" t="str">
        <f t="shared" si="31"/>
        <v>FFDFD7C0</v>
      </c>
      <c r="D531" t="s">
        <v>136</v>
      </c>
      <c r="E531">
        <v>4</v>
      </c>
      <c r="F531">
        <v>1004</v>
      </c>
      <c r="G531" t="s">
        <v>124</v>
      </c>
      <c r="J531" t="s">
        <v>137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"21:12:26.875"</f>
        <v>21:12:26.875</v>
      </c>
      <c r="T531" t="str">
        <f>"21:12:26.475"</f>
        <v>21:12:26.475</v>
      </c>
      <c r="U531" t="str">
        <f t="shared" si="33"/>
        <v>A073EB</v>
      </c>
      <c r="V531">
        <v>0</v>
      </c>
      <c r="W531">
        <v>0</v>
      </c>
      <c r="X531">
        <v>4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126</v>
      </c>
      <c r="AG531">
        <v>0</v>
      </c>
      <c r="AH531">
        <v>0</v>
      </c>
      <c r="AI531">
        <v>2</v>
      </c>
      <c r="AJ531">
        <v>1</v>
      </c>
      <c r="AK531" t="s">
        <v>393</v>
      </c>
      <c r="AL531">
        <v>35.965353999999998</v>
      </c>
      <c r="AM531" t="s">
        <v>394</v>
      </c>
      <c r="AN531">
        <v>-75.708331999999999</v>
      </c>
      <c r="AO531">
        <v>25</v>
      </c>
      <c r="AP531">
        <v>1575</v>
      </c>
      <c r="AQ531" t="s">
        <v>129</v>
      </c>
      <c r="AR531">
        <v>94</v>
      </c>
      <c r="AS531">
        <v>153</v>
      </c>
      <c r="AT531">
        <v>0</v>
      </c>
      <c r="BB531" t="str">
        <f t="shared" si="34"/>
        <v>1200</v>
      </c>
      <c r="BC531">
        <v>1</v>
      </c>
      <c r="BD531" t="str">
        <f t="shared" si="32"/>
        <v xml:space="preserve">N1281F  </v>
      </c>
      <c r="BE531">
        <v>1</v>
      </c>
      <c r="BG531">
        <v>0</v>
      </c>
      <c r="BH531">
        <v>0</v>
      </c>
      <c r="BI531">
        <v>0</v>
      </c>
      <c r="BJ531">
        <v>1425</v>
      </c>
      <c r="BK531">
        <v>-150</v>
      </c>
      <c r="BL531" t="s">
        <v>130</v>
      </c>
      <c r="BM531">
        <v>1</v>
      </c>
      <c r="BN531">
        <v>0</v>
      </c>
      <c r="BO531">
        <v>1</v>
      </c>
      <c r="BP531">
        <v>0</v>
      </c>
      <c r="BT531">
        <v>0</v>
      </c>
      <c r="BU531">
        <v>0</v>
      </c>
      <c r="CE531" t="str">
        <f>"21:12:26.876"</f>
        <v>21:12:26.876</v>
      </c>
      <c r="CF531">
        <v>876198700</v>
      </c>
      <c r="CI531">
        <v>0</v>
      </c>
      <c r="CJ531">
        <v>1504</v>
      </c>
      <c r="CK531">
        <v>1011.2</v>
      </c>
      <c r="CL531">
        <v>4.2187999999999999</v>
      </c>
      <c r="CM531">
        <v>1</v>
      </c>
      <c r="CN531">
        <v>1</v>
      </c>
      <c r="CO531">
        <v>0</v>
      </c>
      <c r="CP531">
        <v>1</v>
      </c>
      <c r="CQ531">
        <v>0</v>
      </c>
      <c r="CR531">
        <v>1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145</v>
      </c>
      <c r="DB531">
        <v>1</v>
      </c>
      <c r="DC531" t="s">
        <v>132</v>
      </c>
      <c r="DD531" t="s">
        <v>133</v>
      </c>
      <c r="DG531">
        <v>1813580</v>
      </c>
      <c r="DI531">
        <v>0</v>
      </c>
      <c r="DJ531">
        <v>0</v>
      </c>
      <c r="DK531">
        <v>1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"09/28/2024 21:12:27.142"</f>
        <v>09/28/2024 21:12:27.142</v>
      </c>
      <c r="C532" t="str">
        <f t="shared" ref="C532:C595" si="35">"FFDFD7C0"</f>
        <v>FFDFD7C0</v>
      </c>
      <c r="D532" t="s">
        <v>136</v>
      </c>
      <c r="E532">
        <v>3</v>
      </c>
      <c r="F532">
        <v>1003</v>
      </c>
      <c r="G532" t="s">
        <v>142</v>
      </c>
      <c r="J532" t="s">
        <v>137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"21:12:26.875"</f>
        <v>21:12:26.875</v>
      </c>
      <c r="T532" t="str">
        <f>"21:12:26.475"</f>
        <v>21:12:26.475</v>
      </c>
      <c r="U532" t="str">
        <f t="shared" si="33"/>
        <v>A073EB</v>
      </c>
      <c r="V532">
        <v>0</v>
      </c>
      <c r="W532">
        <v>0</v>
      </c>
      <c r="X532">
        <v>4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126</v>
      </c>
      <c r="AG532">
        <v>0</v>
      </c>
      <c r="AH532">
        <v>0</v>
      </c>
      <c r="AI532">
        <v>2</v>
      </c>
      <c r="AJ532">
        <v>1</v>
      </c>
      <c r="AK532" t="s">
        <v>393</v>
      </c>
      <c r="AL532">
        <v>35.965353999999998</v>
      </c>
      <c r="AM532" t="s">
        <v>394</v>
      </c>
      <c r="AN532">
        <v>-75.708331999999999</v>
      </c>
      <c r="AO532">
        <v>25</v>
      </c>
      <c r="AP532">
        <v>1575</v>
      </c>
      <c r="AQ532" t="s">
        <v>129</v>
      </c>
      <c r="AR532">
        <v>94</v>
      </c>
      <c r="AS532">
        <v>153</v>
      </c>
      <c r="AT532">
        <v>0</v>
      </c>
      <c r="BB532" t="str">
        <f t="shared" si="34"/>
        <v>1200</v>
      </c>
      <c r="BC532">
        <v>1</v>
      </c>
      <c r="BD532" t="str">
        <f t="shared" ref="BD532:BD595" si="36">"N1281F  "</f>
        <v xml:space="preserve">N1281F  </v>
      </c>
      <c r="BE532">
        <v>1</v>
      </c>
      <c r="BG532">
        <v>0</v>
      </c>
      <c r="BH532">
        <v>0</v>
      </c>
      <c r="BI532">
        <v>0</v>
      </c>
      <c r="BJ532">
        <v>1425</v>
      </c>
      <c r="BK532">
        <v>-150</v>
      </c>
      <c r="BL532" t="s">
        <v>130</v>
      </c>
      <c r="BM532">
        <v>1</v>
      </c>
      <c r="BN532">
        <v>0</v>
      </c>
      <c r="BO532">
        <v>1</v>
      </c>
      <c r="BP532">
        <v>0</v>
      </c>
      <c r="BT532">
        <v>0</v>
      </c>
      <c r="BU532">
        <v>0</v>
      </c>
      <c r="CE532" t="str">
        <f>"21:12:26.876"</f>
        <v>21:12:26.876</v>
      </c>
      <c r="CF532">
        <v>876198700</v>
      </c>
      <c r="CI532">
        <v>0</v>
      </c>
      <c r="CJ532">
        <v>1504</v>
      </c>
      <c r="CK532">
        <v>1011.2</v>
      </c>
      <c r="CL532">
        <v>4.2187999999999999</v>
      </c>
      <c r="CM532">
        <v>1</v>
      </c>
      <c r="CN532">
        <v>1</v>
      </c>
      <c r="CO532">
        <v>0</v>
      </c>
      <c r="CP532">
        <v>1</v>
      </c>
      <c r="CQ532">
        <v>0</v>
      </c>
      <c r="CR532">
        <v>1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145</v>
      </c>
      <c r="DB532">
        <v>1</v>
      </c>
      <c r="DC532" t="s">
        <v>132</v>
      </c>
      <c r="DD532" t="s">
        <v>133</v>
      </c>
      <c r="DG532">
        <v>1813580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"09/28/2024 21:12:27.189"</f>
        <v>09/28/2024 21:12:27.189</v>
      </c>
      <c r="C533" t="str">
        <f t="shared" si="35"/>
        <v>FFDFD7C0</v>
      </c>
      <c r="D533" t="s">
        <v>123</v>
      </c>
      <c r="E533">
        <v>2</v>
      </c>
      <c r="H533">
        <v>158</v>
      </c>
      <c r="I533" t="s">
        <v>124</v>
      </c>
      <c r="J533" t="s">
        <v>125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"21:12:26.875"</f>
        <v>21:12:26.875</v>
      </c>
      <c r="T533" t="str">
        <f>"21:12:26.475"</f>
        <v>21:12:26.475</v>
      </c>
      <c r="U533" t="str">
        <f t="shared" si="33"/>
        <v>A073EB</v>
      </c>
      <c r="V533">
        <v>0</v>
      </c>
      <c r="W533">
        <v>0</v>
      </c>
      <c r="X533">
        <v>4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126</v>
      </c>
      <c r="AG533">
        <v>0</v>
      </c>
      <c r="AH533">
        <v>0</v>
      </c>
      <c r="AI533">
        <v>2</v>
      </c>
      <c r="AJ533">
        <v>1</v>
      </c>
      <c r="AK533" t="s">
        <v>393</v>
      </c>
      <c r="AL533">
        <v>35.965353999999998</v>
      </c>
      <c r="AM533" t="s">
        <v>394</v>
      </c>
      <c r="AN533">
        <v>-75.708331999999999</v>
      </c>
      <c r="AO533">
        <v>25</v>
      </c>
      <c r="AP533">
        <v>1575</v>
      </c>
      <c r="AQ533" t="s">
        <v>129</v>
      </c>
      <c r="AR533">
        <v>94</v>
      </c>
      <c r="AS533">
        <v>153</v>
      </c>
      <c r="AT533">
        <v>0</v>
      </c>
      <c r="BB533" t="str">
        <f t="shared" si="34"/>
        <v>1200</v>
      </c>
      <c r="BC533">
        <v>1</v>
      </c>
      <c r="BD533" t="str">
        <f t="shared" si="36"/>
        <v xml:space="preserve">N1281F  </v>
      </c>
      <c r="BE533">
        <v>1</v>
      </c>
      <c r="BG533">
        <v>0</v>
      </c>
      <c r="BH533">
        <v>0</v>
      </c>
      <c r="BI533">
        <v>0</v>
      </c>
      <c r="BJ533">
        <v>1425</v>
      </c>
      <c r="BK533">
        <v>-150</v>
      </c>
      <c r="BL533" t="s">
        <v>130</v>
      </c>
      <c r="BM533">
        <v>1</v>
      </c>
      <c r="BN533">
        <v>0</v>
      </c>
      <c r="BO533">
        <v>1</v>
      </c>
      <c r="BP533">
        <v>0</v>
      </c>
      <c r="BT533">
        <v>0</v>
      </c>
      <c r="BU533">
        <v>0</v>
      </c>
      <c r="CE533" t="str">
        <f>"21:12:26.876"</f>
        <v>21:12:26.876</v>
      </c>
      <c r="CF533">
        <v>876198700</v>
      </c>
      <c r="CI533">
        <v>0</v>
      </c>
      <c r="CJ533">
        <v>1504</v>
      </c>
      <c r="CK533">
        <v>1011.2</v>
      </c>
      <c r="CL533">
        <v>4.2187999999999999</v>
      </c>
      <c r="CM533">
        <v>1</v>
      </c>
      <c r="CN533">
        <v>1</v>
      </c>
      <c r="CO533">
        <v>0</v>
      </c>
      <c r="CP533">
        <v>1</v>
      </c>
      <c r="CQ533">
        <v>0</v>
      </c>
      <c r="CR533">
        <v>1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145</v>
      </c>
      <c r="DB533">
        <v>1</v>
      </c>
      <c r="DC533" t="s">
        <v>132</v>
      </c>
      <c r="DD533" t="s">
        <v>133</v>
      </c>
      <c r="DG533">
        <v>1813580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"09/28/2024 21:12:28.188"</f>
        <v>09/28/2024 21:12:28.188</v>
      </c>
      <c r="C534" t="str">
        <f t="shared" si="35"/>
        <v>FFDFD7C0</v>
      </c>
      <c r="D534" t="s">
        <v>143</v>
      </c>
      <c r="E534">
        <v>13</v>
      </c>
      <c r="J534" t="s">
        <v>144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"21:12:27.930"</f>
        <v>21:12:27.930</v>
      </c>
      <c r="T534" t="str">
        <f>"21:12:27.430"</f>
        <v>21:12:27.430</v>
      </c>
      <c r="U534" t="str">
        <f t="shared" si="33"/>
        <v>A073EB</v>
      </c>
      <c r="V534">
        <v>0</v>
      </c>
      <c r="W534">
        <v>0</v>
      </c>
      <c r="X534">
        <v>4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126</v>
      </c>
      <c r="AG534">
        <v>0</v>
      </c>
      <c r="AH534">
        <v>0</v>
      </c>
      <c r="AI534">
        <v>2</v>
      </c>
      <c r="AJ534">
        <v>1</v>
      </c>
      <c r="AK534" t="s">
        <v>395</v>
      </c>
      <c r="AL534">
        <v>35.966169999999998</v>
      </c>
      <c r="AM534" t="s">
        <v>396</v>
      </c>
      <c r="AN534">
        <v>-75.707774000000001</v>
      </c>
      <c r="AO534">
        <v>25</v>
      </c>
      <c r="AP534">
        <v>1575</v>
      </c>
      <c r="AQ534" t="s">
        <v>129</v>
      </c>
      <c r="AR534">
        <v>94</v>
      </c>
      <c r="AS534">
        <v>153</v>
      </c>
      <c r="AT534">
        <v>0</v>
      </c>
      <c r="BB534" t="str">
        <f t="shared" si="34"/>
        <v>1200</v>
      </c>
      <c r="BC534">
        <v>1</v>
      </c>
      <c r="BD534" t="str">
        <f t="shared" si="36"/>
        <v xml:space="preserve">N1281F  </v>
      </c>
      <c r="BE534">
        <v>1</v>
      </c>
      <c r="BG534">
        <v>0</v>
      </c>
      <c r="BH534">
        <v>0</v>
      </c>
      <c r="BI534">
        <v>0</v>
      </c>
      <c r="BJ534">
        <v>1425</v>
      </c>
      <c r="BK534">
        <v>-150</v>
      </c>
      <c r="BL534" t="s">
        <v>130</v>
      </c>
      <c r="BM534">
        <v>1</v>
      </c>
      <c r="BN534">
        <v>0</v>
      </c>
      <c r="BO534">
        <v>1</v>
      </c>
      <c r="BP534">
        <v>0</v>
      </c>
      <c r="BT534">
        <v>0</v>
      </c>
      <c r="BU534">
        <v>0</v>
      </c>
      <c r="CE534" t="str">
        <f>"21:12:27.933"</f>
        <v>21:12:27.933</v>
      </c>
      <c r="CF534">
        <v>932975384</v>
      </c>
      <c r="CI534">
        <v>0</v>
      </c>
      <c r="CJ534">
        <v>1504</v>
      </c>
      <c r="CK534">
        <v>1011.2</v>
      </c>
      <c r="CL534">
        <v>4.2187999999999999</v>
      </c>
      <c r="CM534">
        <v>1</v>
      </c>
      <c r="CN534">
        <v>1</v>
      </c>
      <c r="CO534">
        <v>0</v>
      </c>
      <c r="CP534">
        <v>1</v>
      </c>
      <c r="CQ534">
        <v>0</v>
      </c>
      <c r="CR534">
        <v>1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131</v>
      </c>
      <c r="DA534">
        <v>145</v>
      </c>
      <c r="DB534">
        <v>1</v>
      </c>
      <c r="DC534" t="s">
        <v>132</v>
      </c>
      <c r="DD534" t="s">
        <v>133</v>
      </c>
      <c r="DG534">
        <v>1814081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"09/28/2024 21:12:28.266"</f>
        <v>09/28/2024 21:12:28.266</v>
      </c>
      <c r="C535" t="str">
        <f t="shared" si="35"/>
        <v>FFDFD7C0</v>
      </c>
      <c r="D535" t="s">
        <v>136</v>
      </c>
      <c r="E535">
        <v>3</v>
      </c>
      <c r="F535">
        <v>1003</v>
      </c>
      <c r="G535" t="s">
        <v>142</v>
      </c>
      <c r="J535" t="s">
        <v>137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"21:12:27.930"</f>
        <v>21:12:27.930</v>
      </c>
      <c r="T535" t="str">
        <f>"21:12:27.430"</f>
        <v>21:12:27.430</v>
      </c>
      <c r="U535" t="str">
        <f t="shared" si="33"/>
        <v>A073EB</v>
      </c>
      <c r="V535">
        <v>0</v>
      </c>
      <c r="W535">
        <v>0</v>
      </c>
      <c r="X535">
        <v>4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126</v>
      </c>
      <c r="AG535">
        <v>0</v>
      </c>
      <c r="AH535">
        <v>0</v>
      </c>
      <c r="AI535">
        <v>2</v>
      </c>
      <c r="AJ535">
        <v>1</v>
      </c>
      <c r="AK535" t="s">
        <v>395</v>
      </c>
      <c r="AL535">
        <v>35.966169999999998</v>
      </c>
      <c r="AM535" t="s">
        <v>396</v>
      </c>
      <c r="AN535">
        <v>-75.707774000000001</v>
      </c>
      <c r="AO535">
        <v>25</v>
      </c>
      <c r="AP535">
        <v>1575</v>
      </c>
      <c r="AQ535" t="s">
        <v>129</v>
      </c>
      <c r="AR535">
        <v>94</v>
      </c>
      <c r="AS535">
        <v>153</v>
      </c>
      <c r="AT535">
        <v>0</v>
      </c>
      <c r="BB535" t="str">
        <f t="shared" si="34"/>
        <v>1200</v>
      </c>
      <c r="BC535">
        <v>1</v>
      </c>
      <c r="BD535" t="str">
        <f t="shared" si="36"/>
        <v xml:space="preserve">N1281F  </v>
      </c>
      <c r="BE535">
        <v>1</v>
      </c>
      <c r="BG535">
        <v>0</v>
      </c>
      <c r="BH535">
        <v>0</v>
      </c>
      <c r="BI535">
        <v>0</v>
      </c>
      <c r="BJ535">
        <v>1425</v>
      </c>
      <c r="BK535">
        <v>-150</v>
      </c>
      <c r="BL535" t="s">
        <v>130</v>
      </c>
      <c r="BM535">
        <v>1</v>
      </c>
      <c r="BN535">
        <v>0</v>
      </c>
      <c r="BO535">
        <v>1</v>
      </c>
      <c r="BP535">
        <v>0</v>
      </c>
      <c r="BT535">
        <v>0</v>
      </c>
      <c r="BU535">
        <v>0</v>
      </c>
      <c r="CE535" t="str">
        <f>"21:12:27.933"</f>
        <v>21:12:27.933</v>
      </c>
      <c r="CF535">
        <v>932975384</v>
      </c>
      <c r="CI535">
        <v>0</v>
      </c>
      <c r="CJ535">
        <v>1504</v>
      </c>
      <c r="CK535">
        <v>1011.2</v>
      </c>
      <c r="CL535">
        <v>4.2187999999999999</v>
      </c>
      <c r="CM535">
        <v>1</v>
      </c>
      <c r="CN535">
        <v>1</v>
      </c>
      <c r="CO535">
        <v>0</v>
      </c>
      <c r="CP535">
        <v>1</v>
      </c>
      <c r="CQ535">
        <v>0</v>
      </c>
      <c r="CR535">
        <v>1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145</v>
      </c>
      <c r="DB535">
        <v>1</v>
      </c>
      <c r="DC535" t="s">
        <v>132</v>
      </c>
      <c r="DD535" t="s">
        <v>133</v>
      </c>
      <c r="DG535">
        <v>1814081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"09/28/2024 21:12:28.266"</f>
        <v>09/28/2024 21:12:28.266</v>
      </c>
      <c r="C536" t="str">
        <f t="shared" si="35"/>
        <v>FFDFD7C0</v>
      </c>
      <c r="D536" t="s">
        <v>136</v>
      </c>
      <c r="E536">
        <v>4</v>
      </c>
      <c r="F536">
        <v>1004</v>
      </c>
      <c r="G536" t="s">
        <v>124</v>
      </c>
      <c r="J536" t="s">
        <v>137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"21:12:27.930"</f>
        <v>21:12:27.930</v>
      </c>
      <c r="T536" t="str">
        <f>"21:12:27.430"</f>
        <v>21:12:27.430</v>
      </c>
      <c r="U536" t="str">
        <f t="shared" si="33"/>
        <v>A073EB</v>
      </c>
      <c r="V536">
        <v>0</v>
      </c>
      <c r="W536">
        <v>0</v>
      </c>
      <c r="X536">
        <v>4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126</v>
      </c>
      <c r="AG536">
        <v>0</v>
      </c>
      <c r="AH536">
        <v>0</v>
      </c>
      <c r="AI536">
        <v>2</v>
      </c>
      <c r="AJ536">
        <v>1</v>
      </c>
      <c r="AK536" t="s">
        <v>395</v>
      </c>
      <c r="AL536">
        <v>35.966169999999998</v>
      </c>
      <c r="AM536" t="s">
        <v>396</v>
      </c>
      <c r="AN536">
        <v>-75.707774000000001</v>
      </c>
      <c r="AO536">
        <v>25</v>
      </c>
      <c r="AP536">
        <v>1575</v>
      </c>
      <c r="AQ536" t="s">
        <v>129</v>
      </c>
      <c r="AR536">
        <v>94</v>
      </c>
      <c r="AS536">
        <v>153</v>
      </c>
      <c r="AT536">
        <v>0</v>
      </c>
      <c r="BB536" t="str">
        <f t="shared" si="34"/>
        <v>1200</v>
      </c>
      <c r="BC536">
        <v>1</v>
      </c>
      <c r="BD536" t="str">
        <f t="shared" si="36"/>
        <v xml:space="preserve">N1281F  </v>
      </c>
      <c r="BE536">
        <v>1</v>
      </c>
      <c r="BG536">
        <v>0</v>
      </c>
      <c r="BH536">
        <v>0</v>
      </c>
      <c r="BI536">
        <v>0</v>
      </c>
      <c r="BJ536">
        <v>1425</v>
      </c>
      <c r="BK536">
        <v>-150</v>
      </c>
      <c r="BL536" t="s">
        <v>130</v>
      </c>
      <c r="BM536">
        <v>1</v>
      </c>
      <c r="BN536">
        <v>0</v>
      </c>
      <c r="BO536">
        <v>1</v>
      </c>
      <c r="BP536">
        <v>0</v>
      </c>
      <c r="BT536">
        <v>0</v>
      </c>
      <c r="BU536">
        <v>0</v>
      </c>
      <c r="CE536" t="str">
        <f>"21:12:27.933"</f>
        <v>21:12:27.933</v>
      </c>
      <c r="CF536">
        <v>932975384</v>
      </c>
      <c r="CI536">
        <v>0</v>
      </c>
      <c r="CJ536">
        <v>1504</v>
      </c>
      <c r="CK536">
        <v>1011.2</v>
      </c>
      <c r="CL536">
        <v>4.2187999999999999</v>
      </c>
      <c r="CM536">
        <v>1</v>
      </c>
      <c r="CN536">
        <v>1</v>
      </c>
      <c r="CO536">
        <v>0</v>
      </c>
      <c r="CP536">
        <v>1</v>
      </c>
      <c r="CQ536">
        <v>0</v>
      </c>
      <c r="CR536">
        <v>1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131</v>
      </c>
      <c r="DA536">
        <v>145</v>
      </c>
      <c r="DB536">
        <v>1</v>
      </c>
      <c r="DC536" t="s">
        <v>132</v>
      </c>
      <c r="DD536" t="s">
        <v>133</v>
      </c>
      <c r="DG536">
        <v>1814081</v>
      </c>
      <c r="DI536">
        <v>0</v>
      </c>
      <c r="DJ536">
        <v>0</v>
      </c>
      <c r="DK536">
        <v>1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"09/28/2024 21:12:28.266"</f>
        <v>09/28/2024 21:12:28.266</v>
      </c>
      <c r="C537" t="str">
        <f t="shared" si="35"/>
        <v>FFDFD7C0</v>
      </c>
      <c r="D537" t="s">
        <v>123</v>
      </c>
      <c r="E537">
        <v>2</v>
      </c>
      <c r="H537">
        <v>158</v>
      </c>
      <c r="I537" t="s">
        <v>124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"21:12:27.930"</f>
        <v>21:12:27.930</v>
      </c>
      <c r="T537" t="str">
        <f>"21:12:27.430"</f>
        <v>21:12:27.430</v>
      </c>
      <c r="U537" t="str">
        <f t="shared" si="33"/>
        <v>A073EB</v>
      </c>
      <c r="V537">
        <v>0</v>
      </c>
      <c r="W537">
        <v>0</v>
      </c>
      <c r="X537">
        <v>4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126</v>
      </c>
      <c r="AG537">
        <v>0</v>
      </c>
      <c r="AH537">
        <v>0</v>
      </c>
      <c r="AI537">
        <v>2</v>
      </c>
      <c r="AJ537">
        <v>1</v>
      </c>
      <c r="AK537" t="s">
        <v>395</v>
      </c>
      <c r="AL537">
        <v>35.966169999999998</v>
      </c>
      <c r="AM537" t="s">
        <v>396</v>
      </c>
      <c r="AN537">
        <v>-75.707774000000001</v>
      </c>
      <c r="AO537">
        <v>25</v>
      </c>
      <c r="AP537">
        <v>1575</v>
      </c>
      <c r="AQ537" t="s">
        <v>129</v>
      </c>
      <c r="AR537">
        <v>94</v>
      </c>
      <c r="AS537">
        <v>153</v>
      </c>
      <c r="AT537">
        <v>0</v>
      </c>
      <c r="BB537" t="str">
        <f t="shared" si="34"/>
        <v>1200</v>
      </c>
      <c r="BC537">
        <v>1</v>
      </c>
      <c r="BD537" t="str">
        <f t="shared" si="36"/>
        <v xml:space="preserve">N1281F  </v>
      </c>
      <c r="BE537">
        <v>1</v>
      </c>
      <c r="BG537">
        <v>0</v>
      </c>
      <c r="BH537">
        <v>0</v>
      </c>
      <c r="BI537">
        <v>0</v>
      </c>
      <c r="BJ537">
        <v>1425</v>
      </c>
      <c r="BK537">
        <v>-150</v>
      </c>
      <c r="BL537" t="s">
        <v>130</v>
      </c>
      <c r="BM537">
        <v>1</v>
      </c>
      <c r="BN537">
        <v>0</v>
      </c>
      <c r="BO537">
        <v>1</v>
      </c>
      <c r="BP537">
        <v>0</v>
      </c>
      <c r="BT537">
        <v>0</v>
      </c>
      <c r="BU537">
        <v>0</v>
      </c>
      <c r="CE537" t="str">
        <f>"21:12:27.933"</f>
        <v>21:12:27.933</v>
      </c>
      <c r="CF537">
        <v>932975384</v>
      </c>
      <c r="CI537">
        <v>0</v>
      </c>
      <c r="CJ537">
        <v>1504</v>
      </c>
      <c r="CK537">
        <v>1011.2</v>
      </c>
      <c r="CL537">
        <v>4.2187999999999999</v>
      </c>
      <c r="CM537">
        <v>1</v>
      </c>
      <c r="CN537">
        <v>1</v>
      </c>
      <c r="CO537">
        <v>0</v>
      </c>
      <c r="CP537">
        <v>1</v>
      </c>
      <c r="CQ537">
        <v>0</v>
      </c>
      <c r="CR537">
        <v>1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131</v>
      </c>
      <c r="DA537">
        <v>145</v>
      </c>
      <c r="DB537">
        <v>1</v>
      </c>
      <c r="DC537" t="s">
        <v>132</v>
      </c>
      <c r="DD537" t="s">
        <v>133</v>
      </c>
      <c r="DG537">
        <v>1814081</v>
      </c>
      <c r="DI537">
        <v>0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"09/28/2024 21:12:29.251"</f>
        <v>09/28/2024 21:12:29.251</v>
      </c>
      <c r="C538" t="str">
        <f t="shared" si="35"/>
        <v>FFDFD7C0</v>
      </c>
      <c r="D538" t="s">
        <v>136</v>
      </c>
      <c r="E538">
        <v>3</v>
      </c>
      <c r="F538">
        <v>1003</v>
      </c>
      <c r="G538" t="s">
        <v>142</v>
      </c>
      <c r="J538" t="s">
        <v>137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"21:12:29.023"</f>
        <v>21:12:29.023</v>
      </c>
      <c r="T538" t="str">
        <f>"21:12:28.523"</f>
        <v>21:12:28.523</v>
      </c>
      <c r="U538" t="str">
        <f t="shared" si="33"/>
        <v>A073EB</v>
      </c>
      <c r="V538">
        <v>0</v>
      </c>
      <c r="W538">
        <v>0</v>
      </c>
      <c r="X538">
        <v>4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126</v>
      </c>
      <c r="AG538">
        <v>0</v>
      </c>
      <c r="AH538">
        <v>0</v>
      </c>
      <c r="AI538">
        <v>2</v>
      </c>
      <c r="AJ538">
        <v>1</v>
      </c>
      <c r="AK538" t="s">
        <v>397</v>
      </c>
      <c r="AL538">
        <v>35.966942000000003</v>
      </c>
      <c r="AM538" t="s">
        <v>398</v>
      </c>
      <c r="AN538">
        <v>-75.707194999999999</v>
      </c>
      <c r="AO538">
        <v>25</v>
      </c>
      <c r="AP538">
        <v>1575</v>
      </c>
      <c r="AQ538" t="s">
        <v>129</v>
      </c>
      <c r="AR538">
        <v>94</v>
      </c>
      <c r="AS538">
        <v>153</v>
      </c>
      <c r="AT538">
        <v>0</v>
      </c>
      <c r="BB538" t="str">
        <f t="shared" si="34"/>
        <v>1200</v>
      </c>
      <c r="BC538">
        <v>1</v>
      </c>
      <c r="BD538" t="str">
        <f t="shared" si="36"/>
        <v xml:space="preserve">N1281F  </v>
      </c>
      <c r="BE538">
        <v>1</v>
      </c>
      <c r="BG538">
        <v>0</v>
      </c>
      <c r="BH538">
        <v>0</v>
      </c>
      <c r="BI538">
        <v>0</v>
      </c>
      <c r="BJ538">
        <v>1425</v>
      </c>
      <c r="BK538">
        <v>-150</v>
      </c>
      <c r="BL538" t="s">
        <v>130</v>
      </c>
      <c r="BM538">
        <v>1</v>
      </c>
      <c r="BN538">
        <v>0</v>
      </c>
      <c r="BO538">
        <v>1</v>
      </c>
      <c r="BP538">
        <v>0</v>
      </c>
      <c r="BT538">
        <v>0</v>
      </c>
      <c r="BU538">
        <v>0</v>
      </c>
      <c r="CE538" t="str">
        <f>"21:12:29.031"</f>
        <v>21:12:29.031</v>
      </c>
      <c r="CF538">
        <v>30712344</v>
      </c>
      <c r="CI538">
        <v>0</v>
      </c>
      <c r="CJ538">
        <v>1504</v>
      </c>
      <c r="CK538">
        <v>1011.2</v>
      </c>
      <c r="CL538">
        <v>4.2187999999999999</v>
      </c>
      <c r="CM538">
        <v>1</v>
      </c>
      <c r="CN538">
        <v>1</v>
      </c>
      <c r="CO538">
        <v>0</v>
      </c>
      <c r="CP538">
        <v>1</v>
      </c>
      <c r="CQ538">
        <v>0</v>
      </c>
      <c r="CR538">
        <v>1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145</v>
      </c>
      <c r="DB538">
        <v>1</v>
      </c>
      <c r="DC538" t="s">
        <v>132</v>
      </c>
      <c r="DD538" t="s">
        <v>133</v>
      </c>
      <c r="DG538">
        <v>1814607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"09/28/2024 21:12:29.251"</f>
        <v>09/28/2024 21:12:29.251</v>
      </c>
      <c r="C539" t="str">
        <f t="shared" si="35"/>
        <v>FFDFD7C0</v>
      </c>
      <c r="D539" t="s">
        <v>136</v>
      </c>
      <c r="E539">
        <v>4</v>
      </c>
      <c r="F539">
        <v>1004</v>
      </c>
      <c r="G539" t="s">
        <v>124</v>
      </c>
      <c r="J539" t="s">
        <v>137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"21:12:29.023"</f>
        <v>21:12:29.023</v>
      </c>
      <c r="T539" t="str">
        <f>"21:12:28.523"</f>
        <v>21:12:28.523</v>
      </c>
      <c r="U539" t="str">
        <f t="shared" si="33"/>
        <v>A073EB</v>
      </c>
      <c r="V539">
        <v>0</v>
      </c>
      <c r="W539">
        <v>0</v>
      </c>
      <c r="X539">
        <v>4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126</v>
      </c>
      <c r="AG539">
        <v>0</v>
      </c>
      <c r="AH539">
        <v>0</v>
      </c>
      <c r="AI539">
        <v>2</v>
      </c>
      <c r="AJ539">
        <v>1</v>
      </c>
      <c r="AK539" t="s">
        <v>397</v>
      </c>
      <c r="AL539">
        <v>35.966942000000003</v>
      </c>
      <c r="AM539" t="s">
        <v>398</v>
      </c>
      <c r="AN539">
        <v>-75.707194999999999</v>
      </c>
      <c r="AO539">
        <v>25</v>
      </c>
      <c r="AP539">
        <v>1575</v>
      </c>
      <c r="AQ539" t="s">
        <v>129</v>
      </c>
      <c r="AR539">
        <v>94</v>
      </c>
      <c r="AS539">
        <v>153</v>
      </c>
      <c r="AT539">
        <v>0</v>
      </c>
      <c r="BB539" t="str">
        <f t="shared" si="34"/>
        <v>1200</v>
      </c>
      <c r="BC539">
        <v>1</v>
      </c>
      <c r="BD539" t="str">
        <f t="shared" si="36"/>
        <v xml:space="preserve">N1281F  </v>
      </c>
      <c r="BE539">
        <v>1</v>
      </c>
      <c r="BG539">
        <v>0</v>
      </c>
      <c r="BH539">
        <v>0</v>
      </c>
      <c r="BI539">
        <v>0</v>
      </c>
      <c r="BJ539">
        <v>1425</v>
      </c>
      <c r="BK539">
        <v>-150</v>
      </c>
      <c r="BL539" t="s">
        <v>130</v>
      </c>
      <c r="BM539">
        <v>1</v>
      </c>
      <c r="BN539">
        <v>0</v>
      </c>
      <c r="BO539">
        <v>1</v>
      </c>
      <c r="BP539">
        <v>0</v>
      </c>
      <c r="BT539">
        <v>0</v>
      </c>
      <c r="BU539">
        <v>0</v>
      </c>
      <c r="CE539" t="str">
        <f>"21:12:29.031"</f>
        <v>21:12:29.031</v>
      </c>
      <c r="CF539">
        <v>30712344</v>
      </c>
      <c r="CI539">
        <v>0</v>
      </c>
      <c r="CJ539">
        <v>1504</v>
      </c>
      <c r="CK539">
        <v>1011.2</v>
      </c>
      <c r="CL539">
        <v>4.2187999999999999</v>
      </c>
      <c r="CM539">
        <v>1</v>
      </c>
      <c r="CN539">
        <v>1</v>
      </c>
      <c r="CO539">
        <v>0</v>
      </c>
      <c r="CP539">
        <v>1</v>
      </c>
      <c r="CQ539">
        <v>0</v>
      </c>
      <c r="CR539">
        <v>1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145</v>
      </c>
      <c r="DB539">
        <v>1</v>
      </c>
      <c r="DC539" t="s">
        <v>132</v>
      </c>
      <c r="DD539" t="s">
        <v>133</v>
      </c>
      <c r="DG539">
        <v>1814607</v>
      </c>
      <c r="DI539">
        <v>0</v>
      </c>
      <c r="DJ539">
        <v>0</v>
      </c>
      <c r="DK539">
        <v>1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"09/28/2024 21:12:29.251"</f>
        <v>09/28/2024 21:12:29.251</v>
      </c>
      <c r="C540" t="str">
        <f t="shared" si="35"/>
        <v>FFDFD7C0</v>
      </c>
      <c r="D540" t="s">
        <v>123</v>
      </c>
      <c r="E540">
        <v>2</v>
      </c>
      <c r="H540">
        <v>158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"21:12:29.023"</f>
        <v>21:12:29.023</v>
      </c>
      <c r="T540" t="str">
        <f>"21:12:28.523"</f>
        <v>21:12:28.523</v>
      </c>
      <c r="U540" t="str">
        <f t="shared" si="33"/>
        <v>A073EB</v>
      </c>
      <c r="V540">
        <v>0</v>
      </c>
      <c r="W540">
        <v>0</v>
      </c>
      <c r="X540">
        <v>4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126</v>
      </c>
      <c r="AG540">
        <v>0</v>
      </c>
      <c r="AH540">
        <v>0</v>
      </c>
      <c r="AI540">
        <v>2</v>
      </c>
      <c r="AJ540">
        <v>1</v>
      </c>
      <c r="AK540" t="s">
        <v>397</v>
      </c>
      <c r="AL540">
        <v>35.966942000000003</v>
      </c>
      <c r="AM540" t="s">
        <v>398</v>
      </c>
      <c r="AN540">
        <v>-75.707194999999999</v>
      </c>
      <c r="AO540">
        <v>25</v>
      </c>
      <c r="AP540">
        <v>1575</v>
      </c>
      <c r="AQ540" t="s">
        <v>129</v>
      </c>
      <c r="AR540">
        <v>94</v>
      </c>
      <c r="AS540">
        <v>153</v>
      </c>
      <c r="AT540">
        <v>0</v>
      </c>
      <c r="BB540" t="str">
        <f t="shared" si="34"/>
        <v>1200</v>
      </c>
      <c r="BC540">
        <v>1</v>
      </c>
      <c r="BD540" t="str">
        <f t="shared" si="36"/>
        <v xml:space="preserve">N1281F  </v>
      </c>
      <c r="BE540">
        <v>1</v>
      </c>
      <c r="BG540">
        <v>0</v>
      </c>
      <c r="BH540">
        <v>0</v>
      </c>
      <c r="BI540">
        <v>0</v>
      </c>
      <c r="BJ540">
        <v>1425</v>
      </c>
      <c r="BK540">
        <v>-150</v>
      </c>
      <c r="BL540" t="s">
        <v>130</v>
      </c>
      <c r="BM540">
        <v>1</v>
      </c>
      <c r="BN540">
        <v>0</v>
      </c>
      <c r="BO540">
        <v>1</v>
      </c>
      <c r="BP540">
        <v>0</v>
      </c>
      <c r="BT540">
        <v>0</v>
      </c>
      <c r="BU540">
        <v>0</v>
      </c>
      <c r="CE540" t="str">
        <f>"21:12:29.031"</f>
        <v>21:12:29.031</v>
      </c>
      <c r="CF540">
        <v>30712344</v>
      </c>
      <c r="CI540">
        <v>0</v>
      </c>
      <c r="CJ540">
        <v>1504</v>
      </c>
      <c r="CK540">
        <v>1011.2</v>
      </c>
      <c r="CL540">
        <v>4.2187999999999999</v>
      </c>
      <c r="CM540">
        <v>1</v>
      </c>
      <c r="CN540">
        <v>1</v>
      </c>
      <c r="CO540">
        <v>0</v>
      </c>
      <c r="CP540">
        <v>1</v>
      </c>
      <c r="CQ540">
        <v>0</v>
      </c>
      <c r="CR540">
        <v>1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145</v>
      </c>
      <c r="DB540">
        <v>1</v>
      </c>
      <c r="DC540" t="s">
        <v>132</v>
      </c>
      <c r="DD540" t="s">
        <v>133</v>
      </c>
      <c r="DG540">
        <v>1814607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"09/28/2024 21:12:29.282"</f>
        <v>09/28/2024 21:12:29.282</v>
      </c>
      <c r="C541" t="str">
        <f t="shared" si="35"/>
        <v>FFDFD7C0</v>
      </c>
      <c r="D541" t="s">
        <v>143</v>
      </c>
      <c r="E541">
        <v>13</v>
      </c>
      <c r="J541" t="s">
        <v>144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"21:12:29.023"</f>
        <v>21:12:29.023</v>
      </c>
      <c r="T541" t="str">
        <f>"21:12:28.523"</f>
        <v>21:12:28.523</v>
      </c>
      <c r="U541" t="str">
        <f t="shared" si="33"/>
        <v>A073EB</v>
      </c>
      <c r="V541">
        <v>0</v>
      </c>
      <c r="W541">
        <v>0</v>
      </c>
      <c r="X541">
        <v>4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126</v>
      </c>
      <c r="AG541">
        <v>0</v>
      </c>
      <c r="AH541">
        <v>0</v>
      </c>
      <c r="AI541">
        <v>2</v>
      </c>
      <c r="AJ541">
        <v>1</v>
      </c>
      <c r="AK541" t="s">
        <v>397</v>
      </c>
      <c r="AL541">
        <v>35.966942000000003</v>
      </c>
      <c r="AM541" t="s">
        <v>398</v>
      </c>
      <c r="AN541">
        <v>-75.707194999999999</v>
      </c>
      <c r="AO541">
        <v>25</v>
      </c>
      <c r="AP541">
        <v>1575</v>
      </c>
      <c r="AQ541" t="s">
        <v>129</v>
      </c>
      <c r="AR541">
        <v>94</v>
      </c>
      <c r="AS541">
        <v>153</v>
      </c>
      <c r="AT541">
        <v>0</v>
      </c>
      <c r="BB541" t="str">
        <f t="shared" si="34"/>
        <v>1200</v>
      </c>
      <c r="BC541">
        <v>1</v>
      </c>
      <c r="BD541" t="str">
        <f t="shared" si="36"/>
        <v xml:space="preserve">N1281F  </v>
      </c>
      <c r="BE541">
        <v>1</v>
      </c>
      <c r="BG541">
        <v>0</v>
      </c>
      <c r="BH541">
        <v>0</v>
      </c>
      <c r="BI541">
        <v>0</v>
      </c>
      <c r="BJ541">
        <v>1425</v>
      </c>
      <c r="BK541">
        <v>-150</v>
      </c>
      <c r="BL541" t="s">
        <v>130</v>
      </c>
      <c r="BM541">
        <v>1</v>
      </c>
      <c r="BN541">
        <v>0</v>
      </c>
      <c r="BO541">
        <v>1</v>
      </c>
      <c r="BP541">
        <v>0</v>
      </c>
      <c r="BT541">
        <v>0</v>
      </c>
      <c r="BU541">
        <v>0</v>
      </c>
      <c r="CE541" t="str">
        <f>"21:12:29.031"</f>
        <v>21:12:29.031</v>
      </c>
      <c r="CF541">
        <v>30712344</v>
      </c>
      <c r="CI541">
        <v>0</v>
      </c>
      <c r="CJ541">
        <v>1504</v>
      </c>
      <c r="CK541">
        <v>1011.2</v>
      </c>
      <c r="CL541">
        <v>4.2187999999999999</v>
      </c>
      <c r="CM541">
        <v>1</v>
      </c>
      <c r="CN541">
        <v>1</v>
      </c>
      <c r="CO541">
        <v>0</v>
      </c>
      <c r="CP541">
        <v>1</v>
      </c>
      <c r="CQ541">
        <v>0</v>
      </c>
      <c r="CR541">
        <v>1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145</v>
      </c>
      <c r="DB541">
        <v>1</v>
      </c>
      <c r="DC541" t="s">
        <v>132</v>
      </c>
      <c r="DD541" t="s">
        <v>133</v>
      </c>
      <c r="DG541">
        <v>1814607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"09/28/2024 21:12:30.391"</f>
        <v>09/28/2024 21:12:30.391</v>
      </c>
      <c r="C542" t="str">
        <f t="shared" si="35"/>
        <v>FFDFD7C0</v>
      </c>
      <c r="D542" t="s">
        <v>143</v>
      </c>
      <c r="E542">
        <v>13</v>
      </c>
      <c r="J542" t="s">
        <v>144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"21:12:30.023"</f>
        <v>21:12:30.023</v>
      </c>
      <c r="T542" t="str">
        <f>"21:12:29.623"</f>
        <v>21:12:29.623</v>
      </c>
      <c r="U542" t="str">
        <f t="shared" si="33"/>
        <v>A073EB</v>
      </c>
      <c r="V542">
        <v>0</v>
      </c>
      <c r="W542">
        <v>0</v>
      </c>
      <c r="X542">
        <v>4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126</v>
      </c>
      <c r="AG542">
        <v>0</v>
      </c>
      <c r="AH542">
        <v>0</v>
      </c>
      <c r="AI542">
        <v>2</v>
      </c>
      <c r="AJ542">
        <v>1</v>
      </c>
      <c r="AK542" t="s">
        <v>399</v>
      </c>
      <c r="AL542">
        <v>35.967629000000002</v>
      </c>
      <c r="AM542" t="s">
        <v>400</v>
      </c>
      <c r="AN542">
        <v>-75.706614999999999</v>
      </c>
      <c r="AO542">
        <v>25</v>
      </c>
      <c r="AP542">
        <v>1575</v>
      </c>
      <c r="AQ542" t="s">
        <v>129</v>
      </c>
      <c r="AR542">
        <v>94</v>
      </c>
      <c r="AS542">
        <v>154</v>
      </c>
      <c r="AT542">
        <v>0</v>
      </c>
      <c r="BB542" t="str">
        <f t="shared" si="34"/>
        <v>1200</v>
      </c>
      <c r="BC542">
        <v>1</v>
      </c>
      <c r="BD542" t="str">
        <f t="shared" si="36"/>
        <v xml:space="preserve">N1281F  </v>
      </c>
      <c r="BE542">
        <v>1</v>
      </c>
      <c r="BG542">
        <v>0</v>
      </c>
      <c r="BH542">
        <v>0</v>
      </c>
      <c r="BI542">
        <v>0</v>
      </c>
      <c r="BJ542">
        <v>1425</v>
      </c>
      <c r="BK542">
        <v>-150</v>
      </c>
      <c r="BL542" t="s">
        <v>130</v>
      </c>
      <c r="BM542">
        <v>1</v>
      </c>
      <c r="BN542">
        <v>0</v>
      </c>
      <c r="BO542">
        <v>1</v>
      </c>
      <c r="BP542">
        <v>0</v>
      </c>
      <c r="BT542">
        <v>0</v>
      </c>
      <c r="BU542">
        <v>0</v>
      </c>
      <c r="CE542" t="str">
        <f>"21:12:30.027"</f>
        <v>21:12:30.027</v>
      </c>
      <c r="CF542">
        <v>26867774</v>
      </c>
      <c r="CI542">
        <v>0</v>
      </c>
      <c r="CJ542">
        <v>1504</v>
      </c>
      <c r="CK542">
        <v>1011.2</v>
      </c>
      <c r="CL542">
        <v>4.2187999999999999</v>
      </c>
      <c r="CM542">
        <v>1</v>
      </c>
      <c r="CN542">
        <v>1</v>
      </c>
      <c r="CO542">
        <v>0</v>
      </c>
      <c r="CP542">
        <v>1</v>
      </c>
      <c r="CQ542">
        <v>0</v>
      </c>
      <c r="CR542">
        <v>1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145</v>
      </c>
      <c r="DB542">
        <v>1</v>
      </c>
      <c r="DC542" t="s">
        <v>132</v>
      </c>
      <c r="DD542" t="s">
        <v>133</v>
      </c>
      <c r="DG542">
        <v>1815033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"09/28/2024 21:12:30.391"</f>
        <v>09/28/2024 21:12:30.391</v>
      </c>
      <c r="C543" t="str">
        <f t="shared" si="35"/>
        <v>FFDFD7C0</v>
      </c>
      <c r="D543" t="s">
        <v>136</v>
      </c>
      <c r="E543">
        <v>3</v>
      </c>
      <c r="F543">
        <v>1003</v>
      </c>
      <c r="G543" t="s">
        <v>142</v>
      </c>
      <c r="J543" t="s">
        <v>137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"21:12:30.023"</f>
        <v>21:12:30.023</v>
      </c>
      <c r="T543" t="str">
        <f>"21:12:29.623"</f>
        <v>21:12:29.623</v>
      </c>
      <c r="U543" t="str">
        <f t="shared" si="33"/>
        <v>A073EB</v>
      </c>
      <c r="V543">
        <v>0</v>
      </c>
      <c r="W543">
        <v>0</v>
      </c>
      <c r="X543">
        <v>4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126</v>
      </c>
      <c r="AG543">
        <v>0</v>
      </c>
      <c r="AH543">
        <v>0</v>
      </c>
      <c r="AI543">
        <v>2</v>
      </c>
      <c r="AJ543">
        <v>1</v>
      </c>
      <c r="AK543" t="s">
        <v>399</v>
      </c>
      <c r="AL543">
        <v>35.967629000000002</v>
      </c>
      <c r="AM543" t="s">
        <v>400</v>
      </c>
      <c r="AN543">
        <v>-75.706614999999999</v>
      </c>
      <c r="AO543">
        <v>25</v>
      </c>
      <c r="AP543">
        <v>1575</v>
      </c>
      <c r="AQ543" t="s">
        <v>129</v>
      </c>
      <c r="AR543">
        <v>94</v>
      </c>
      <c r="AS543">
        <v>154</v>
      </c>
      <c r="AT543">
        <v>0</v>
      </c>
      <c r="BB543" t="str">
        <f t="shared" si="34"/>
        <v>1200</v>
      </c>
      <c r="BC543">
        <v>1</v>
      </c>
      <c r="BD543" t="str">
        <f t="shared" si="36"/>
        <v xml:space="preserve">N1281F  </v>
      </c>
      <c r="BE543">
        <v>1</v>
      </c>
      <c r="BG543">
        <v>0</v>
      </c>
      <c r="BH543">
        <v>0</v>
      </c>
      <c r="BI543">
        <v>0</v>
      </c>
      <c r="BJ543">
        <v>1425</v>
      </c>
      <c r="BK543">
        <v>-150</v>
      </c>
      <c r="BL543" t="s">
        <v>130</v>
      </c>
      <c r="BM543">
        <v>1</v>
      </c>
      <c r="BN543">
        <v>0</v>
      </c>
      <c r="BO543">
        <v>1</v>
      </c>
      <c r="BP543">
        <v>0</v>
      </c>
      <c r="BT543">
        <v>0</v>
      </c>
      <c r="BU543">
        <v>0</v>
      </c>
      <c r="CE543" t="str">
        <f>"21:12:30.027"</f>
        <v>21:12:30.027</v>
      </c>
      <c r="CF543">
        <v>26867774</v>
      </c>
      <c r="CI543">
        <v>0</v>
      </c>
      <c r="CJ543">
        <v>1504</v>
      </c>
      <c r="CK543">
        <v>1011.2</v>
      </c>
      <c r="CL543">
        <v>4.2187999999999999</v>
      </c>
      <c r="CM543">
        <v>1</v>
      </c>
      <c r="CN543">
        <v>1</v>
      </c>
      <c r="CO543">
        <v>0</v>
      </c>
      <c r="CP543">
        <v>1</v>
      </c>
      <c r="CQ543">
        <v>0</v>
      </c>
      <c r="CR543">
        <v>1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145</v>
      </c>
      <c r="DB543">
        <v>1</v>
      </c>
      <c r="DC543" t="s">
        <v>132</v>
      </c>
      <c r="DD543" t="s">
        <v>133</v>
      </c>
      <c r="DG543">
        <v>1815033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"09/28/2024 21:12:30.391"</f>
        <v>09/28/2024 21:12:30.391</v>
      </c>
      <c r="C544" t="str">
        <f t="shared" si="35"/>
        <v>FFDFD7C0</v>
      </c>
      <c r="D544" t="s">
        <v>136</v>
      </c>
      <c r="E544">
        <v>4</v>
      </c>
      <c r="F544">
        <v>1004</v>
      </c>
      <c r="G544" t="s">
        <v>124</v>
      </c>
      <c r="J544" t="s">
        <v>137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"21:12:30.023"</f>
        <v>21:12:30.023</v>
      </c>
      <c r="T544" t="str">
        <f>"21:12:29.623"</f>
        <v>21:12:29.623</v>
      </c>
      <c r="U544" t="str">
        <f t="shared" si="33"/>
        <v>A073EB</v>
      </c>
      <c r="V544">
        <v>0</v>
      </c>
      <c r="W544">
        <v>0</v>
      </c>
      <c r="X544">
        <v>4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126</v>
      </c>
      <c r="AG544">
        <v>0</v>
      </c>
      <c r="AH544">
        <v>0</v>
      </c>
      <c r="AI544">
        <v>2</v>
      </c>
      <c r="AJ544">
        <v>1</v>
      </c>
      <c r="AK544" t="s">
        <v>399</v>
      </c>
      <c r="AL544">
        <v>35.967629000000002</v>
      </c>
      <c r="AM544" t="s">
        <v>400</v>
      </c>
      <c r="AN544">
        <v>-75.706614999999999</v>
      </c>
      <c r="AO544">
        <v>25</v>
      </c>
      <c r="AP544">
        <v>1575</v>
      </c>
      <c r="AQ544" t="s">
        <v>129</v>
      </c>
      <c r="AR544">
        <v>94</v>
      </c>
      <c r="AS544">
        <v>154</v>
      </c>
      <c r="AT544">
        <v>0</v>
      </c>
      <c r="BB544" t="str">
        <f t="shared" si="34"/>
        <v>1200</v>
      </c>
      <c r="BC544">
        <v>1</v>
      </c>
      <c r="BD544" t="str">
        <f t="shared" si="36"/>
        <v xml:space="preserve">N1281F  </v>
      </c>
      <c r="BE544">
        <v>1</v>
      </c>
      <c r="BG544">
        <v>0</v>
      </c>
      <c r="BH544">
        <v>0</v>
      </c>
      <c r="BI544">
        <v>0</v>
      </c>
      <c r="BJ544">
        <v>1425</v>
      </c>
      <c r="BK544">
        <v>-150</v>
      </c>
      <c r="BL544" t="s">
        <v>130</v>
      </c>
      <c r="BM544">
        <v>1</v>
      </c>
      <c r="BN544">
        <v>0</v>
      </c>
      <c r="BO544">
        <v>1</v>
      </c>
      <c r="BP544">
        <v>0</v>
      </c>
      <c r="BT544">
        <v>0</v>
      </c>
      <c r="BU544">
        <v>0</v>
      </c>
      <c r="CE544" t="str">
        <f>"21:12:30.027"</f>
        <v>21:12:30.027</v>
      </c>
      <c r="CF544">
        <v>26867774</v>
      </c>
      <c r="CI544">
        <v>0</v>
      </c>
      <c r="CJ544">
        <v>1504</v>
      </c>
      <c r="CK544">
        <v>1011.2</v>
      </c>
      <c r="CL544">
        <v>4.2187999999999999</v>
      </c>
      <c r="CM544">
        <v>1</v>
      </c>
      <c r="CN544">
        <v>1</v>
      </c>
      <c r="CO544">
        <v>0</v>
      </c>
      <c r="CP544">
        <v>1</v>
      </c>
      <c r="CQ544">
        <v>0</v>
      </c>
      <c r="CR544">
        <v>1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7</v>
      </c>
      <c r="CY544">
        <v>7</v>
      </c>
      <c r="CZ544" t="s">
        <v>131</v>
      </c>
      <c r="DA544">
        <v>145</v>
      </c>
      <c r="DB544">
        <v>1</v>
      </c>
      <c r="DC544" t="s">
        <v>132</v>
      </c>
      <c r="DD544" t="s">
        <v>133</v>
      </c>
      <c r="DG544">
        <v>1815033</v>
      </c>
      <c r="DI544">
        <v>0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"09/28/2024 21:12:30.391"</f>
        <v>09/28/2024 21:12:30.391</v>
      </c>
      <c r="C545" t="str">
        <f t="shared" si="35"/>
        <v>FFDFD7C0</v>
      </c>
      <c r="D545" t="s">
        <v>123</v>
      </c>
      <c r="E545">
        <v>2</v>
      </c>
      <c r="H545">
        <v>158</v>
      </c>
      <c r="I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"21:12:30.023"</f>
        <v>21:12:30.023</v>
      </c>
      <c r="T545" t="str">
        <f>"21:12:29.623"</f>
        <v>21:12:29.623</v>
      </c>
      <c r="U545" t="str">
        <f t="shared" si="33"/>
        <v>A073EB</v>
      </c>
      <c r="V545">
        <v>0</v>
      </c>
      <c r="W545">
        <v>0</v>
      </c>
      <c r="X545">
        <v>4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126</v>
      </c>
      <c r="AG545">
        <v>0</v>
      </c>
      <c r="AH545">
        <v>0</v>
      </c>
      <c r="AI545">
        <v>2</v>
      </c>
      <c r="AJ545">
        <v>1</v>
      </c>
      <c r="AK545" t="s">
        <v>399</v>
      </c>
      <c r="AL545">
        <v>35.967629000000002</v>
      </c>
      <c r="AM545" t="s">
        <v>400</v>
      </c>
      <c r="AN545">
        <v>-75.706614999999999</v>
      </c>
      <c r="AO545">
        <v>25</v>
      </c>
      <c r="AP545">
        <v>1575</v>
      </c>
      <c r="AQ545" t="s">
        <v>129</v>
      </c>
      <c r="AR545">
        <v>94</v>
      </c>
      <c r="AS545">
        <v>154</v>
      </c>
      <c r="AT545">
        <v>0</v>
      </c>
      <c r="BB545" t="str">
        <f t="shared" si="34"/>
        <v>1200</v>
      </c>
      <c r="BC545">
        <v>1</v>
      </c>
      <c r="BD545" t="str">
        <f t="shared" si="36"/>
        <v xml:space="preserve">N1281F  </v>
      </c>
      <c r="BE545">
        <v>1</v>
      </c>
      <c r="BG545">
        <v>0</v>
      </c>
      <c r="BH545">
        <v>0</v>
      </c>
      <c r="BI545">
        <v>0</v>
      </c>
      <c r="BJ545">
        <v>1425</v>
      </c>
      <c r="BK545">
        <v>-150</v>
      </c>
      <c r="BL545" t="s">
        <v>130</v>
      </c>
      <c r="BM545">
        <v>1</v>
      </c>
      <c r="BN545">
        <v>0</v>
      </c>
      <c r="BO545">
        <v>1</v>
      </c>
      <c r="BP545">
        <v>0</v>
      </c>
      <c r="BT545">
        <v>0</v>
      </c>
      <c r="BU545">
        <v>0</v>
      </c>
      <c r="CE545" t="str">
        <f>"21:12:30.027"</f>
        <v>21:12:30.027</v>
      </c>
      <c r="CF545">
        <v>26867774</v>
      </c>
      <c r="CI545">
        <v>0</v>
      </c>
      <c r="CJ545">
        <v>1504</v>
      </c>
      <c r="CK545">
        <v>1011.2</v>
      </c>
      <c r="CL545">
        <v>4.2187999999999999</v>
      </c>
      <c r="CM545">
        <v>1</v>
      </c>
      <c r="CN545">
        <v>1</v>
      </c>
      <c r="CO545">
        <v>0</v>
      </c>
      <c r="CP545">
        <v>1</v>
      </c>
      <c r="CQ545">
        <v>0</v>
      </c>
      <c r="CR545">
        <v>1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131</v>
      </c>
      <c r="DA545">
        <v>145</v>
      </c>
      <c r="DB545">
        <v>1</v>
      </c>
      <c r="DC545" t="s">
        <v>132</v>
      </c>
      <c r="DD545" t="s">
        <v>133</v>
      </c>
      <c r="DG545">
        <v>1815033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"09/28/2024 21:12:31.203"</f>
        <v>09/28/2024 21:12:31.203</v>
      </c>
      <c r="C546" t="str">
        <f t="shared" si="35"/>
        <v>FFDFD7C0</v>
      </c>
      <c r="D546" t="s">
        <v>143</v>
      </c>
      <c r="E546">
        <v>13</v>
      </c>
      <c r="J546" t="s">
        <v>144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"21:12:30.953"</f>
        <v>21:12:30.953</v>
      </c>
      <c r="T546" t="str">
        <f>"21:12:30.553"</f>
        <v>21:12:30.553</v>
      </c>
      <c r="U546" t="str">
        <f t="shared" si="33"/>
        <v>A073EB</v>
      </c>
      <c r="V546">
        <v>0</v>
      </c>
      <c r="W546">
        <v>0</v>
      </c>
      <c r="X546">
        <v>4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126</v>
      </c>
      <c r="AG546">
        <v>0</v>
      </c>
      <c r="AH546">
        <v>0</v>
      </c>
      <c r="AI546">
        <v>2</v>
      </c>
      <c r="AJ546">
        <v>1</v>
      </c>
      <c r="AK546" t="s">
        <v>401</v>
      </c>
      <c r="AL546">
        <v>35.968316000000002</v>
      </c>
      <c r="AM546" t="s">
        <v>402</v>
      </c>
      <c r="AN546">
        <v>-75.706142999999997</v>
      </c>
      <c r="AO546">
        <v>25</v>
      </c>
      <c r="AP546">
        <v>1575</v>
      </c>
      <c r="AQ546" t="s">
        <v>129</v>
      </c>
      <c r="AR546">
        <v>94</v>
      </c>
      <c r="AS546">
        <v>154</v>
      </c>
      <c r="AT546">
        <v>0</v>
      </c>
      <c r="BB546" t="str">
        <f t="shared" si="34"/>
        <v>1200</v>
      </c>
      <c r="BC546">
        <v>1</v>
      </c>
      <c r="BD546" t="str">
        <f t="shared" si="36"/>
        <v xml:space="preserve">N1281F  </v>
      </c>
      <c r="BE546">
        <v>1</v>
      </c>
      <c r="BG546">
        <v>0</v>
      </c>
      <c r="BH546">
        <v>0</v>
      </c>
      <c r="BI546">
        <v>0</v>
      </c>
      <c r="BJ546">
        <v>1425</v>
      </c>
      <c r="BK546">
        <v>-150</v>
      </c>
      <c r="BL546" t="s">
        <v>130</v>
      </c>
      <c r="BM546">
        <v>1</v>
      </c>
      <c r="BN546">
        <v>0</v>
      </c>
      <c r="BO546">
        <v>1</v>
      </c>
      <c r="BP546">
        <v>0</v>
      </c>
      <c r="BT546">
        <v>0</v>
      </c>
      <c r="BU546">
        <v>0</v>
      </c>
      <c r="CE546" t="str">
        <f>"21:12:30.957"</f>
        <v>21:12:30.957</v>
      </c>
      <c r="CF546">
        <v>957486570</v>
      </c>
      <c r="CI546">
        <v>0</v>
      </c>
      <c r="CJ546">
        <v>1504</v>
      </c>
      <c r="CK546">
        <v>1011.2</v>
      </c>
      <c r="CL546">
        <v>4.2187999999999999</v>
      </c>
      <c r="CM546">
        <v>1</v>
      </c>
      <c r="CN546">
        <v>1</v>
      </c>
      <c r="CO546">
        <v>0</v>
      </c>
      <c r="CP546">
        <v>1</v>
      </c>
      <c r="CQ546">
        <v>0</v>
      </c>
      <c r="CR546">
        <v>1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131</v>
      </c>
      <c r="DA546">
        <v>145</v>
      </c>
      <c r="DB546">
        <v>1</v>
      </c>
      <c r="DC546" t="s">
        <v>132</v>
      </c>
      <c r="DD546" t="s">
        <v>133</v>
      </c>
      <c r="DG546">
        <v>1815443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"09/28/2024 21:12:31.203"</f>
        <v>09/28/2024 21:12:31.203</v>
      </c>
      <c r="C547" t="str">
        <f t="shared" si="35"/>
        <v>FFDFD7C0</v>
      </c>
      <c r="D547" t="s">
        <v>136</v>
      </c>
      <c r="E547">
        <v>3</v>
      </c>
      <c r="F547">
        <v>1003</v>
      </c>
      <c r="G547" t="s">
        <v>142</v>
      </c>
      <c r="J547" t="s">
        <v>137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"21:12:30.953"</f>
        <v>21:12:30.953</v>
      </c>
      <c r="T547" t="str">
        <f>"21:12:30.553"</f>
        <v>21:12:30.553</v>
      </c>
      <c r="U547" t="str">
        <f t="shared" si="33"/>
        <v>A073EB</v>
      </c>
      <c r="V547">
        <v>0</v>
      </c>
      <c r="W547">
        <v>0</v>
      </c>
      <c r="X547">
        <v>4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126</v>
      </c>
      <c r="AG547">
        <v>0</v>
      </c>
      <c r="AH547">
        <v>0</v>
      </c>
      <c r="AI547">
        <v>2</v>
      </c>
      <c r="AJ547">
        <v>1</v>
      </c>
      <c r="AK547" t="s">
        <v>401</v>
      </c>
      <c r="AL547">
        <v>35.968316000000002</v>
      </c>
      <c r="AM547" t="s">
        <v>402</v>
      </c>
      <c r="AN547">
        <v>-75.706142999999997</v>
      </c>
      <c r="AO547">
        <v>25</v>
      </c>
      <c r="AP547">
        <v>1575</v>
      </c>
      <c r="AQ547" t="s">
        <v>129</v>
      </c>
      <c r="AR547">
        <v>94</v>
      </c>
      <c r="AS547">
        <v>154</v>
      </c>
      <c r="AT547">
        <v>0</v>
      </c>
      <c r="BB547" t="str">
        <f t="shared" si="34"/>
        <v>1200</v>
      </c>
      <c r="BC547">
        <v>1</v>
      </c>
      <c r="BD547" t="str">
        <f t="shared" si="36"/>
        <v xml:space="preserve">N1281F  </v>
      </c>
      <c r="BE547">
        <v>1</v>
      </c>
      <c r="BG547">
        <v>0</v>
      </c>
      <c r="BH547">
        <v>0</v>
      </c>
      <c r="BI547">
        <v>0</v>
      </c>
      <c r="BJ547">
        <v>1425</v>
      </c>
      <c r="BK547">
        <v>-150</v>
      </c>
      <c r="BL547" t="s">
        <v>130</v>
      </c>
      <c r="BM547">
        <v>1</v>
      </c>
      <c r="BN547">
        <v>0</v>
      </c>
      <c r="BO547">
        <v>1</v>
      </c>
      <c r="BP547">
        <v>0</v>
      </c>
      <c r="BT547">
        <v>0</v>
      </c>
      <c r="BU547">
        <v>0</v>
      </c>
      <c r="CE547" t="str">
        <f>"21:12:30.957"</f>
        <v>21:12:30.957</v>
      </c>
      <c r="CF547">
        <v>957486570</v>
      </c>
      <c r="CI547">
        <v>0</v>
      </c>
      <c r="CJ547">
        <v>1504</v>
      </c>
      <c r="CK547">
        <v>1011.2</v>
      </c>
      <c r="CL547">
        <v>4.2187999999999999</v>
      </c>
      <c r="CM547">
        <v>1</v>
      </c>
      <c r="CN547">
        <v>1</v>
      </c>
      <c r="CO547">
        <v>0</v>
      </c>
      <c r="CP547">
        <v>1</v>
      </c>
      <c r="CQ547">
        <v>0</v>
      </c>
      <c r="CR547">
        <v>1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131</v>
      </c>
      <c r="DA547">
        <v>145</v>
      </c>
      <c r="DB547">
        <v>1</v>
      </c>
      <c r="DC547" t="s">
        <v>132</v>
      </c>
      <c r="DD547" t="s">
        <v>133</v>
      </c>
      <c r="DG547">
        <v>1815443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"09/28/2024 21:12:31.203"</f>
        <v>09/28/2024 21:12:31.203</v>
      </c>
      <c r="C548" t="str">
        <f t="shared" si="35"/>
        <v>FFDFD7C0</v>
      </c>
      <c r="D548" t="s">
        <v>136</v>
      </c>
      <c r="E548">
        <v>4</v>
      </c>
      <c r="F548">
        <v>1004</v>
      </c>
      <c r="G548" t="s">
        <v>124</v>
      </c>
      <c r="J548" t="s">
        <v>137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"21:12:30.953"</f>
        <v>21:12:30.953</v>
      </c>
      <c r="T548" t="str">
        <f>"21:12:30.553"</f>
        <v>21:12:30.553</v>
      </c>
      <c r="U548" t="str">
        <f t="shared" si="33"/>
        <v>A073EB</v>
      </c>
      <c r="V548">
        <v>0</v>
      </c>
      <c r="W548">
        <v>0</v>
      </c>
      <c r="X548">
        <v>4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126</v>
      </c>
      <c r="AG548">
        <v>0</v>
      </c>
      <c r="AH548">
        <v>0</v>
      </c>
      <c r="AI548">
        <v>2</v>
      </c>
      <c r="AJ548">
        <v>1</v>
      </c>
      <c r="AK548" t="s">
        <v>401</v>
      </c>
      <c r="AL548">
        <v>35.968316000000002</v>
      </c>
      <c r="AM548" t="s">
        <v>402</v>
      </c>
      <c r="AN548">
        <v>-75.706142999999997</v>
      </c>
      <c r="AO548">
        <v>25</v>
      </c>
      <c r="AP548">
        <v>1575</v>
      </c>
      <c r="AQ548" t="s">
        <v>129</v>
      </c>
      <c r="AR548">
        <v>94</v>
      </c>
      <c r="AS548">
        <v>154</v>
      </c>
      <c r="AT548">
        <v>0</v>
      </c>
      <c r="BB548" t="str">
        <f t="shared" si="34"/>
        <v>1200</v>
      </c>
      <c r="BC548">
        <v>1</v>
      </c>
      <c r="BD548" t="str">
        <f t="shared" si="36"/>
        <v xml:space="preserve">N1281F  </v>
      </c>
      <c r="BE548">
        <v>1</v>
      </c>
      <c r="BG548">
        <v>0</v>
      </c>
      <c r="BH548">
        <v>0</v>
      </c>
      <c r="BI548">
        <v>0</v>
      </c>
      <c r="BJ548">
        <v>1425</v>
      </c>
      <c r="BK548">
        <v>-150</v>
      </c>
      <c r="BL548" t="s">
        <v>130</v>
      </c>
      <c r="BM548">
        <v>1</v>
      </c>
      <c r="BN548">
        <v>0</v>
      </c>
      <c r="BO548">
        <v>1</v>
      </c>
      <c r="BP548">
        <v>0</v>
      </c>
      <c r="BT548">
        <v>0</v>
      </c>
      <c r="BU548">
        <v>0</v>
      </c>
      <c r="CE548" t="str">
        <f>"21:12:30.957"</f>
        <v>21:12:30.957</v>
      </c>
      <c r="CF548">
        <v>957486570</v>
      </c>
      <c r="CI548">
        <v>0</v>
      </c>
      <c r="CJ548">
        <v>1504</v>
      </c>
      <c r="CK548">
        <v>1011.2</v>
      </c>
      <c r="CL548">
        <v>4.2187999999999999</v>
      </c>
      <c r="CM548">
        <v>1</v>
      </c>
      <c r="CN548">
        <v>1</v>
      </c>
      <c r="CO548">
        <v>0</v>
      </c>
      <c r="CP548">
        <v>1</v>
      </c>
      <c r="CQ548">
        <v>0</v>
      </c>
      <c r="CR548">
        <v>1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131</v>
      </c>
      <c r="DA548">
        <v>145</v>
      </c>
      <c r="DB548">
        <v>1</v>
      </c>
      <c r="DC548" t="s">
        <v>132</v>
      </c>
      <c r="DD548" t="s">
        <v>133</v>
      </c>
      <c r="DG548">
        <v>1815443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"09/28/2024 21:12:31.203"</f>
        <v>09/28/2024 21:12:31.203</v>
      </c>
      <c r="C549" t="str">
        <f t="shared" si="35"/>
        <v>FFDFD7C0</v>
      </c>
      <c r="D549" t="s">
        <v>123</v>
      </c>
      <c r="E549">
        <v>2</v>
      </c>
      <c r="H549">
        <v>158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"21:12:30.953"</f>
        <v>21:12:30.953</v>
      </c>
      <c r="T549" t="str">
        <f>"21:12:30.553"</f>
        <v>21:12:30.553</v>
      </c>
      <c r="U549" t="str">
        <f t="shared" si="33"/>
        <v>A073EB</v>
      </c>
      <c r="V549">
        <v>0</v>
      </c>
      <c r="W549">
        <v>0</v>
      </c>
      <c r="X549">
        <v>4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126</v>
      </c>
      <c r="AG549">
        <v>0</v>
      </c>
      <c r="AH549">
        <v>0</v>
      </c>
      <c r="AI549">
        <v>2</v>
      </c>
      <c r="AJ549">
        <v>1</v>
      </c>
      <c r="AK549" t="s">
        <v>401</v>
      </c>
      <c r="AL549">
        <v>35.968316000000002</v>
      </c>
      <c r="AM549" t="s">
        <v>402</v>
      </c>
      <c r="AN549">
        <v>-75.706142999999997</v>
      </c>
      <c r="AO549">
        <v>25</v>
      </c>
      <c r="AP549">
        <v>1575</v>
      </c>
      <c r="AQ549" t="s">
        <v>129</v>
      </c>
      <c r="AR549">
        <v>94</v>
      </c>
      <c r="AS549">
        <v>154</v>
      </c>
      <c r="AT549">
        <v>0</v>
      </c>
      <c r="BB549" t="str">
        <f t="shared" si="34"/>
        <v>1200</v>
      </c>
      <c r="BC549">
        <v>1</v>
      </c>
      <c r="BD549" t="str">
        <f t="shared" si="36"/>
        <v xml:space="preserve">N1281F  </v>
      </c>
      <c r="BE549">
        <v>1</v>
      </c>
      <c r="BG549">
        <v>0</v>
      </c>
      <c r="BH549">
        <v>0</v>
      </c>
      <c r="BI549">
        <v>0</v>
      </c>
      <c r="BJ549">
        <v>1425</v>
      </c>
      <c r="BK549">
        <v>-150</v>
      </c>
      <c r="BL549" t="s">
        <v>130</v>
      </c>
      <c r="BM549">
        <v>1</v>
      </c>
      <c r="BN549">
        <v>0</v>
      </c>
      <c r="BO549">
        <v>1</v>
      </c>
      <c r="BP549">
        <v>0</v>
      </c>
      <c r="BT549">
        <v>0</v>
      </c>
      <c r="BU549">
        <v>0</v>
      </c>
      <c r="CE549" t="str">
        <f>"21:12:30.957"</f>
        <v>21:12:30.957</v>
      </c>
      <c r="CF549">
        <v>957486570</v>
      </c>
      <c r="CI549">
        <v>0</v>
      </c>
      <c r="CJ549">
        <v>1504</v>
      </c>
      <c r="CK549">
        <v>1011.2</v>
      </c>
      <c r="CL549">
        <v>4.2187999999999999</v>
      </c>
      <c r="CM549">
        <v>1</v>
      </c>
      <c r="CN549">
        <v>1</v>
      </c>
      <c r="CO549">
        <v>0</v>
      </c>
      <c r="CP549">
        <v>1</v>
      </c>
      <c r="CQ549">
        <v>0</v>
      </c>
      <c r="CR549">
        <v>1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131</v>
      </c>
      <c r="DA549">
        <v>145</v>
      </c>
      <c r="DB549">
        <v>1</v>
      </c>
      <c r="DC549" t="s">
        <v>132</v>
      </c>
      <c r="DD549" t="s">
        <v>133</v>
      </c>
      <c r="DG549">
        <v>1815443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"09/28/2024 21:12:32.188"</f>
        <v>09/28/2024 21:12:32.188</v>
      </c>
      <c r="C550" t="str">
        <f t="shared" si="35"/>
        <v>FFDFD7C0</v>
      </c>
      <c r="D550" t="s">
        <v>143</v>
      </c>
      <c r="E550">
        <v>13</v>
      </c>
      <c r="J550" t="s">
        <v>144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"21:12:31.945"</f>
        <v>21:12:31.945</v>
      </c>
      <c r="T550" t="str">
        <f>"21:12:31.445"</f>
        <v>21:12:31.445</v>
      </c>
      <c r="U550" t="str">
        <f t="shared" si="33"/>
        <v>A073EB</v>
      </c>
      <c r="V550">
        <v>0</v>
      </c>
      <c r="W550">
        <v>0</v>
      </c>
      <c r="X550">
        <v>4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126</v>
      </c>
      <c r="AG550">
        <v>0</v>
      </c>
      <c r="AH550">
        <v>0</v>
      </c>
      <c r="AI550">
        <v>2</v>
      </c>
      <c r="AJ550">
        <v>1</v>
      </c>
      <c r="AK550" t="s">
        <v>403</v>
      </c>
      <c r="AL550">
        <v>35.969002000000003</v>
      </c>
      <c r="AM550" t="s">
        <v>404</v>
      </c>
      <c r="AN550">
        <v>-75.705628000000004</v>
      </c>
      <c r="AO550">
        <v>25</v>
      </c>
      <c r="AP550">
        <v>1575</v>
      </c>
      <c r="AQ550" t="s">
        <v>129</v>
      </c>
      <c r="AR550">
        <v>93</v>
      </c>
      <c r="AS550">
        <v>155</v>
      </c>
      <c r="AT550">
        <v>0</v>
      </c>
      <c r="BB550" t="str">
        <f t="shared" si="34"/>
        <v>1200</v>
      </c>
      <c r="BC550">
        <v>1</v>
      </c>
      <c r="BD550" t="str">
        <f t="shared" si="36"/>
        <v xml:space="preserve">N1281F  </v>
      </c>
      <c r="BE550">
        <v>1</v>
      </c>
      <c r="BG550">
        <v>0</v>
      </c>
      <c r="BH550">
        <v>0</v>
      </c>
      <c r="BI550">
        <v>0</v>
      </c>
      <c r="BJ550">
        <v>1425</v>
      </c>
      <c r="BK550">
        <v>-150</v>
      </c>
      <c r="BL550" t="s">
        <v>130</v>
      </c>
      <c r="BM550">
        <v>1</v>
      </c>
      <c r="BN550">
        <v>0</v>
      </c>
      <c r="BO550">
        <v>1</v>
      </c>
      <c r="BP550">
        <v>0</v>
      </c>
      <c r="BT550">
        <v>0</v>
      </c>
      <c r="BU550">
        <v>0</v>
      </c>
      <c r="CE550" t="str">
        <f>"21:12:31.949"</f>
        <v>21:12:31.949</v>
      </c>
      <c r="CF550">
        <v>948726713</v>
      </c>
      <c r="CI550">
        <v>0</v>
      </c>
      <c r="CJ550">
        <v>1504</v>
      </c>
      <c r="CK550">
        <v>1011.2</v>
      </c>
      <c r="CL550">
        <v>4.2187999999999999</v>
      </c>
      <c r="CM550">
        <v>1</v>
      </c>
      <c r="CN550">
        <v>1</v>
      </c>
      <c r="CO550">
        <v>0</v>
      </c>
      <c r="CP550">
        <v>1</v>
      </c>
      <c r="CQ550">
        <v>0</v>
      </c>
      <c r="CR550">
        <v>1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145</v>
      </c>
      <c r="DB550">
        <v>1</v>
      </c>
      <c r="DC550" t="s">
        <v>132</v>
      </c>
      <c r="DD550" t="s">
        <v>133</v>
      </c>
      <c r="DG550">
        <v>1815897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"09/28/2024 21:12:32.219"</f>
        <v>09/28/2024 21:12:32.219</v>
      </c>
      <c r="C551" t="str">
        <f t="shared" si="35"/>
        <v>FFDFD7C0</v>
      </c>
      <c r="D551" t="s">
        <v>136</v>
      </c>
      <c r="E551">
        <v>3</v>
      </c>
      <c r="F551">
        <v>1003</v>
      </c>
      <c r="G551" t="s">
        <v>142</v>
      </c>
      <c r="J551" t="s">
        <v>137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"21:12:31.945"</f>
        <v>21:12:31.945</v>
      </c>
      <c r="T551" t="str">
        <f>"21:12:31.445"</f>
        <v>21:12:31.445</v>
      </c>
      <c r="U551" t="str">
        <f t="shared" si="33"/>
        <v>A073EB</v>
      </c>
      <c r="V551">
        <v>0</v>
      </c>
      <c r="W551">
        <v>0</v>
      </c>
      <c r="X551">
        <v>4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126</v>
      </c>
      <c r="AG551">
        <v>0</v>
      </c>
      <c r="AH551">
        <v>0</v>
      </c>
      <c r="AI551">
        <v>2</v>
      </c>
      <c r="AJ551">
        <v>1</v>
      </c>
      <c r="AK551" t="s">
        <v>403</v>
      </c>
      <c r="AL551">
        <v>35.969002000000003</v>
      </c>
      <c r="AM551" t="s">
        <v>404</v>
      </c>
      <c r="AN551">
        <v>-75.705628000000004</v>
      </c>
      <c r="AO551">
        <v>25</v>
      </c>
      <c r="AP551">
        <v>1575</v>
      </c>
      <c r="AQ551" t="s">
        <v>129</v>
      </c>
      <c r="AR551">
        <v>93</v>
      </c>
      <c r="AS551">
        <v>155</v>
      </c>
      <c r="AT551">
        <v>0</v>
      </c>
      <c r="BB551" t="str">
        <f t="shared" si="34"/>
        <v>1200</v>
      </c>
      <c r="BC551">
        <v>1</v>
      </c>
      <c r="BD551" t="str">
        <f t="shared" si="36"/>
        <v xml:space="preserve">N1281F  </v>
      </c>
      <c r="BE551">
        <v>1</v>
      </c>
      <c r="BG551">
        <v>0</v>
      </c>
      <c r="BH551">
        <v>0</v>
      </c>
      <c r="BI551">
        <v>0</v>
      </c>
      <c r="BJ551">
        <v>1425</v>
      </c>
      <c r="BK551">
        <v>-150</v>
      </c>
      <c r="BL551" t="s">
        <v>130</v>
      </c>
      <c r="BM551">
        <v>1</v>
      </c>
      <c r="BN551">
        <v>0</v>
      </c>
      <c r="BO551">
        <v>1</v>
      </c>
      <c r="BP551">
        <v>0</v>
      </c>
      <c r="BT551">
        <v>0</v>
      </c>
      <c r="BU551">
        <v>0</v>
      </c>
      <c r="CE551" t="str">
        <f>"21:12:31.949"</f>
        <v>21:12:31.949</v>
      </c>
      <c r="CF551">
        <v>948726713</v>
      </c>
      <c r="CI551">
        <v>0</v>
      </c>
      <c r="CJ551">
        <v>1504</v>
      </c>
      <c r="CK551">
        <v>1011.2</v>
      </c>
      <c r="CL551">
        <v>4.2187999999999999</v>
      </c>
      <c r="CM551">
        <v>1</v>
      </c>
      <c r="CN551">
        <v>1</v>
      </c>
      <c r="CO551">
        <v>0</v>
      </c>
      <c r="CP551">
        <v>1</v>
      </c>
      <c r="CQ551">
        <v>0</v>
      </c>
      <c r="CR551">
        <v>1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145</v>
      </c>
      <c r="DB551">
        <v>1</v>
      </c>
      <c r="DC551" t="s">
        <v>132</v>
      </c>
      <c r="DD551" t="s">
        <v>133</v>
      </c>
      <c r="DG551">
        <v>1815897</v>
      </c>
      <c r="DI551">
        <v>0</v>
      </c>
      <c r="DJ551">
        <v>0</v>
      </c>
      <c r="DK551">
        <v>1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"09/28/2024 21:12:32.219"</f>
        <v>09/28/2024 21:12:32.219</v>
      </c>
      <c r="C552" t="str">
        <f t="shared" si="35"/>
        <v>FFDFD7C0</v>
      </c>
      <c r="D552" t="s">
        <v>136</v>
      </c>
      <c r="E552">
        <v>4</v>
      </c>
      <c r="F552">
        <v>1004</v>
      </c>
      <c r="G552" t="s">
        <v>124</v>
      </c>
      <c r="J552" t="s">
        <v>137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"21:12:31.945"</f>
        <v>21:12:31.945</v>
      </c>
      <c r="T552" t="str">
        <f>"21:12:31.445"</f>
        <v>21:12:31.445</v>
      </c>
      <c r="U552" t="str">
        <f t="shared" si="33"/>
        <v>A073EB</v>
      </c>
      <c r="V552">
        <v>0</v>
      </c>
      <c r="W552">
        <v>0</v>
      </c>
      <c r="X552">
        <v>4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126</v>
      </c>
      <c r="AG552">
        <v>0</v>
      </c>
      <c r="AH552">
        <v>0</v>
      </c>
      <c r="AI552">
        <v>2</v>
      </c>
      <c r="AJ552">
        <v>1</v>
      </c>
      <c r="AK552" t="s">
        <v>403</v>
      </c>
      <c r="AL552">
        <v>35.969002000000003</v>
      </c>
      <c r="AM552" t="s">
        <v>404</v>
      </c>
      <c r="AN552">
        <v>-75.705628000000004</v>
      </c>
      <c r="AO552">
        <v>25</v>
      </c>
      <c r="AP552">
        <v>1575</v>
      </c>
      <c r="AQ552" t="s">
        <v>129</v>
      </c>
      <c r="AR552">
        <v>93</v>
      </c>
      <c r="AS552">
        <v>155</v>
      </c>
      <c r="AT552">
        <v>0</v>
      </c>
      <c r="BB552" t="str">
        <f t="shared" si="34"/>
        <v>1200</v>
      </c>
      <c r="BC552">
        <v>1</v>
      </c>
      <c r="BD552" t="str">
        <f t="shared" si="36"/>
        <v xml:space="preserve">N1281F  </v>
      </c>
      <c r="BE552">
        <v>1</v>
      </c>
      <c r="BG552">
        <v>0</v>
      </c>
      <c r="BH552">
        <v>0</v>
      </c>
      <c r="BI552">
        <v>0</v>
      </c>
      <c r="BJ552">
        <v>1425</v>
      </c>
      <c r="BK552">
        <v>-150</v>
      </c>
      <c r="BL552" t="s">
        <v>130</v>
      </c>
      <c r="BM552">
        <v>1</v>
      </c>
      <c r="BN552">
        <v>0</v>
      </c>
      <c r="BO552">
        <v>1</v>
      </c>
      <c r="BP552">
        <v>0</v>
      </c>
      <c r="BT552">
        <v>0</v>
      </c>
      <c r="BU552">
        <v>0</v>
      </c>
      <c r="CE552" t="str">
        <f>"21:12:31.949"</f>
        <v>21:12:31.949</v>
      </c>
      <c r="CF552">
        <v>948726713</v>
      </c>
      <c r="CI552">
        <v>0</v>
      </c>
      <c r="CJ552">
        <v>1504</v>
      </c>
      <c r="CK552">
        <v>1011.2</v>
      </c>
      <c r="CL552">
        <v>4.2187999999999999</v>
      </c>
      <c r="CM552">
        <v>1</v>
      </c>
      <c r="CN552">
        <v>1</v>
      </c>
      <c r="CO552">
        <v>0</v>
      </c>
      <c r="CP552">
        <v>1</v>
      </c>
      <c r="CQ552">
        <v>0</v>
      </c>
      <c r="CR552">
        <v>1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131</v>
      </c>
      <c r="DA552">
        <v>145</v>
      </c>
      <c r="DB552">
        <v>1</v>
      </c>
      <c r="DC552" t="s">
        <v>132</v>
      </c>
      <c r="DD552" t="s">
        <v>133</v>
      </c>
      <c r="DG552">
        <v>1815897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"09/28/2024 21:12:32.219"</f>
        <v>09/28/2024 21:12:32.219</v>
      </c>
      <c r="C553" t="str">
        <f t="shared" si="35"/>
        <v>FFDFD7C0</v>
      </c>
      <c r="D553" t="s">
        <v>123</v>
      </c>
      <c r="E553">
        <v>2</v>
      </c>
      <c r="H553">
        <v>158</v>
      </c>
      <c r="I553" t="s">
        <v>124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"21:12:31.945"</f>
        <v>21:12:31.945</v>
      </c>
      <c r="T553" t="str">
        <f>"21:12:31.445"</f>
        <v>21:12:31.445</v>
      </c>
      <c r="U553" t="str">
        <f t="shared" si="33"/>
        <v>A073EB</v>
      </c>
      <c r="V553">
        <v>0</v>
      </c>
      <c r="W553">
        <v>0</v>
      </c>
      <c r="X553">
        <v>4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126</v>
      </c>
      <c r="AG553">
        <v>0</v>
      </c>
      <c r="AH553">
        <v>0</v>
      </c>
      <c r="AI553">
        <v>2</v>
      </c>
      <c r="AJ553">
        <v>1</v>
      </c>
      <c r="AK553" t="s">
        <v>403</v>
      </c>
      <c r="AL553">
        <v>35.969002000000003</v>
      </c>
      <c r="AM553" t="s">
        <v>404</v>
      </c>
      <c r="AN553">
        <v>-75.705628000000004</v>
      </c>
      <c r="AO553">
        <v>25</v>
      </c>
      <c r="AP553">
        <v>1575</v>
      </c>
      <c r="AQ553" t="s">
        <v>129</v>
      </c>
      <c r="AR553">
        <v>93</v>
      </c>
      <c r="AS553">
        <v>155</v>
      </c>
      <c r="AT553">
        <v>0</v>
      </c>
      <c r="BB553" t="str">
        <f t="shared" si="34"/>
        <v>1200</v>
      </c>
      <c r="BC553">
        <v>1</v>
      </c>
      <c r="BD553" t="str">
        <f t="shared" si="36"/>
        <v xml:space="preserve">N1281F  </v>
      </c>
      <c r="BE553">
        <v>1</v>
      </c>
      <c r="BG553">
        <v>0</v>
      </c>
      <c r="BH553">
        <v>0</v>
      </c>
      <c r="BI553">
        <v>0</v>
      </c>
      <c r="BJ553">
        <v>1425</v>
      </c>
      <c r="BK553">
        <v>-150</v>
      </c>
      <c r="BL553" t="s">
        <v>130</v>
      </c>
      <c r="BM553">
        <v>1</v>
      </c>
      <c r="BN553">
        <v>0</v>
      </c>
      <c r="BO553">
        <v>1</v>
      </c>
      <c r="BP553">
        <v>0</v>
      </c>
      <c r="BT553">
        <v>0</v>
      </c>
      <c r="BU553">
        <v>0</v>
      </c>
      <c r="CE553" t="str">
        <f>"21:12:31.949"</f>
        <v>21:12:31.949</v>
      </c>
      <c r="CF553">
        <v>948726713</v>
      </c>
      <c r="CI553">
        <v>0</v>
      </c>
      <c r="CJ553">
        <v>1504</v>
      </c>
      <c r="CK553">
        <v>1011.2</v>
      </c>
      <c r="CL553">
        <v>4.2187999999999999</v>
      </c>
      <c r="CM553">
        <v>1</v>
      </c>
      <c r="CN553">
        <v>1</v>
      </c>
      <c r="CO553">
        <v>0</v>
      </c>
      <c r="CP553">
        <v>1</v>
      </c>
      <c r="CQ553">
        <v>0</v>
      </c>
      <c r="CR553">
        <v>1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7</v>
      </c>
      <c r="CY553">
        <v>7</v>
      </c>
      <c r="CZ553" t="s">
        <v>131</v>
      </c>
      <c r="DA553">
        <v>145</v>
      </c>
      <c r="DB553">
        <v>1</v>
      </c>
      <c r="DC553" t="s">
        <v>132</v>
      </c>
      <c r="DD553" t="s">
        <v>133</v>
      </c>
      <c r="DG553">
        <v>1815897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"09/28/2024 21:12:33.281"</f>
        <v>09/28/2024 21:12:33.281</v>
      </c>
      <c r="C554" t="str">
        <f t="shared" si="35"/>
        <v>FFDFD7C0</v>
      </c>
      <c r="D554" t="s">
        <v>143</v>
      </c>
      <c r="E554">
        <v>13</v>
      </c>
      <c r="J554" t="s">
        <v>144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"21:12:33.016"</f>
        <v>21:12:33.016</v>
      </c>
      <c r="T554" t="str">
        <f>"21:12:32.516"</f>
        <v>21:12:32.516</v>
      </c>
      <c r="U554" t="str">
        <f t="shared" si="33"/>
        <v>A073EB</v>
      </c>
      <c r="V554">
        <v>0</v>
      </c>
      <c r="W554">
        <v>0</v>
      </c>
      <c r="X554">
        <v>4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126</v>
      </c>
      <c r="AG554">
        <v>0</v>
      </c>
      <c r="AH554">
        <v>0</v>
      </c>
      <c r="AI554">
        <v>2</v>
      </c>
      <c r="AJ554">
        <v>1</v>
      </c>
      <c r="AK554" t="s">
        <v>405</v>
      </c>
      <c r="AL554">
        <v>35.969709999999999</v>
      </c>
      <c r="AM554" t="s">
        <v>406</v>
      </c>
      <c r="AN554">
        <v>-75.705091999999993</v>
      </c>
      <c r="AO554">
        <v>25</v>
      </c>
      <c r="AP554">
        <v>1575</v>
      </c>
      <c r="AQ554" t="s">
        <v>129</v>
      </c>
      <c r="AR554">
        <v>93</v>
      </c>
      <c r="AS554">
        <v>155</v>
      </c>
      <c r="AT554">
        <v>-64</v>
      </c>
      <c r="BB554" t="str">
        <f t="shared" si="34"/>
        <v>1200</v>
      </c>
      <c r="BC554">
        <v>1</v>
      </c>
      <c r="BD554" t="str">
        <f t="shared" si="36"/>
        <v xml:space="preserve">N1281F  </v>
      </c>
      <c r="BE554">
        <v>1</v>
      </c>
      <c r="BG554">
        <v>0</v>
      </c>
      <c r="BH554">
        <v>0</v>
      </c>
      <c r="BI554">
        <v>0</v>
      </c>
      <c r="BJ554">
        <v>1425</v>
      </c>
      <c r="BK554">
        <v>-150</v>
      </c>
      <c r="BL554" t="s">
        <v>130</v>
      </c>
      <c r="BM554">
        <v>1</v>
      </c>
      <c r="BN554">
        <v>0</v>
      </c>
      <c r="BO554">
        <v>1</v>
      </c>
      <c r="BP554">
        <v>0</v>
      </c>
      <c r="BT554">
        <v>0</v>
      </c>
      <c r="BU554">
        <v>0</v>
      </c>
      <c r="CE554" t="str">
        <f>"21:12:33.022"</f>
        <v>21:12:33.022</v>
      </c>
      <c r="CF554">
        <v>21887526</v>
      </c>
      <c r="CI554">
        <v>0</v>
      </c>
      <c r="CJ554">
        <v>1504</v>
      </c>
      <c r="CK554">
        <v>1011.2</v>
      </c>
      <c r="CL554">
        <v>4.2187999999999999</v>
      </c>
      <c r="CM554">
        <v>1</v>
      </c>
      <c r="CN554">
        <v>1</v>
      </c>
      <c r="CO554">
        <v>0</v>
      </c>
      <c r="CP554">
        <v>1</v>
      </c>
      <c r="CQ554">
        <v>0</v>
      </c>
      <c r="CR554">
        <v>1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7</v>
      </c>
      <c r="CY554">
        <v>7</v>
      </c>
      <c r="CZ554" t="s">
        <v>131</v>
      </c>
      <c r="DA554">
        <v>145</v>
      </c>
      <c r="DB554">
        <v>1</v>
      </c>
      <c r="DC554" t="s">
        <v>132</v>
      </c>
      <c r="DD554" t="s">
        <v>133</v>
      </c>
      <c r="DG554">
        <v>1816435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"09/28/2024 21:12:33.281"</f>
        <v>09/28/2024 21:12:33.281</v>
      </c>
      <c r="C555" t="str">
        <f t="shared" si="35"/>
        <v>FFDFD7C0</v>
      </c>
      <c r="D555" t="s">
        <v>136</v>
      </c>
      <c r="E555">
        <v>3</v>
      </c>
      <c r="F555">
        <v>1003</v>
      </c>
      <c r="G555" t="s">
        <v>142</v>
      </c>
      <c r="J555" t="s">
        <v>137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"21:12:33.016"</f>
        <v>21:12:33.016</v>
      </c>
      <c r="T555" t="str">
        <f>"21:12:32.516"</f>
        <v>21:12:32.516</v>
      </c>
      <c r="U555" t="str">
        <f t="shared" si="33"/>
        <v>A073EB</v>
      </c>
      <c r="V555">
        <v>0</v>
      </c>
      <c r="W555">
        <v>0</v>
      </c>
      <c r="X555">
        <v>4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126</v>
      </c>
      <c r="AG555">
        <v>0</v>
      </c>
      <c r="AH555">
        <v>0</v>
      </c>
      <c r="AI555">
        <v>2</v>
      </c>
      <c r="AJ555">
        <v>1</v>
      </c>
      <c r="AK555" t="s">
        <v>405</v>
      </c>
      <c r="AL555">
        <v>35.969709999999999</v>
      </c>
      <c r="AM555" t="s">
        <v>406</v>
      </c>
      <c r="AN555">
        <v>-75.705091999999993</v>
      </c>
      <c r="AO555">
        <v>25</v>
      </c>
      <c r="AP555">
        <v>1575</v>
      </c>
      <c r="AQ555" t="s">
        <v>129</v>
      </c>
      <c r="AR555">
        <v>93</v>
      </c>
      <c r="AS555">
        <v>155</v>
      </c>
      <c r="AT555">
        <v>-64</v>
      </c>
      <c r="BB555" t="str">
        <f t="shared" si="34"/>
        <v>1200</v>
      </c>
      <c r="BC555">
        <v>1</v>
      </c>
      <c r="BD555" t="str">
        <f t="shared" si="36"/>
        <v xml:space="preserve">N1281F  </v>
      </c>
      <c r="BE555">
        <v>1</v>
      </c>
      <c r="BG555">
        <v>0</v>
      </c>
      <c r="BH555">
        <v>0</v>
      </c>
      <c r="BI555">
        <v>0</v>
      </c>
      <c r="BJ555">
        <v>1425</v>
      </c>
      <c r="BK555">
        <v>-150</v>
      </c>
      <c r="BL555" t="s">
        <v>130</v>
      </c>
      <c r="BM555">
        <v>1</v>
      </c>
      <c r="BN555">
        <v>0</v>
      </c>
      <c r="BO555">
        <v>1</v>
      </c>
      <c r="BP555">
        <v>0</v>
      </c>
      <c r="BT555">
        <v>0</v>
      </c>
      <c r="BU555">
        <v>0</v>
      </c>
      <c r="CE555" t="str">
        <f>"21:12:33.022"</f>
        <v>21:12:33.022</v>
      </c>
      <c r="CF555">
        <v>21887526</v>
      </c>
      <c r="CI555">
        <v>0</v>
      </c>
      <c r="CJ555">
        <v>1504</v>
      </c>
      <c r="CK555">
        <v>1011.2</v>
      </c>
      <c r="CL555">
        <v>4.2187999999999999</v>
      </c>
      <c r="CM555">
        <v>1</v>
      </c>
      <c r="CN555">
        <v>1</v>
      </c>
      <c r="CO555">
        <v>0</v>
      </c>
      <c r="CP555">
        <v>1</v>
      </c>
      <c r="CQ555">
        <v>0</v>
      </c>
      <c r="CR555">
        <v>1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7</v>
      </c>
      <c r="CY555">
        <v>7</v>
      </c>
      <c r="CZ555" t="s">
        <v>131</v>
      </c>
      <c r="DA555">
        <v>145</v>
      </c>
      <c r="DB555">
        <v>1</v>
      </c>
      <c r="DC555" t="s">
        <v>132</v>
      </c>
      <c r="DD555" t="s">
        <v>133</v>
      </c>
      <c r="DG555">
        <v>1816435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"09/28/2024 21:12:33.281"</f>
        <v>09/28/2024 21:12:33.281</v>
      </c>
      <c r="C556" t="str">
        <f t="shared" si="35"/>
        <v>FFDFD7C0</v>
      </c>
      <c r="D556" t="s">
        <v>136</v>
      </c>
      <c r="E556">
        <v>4</v>
      </c>
      <c r="F556">
        <v>1004</v>
      </c>
      <c r="G556" t="s">
        <v>124</v>
      </c>
      <c r="J556" t="s">
        <v>137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"21:12:33.016"</f>
        <v>21:12:33.016</v>
      </c>
      <c r="T556" t="str">
        <f>"21:12:32.516"</f>
        <v>21:12:32.516</v>
      </c>
      <c r="U556" t="str">
        <f t="shared" si="33"/>
        <v>A073EB</v>
      </c>
      <c r="V556">
        <v>0</v>
      </c>
      <c r="W556">
        <v>0</v>
      </c>
      <c r="X556">
        <v>4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126</v>
      </c>
      <c r="AG556">
        <v>0</v>
      </c>
      <c r="AH556">
        <v>0</v>
      </c>
      <c r="AI556">
        <v>2</v>
      </c>
      <c r="AJ556">
        <v>1</v>
      </c>
      <c r="AK556" t="s">
        <v>405</v>
      </c>
      <c r="AL556">
        <v>35.969709999999999</v>
      </c>
      <c r="AM556" t="s">
        <v>406</v>
      </c>
      <c r="AN556">
        <v>-75.705091999999993</v>
      </c>
      <c r="AO556">
        <v>25</v>
      </c>
      <c r="AP556">
        <v>1575</v>
      </c>
      <c r="AQ556" t="s">
        <v>129</v>
      </c>
      <c r="AR556">
        <v>93</v>
      </c>
      <c r="AS556">
        <v>155</v>
      </c>
      <c r="AT556">
        <v>-64</v>
      </c>
      <c r="BB556" t="str">
        <f t="shared" si="34"/>
        <v>1200</v>
      </c>
      <c r="BC556">
        <v>1</v>
      </c>
      <c r="BD556" t="str">
        <f t="shared" si="36"/>
        <v xml:space="preserve">N1281F  </v>
      </c>
      <c r="BE556">
        <v>1</v>
      </c>
      <c r="BG556">
        <v>0</v>
      </c>
      <c r="BH556">
        <v>0</v>
      </c>
      <c r="BI556">
        <v>0</v>
      </c>
      <c r="BJ556">
        <v>1425</v>
      </c>
      <c r="BK556">
        <v>-150</v>
      </c>
      <c r="BL556" t="s">
        <v>130</v>
      </c>
      <c r="BM556">
        <v>1</v>
      </c>
      <c r="BN556">
        <v>0</v>
      </c>
      <c r="BO556">
        <v>1</v>
      </c>
      <c r="BP556">
        <v>0</v>
      </c>
      <c r="BT556">
        <v>0</v>
      </c>
      <c r="BU556">
        <v>0</v>
      </c>
      <c r="CE556" t="str">
        <f>"21:12:33.022"</f>
        <v>21:12:33.022</v>
      </c>
      <c r="CF556">
        <v>21887526</v>
      </c>
      <c r="CI556">
        <v>0</v>
      </c>
      <c r="CJ556">
        <v>1504</v>
      </c>
      <c r="CK556">
        <v>1011.2</v>
      </c>
      <c r="CL556">
        <v>4.2187999999999999</v>
      </c>
      <c r="CM556">
        <v>1</v>
      </c>
      <c r="CN556">
        <v>1</v>
      </c>
      <c r="CO556">
        <v>0</v>
      </c>
      <c r="CP556">
        <v>1</v>
      </c>
      <c r="CQ556">
        <v>0</v>
      </c>
      <c r="CR556">
        <v>1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7</v>
      </c>
      <c r="CY556">
        <v>7</v>
      </c>
      <c r="CZ556" t="s">
        <v>131</v>
      </c>
      <c r="DA556">
        <v>145</v>
      </c>
      <c r="DB556">
        <v>1</v>
      </c>
      <c r="DC556" t="s">
        <v>132</v>
      </c>
      <c r="DD556" t="s">
        <v>133</v>
      </c>
      <c r="DG556">
        <v>1816435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"09/28/2024 21:12:33.281"</f>
        <v>09/28/2024 21:12:33.281</v>
      </c>
      <c r="C557" t="str">
        <f t="shared" si="35"/>
        <v>FFDFD7C0</v>
      </c>
      <c r="D557" t="s">
        <v>123</v>
      </c>
      <c r="E557">
        <v>2</v>
      </c>
      <c r="H557">
        <v>158</v>
      </c>
      <c r="I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"21:12:33.016"</f>
        <v>21:12:33.016</v>
      </c>
      <c r="T557" t="str">
        <f>"21:12:32.516"</f>
        <v>21:12:32.516</v>
      </c>
      <c r="U557" t="str">
        <f t="shared" si="33"/>
        <v>A073EB</v>
      </c>
      <c r="V557">
        <v>0</v>
      </c>
      <c r="W557">
        <v>0</v>
      </c>
      <c r="X557">
        <v>4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126</v>
      </c>
      <c r="AG557">
        <v>0</v>
      </c>
      <c r="AH557">
        <v>0</v>
      </c>
      <c r="AI557">
        <v>2</v>
      </c>
      <c r="AJ557">
        <v>1</v>
      </c>
      <c r="AK557" t="s">
        <v>405</v>
      </c>
      <c r="AL557">
        <v>35.969709999999999</v>
      </c>
      <c r="AM557" t="s">
        <v>406</v>
      </c>
      <c r="AN557">
        <v>-75.705091999999993</v>
      </c>
      <c r="AO557">
        <v>25</v>
      </c>
      <c r="AP557">
        <v>1575</v>
      </c>
      <c r="AQ557" t="s">
        <v>129</v>
      </c>
      <c r="AR557">
        <v>93</v>
      </c>
      <c r="AS557">
        <v>155</v>
      </c>
      <c r="AT557">
        <v>-64</v>
      </c>
      <c r="BB557" t="str">
        <f t="shared" si="34"/>
        <v>1200</v>
      </c>
      <c r="BC557">
        <v>1</v>
      </c>
      <c r="BD557" t="str">
        <f t="shared" si="36"/>
        <v xml:space="preserve">N1281F  </v>
      </c>
      <c r="BE557">
        <v>1</v>
      </c>
      <c r="BG557">
        <v>0</v>
      </c>
      <c r="BH557">
        <v>0</v>
      </c>
      <c r="BI557">
        <v>0</v>
      </c>
      <c r="BJ557">
        <v>1425</v>
      </c>
      <c r="BK557">
        <v>-150</v>
      </c>
      <c r="BL557" t="s">
        <v>130</v>
      </c>
      <c r="BM557">
        <v>1</v>
      </c>
      <c r="BN557">
        <v>0</v>
      </c>
      <c r="BO557">
        <v>1</v>
      </c>
      <c r="BP557">
        <v>0</v>
      </c>
      <c r="BT557">
        <v>0</v>
      </c>
      <c r="BU557">
        <v>0</v>
      </c>
      <c r="CE557" t="str">
        <f>"21:12:33.022"</f>
        <v>21:12:33.022</v>
      </c>
      <c r="CF557">
        <v>21887526</v>
      </c>
      <c r="CI557">
        <v>0</v>
      </c>
      <c r="CJ557">
        <v>1504</v>
      </c>
      <c r="CK557">
        <v>1011.2</v>
      </c>
      <c r="CL557">
        <v>4.2187999999999999</v>
      </c>
      <c r="CM557">
        <v>1</v>
      </c>
      <c r="CN557">
        <v>1</v>
      </c>
      <c r="CO557">
        <v>0</v>
      </c>
      <c r="CP557">
        <v>1</v>
      </c>
      <c r="CQ557">
        <v>0</v>
      </c>
      <c r="CR557">
        <v>1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7</v>
      </c>
      <c r="CY557">
        <v>7</v>
      </c>
      <c r="CZ557" t="s">
        <v>131</v>
      </c>
      <c r="DA557">
        <v>145</v>
      </c>
      <c r="DB557">
        <v>1</v>
      </c>
      <c r="DC557" t="s">
        <v>132</v>
      </c>
      <c r="DD557" t="s">
        <v>133</v>
      </c>
      <c r="DG557">
        <v>1816435</v>
      </c>
      <c r="DI557">
        <v>0</v>
      </c>
      <c r="DJ557">
        <v>0</v>
      </c>
      <c r="DK557">
        <v>1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"09/28/2024 21:12:34.250"</f>
        <v>09/28/2024 21:12:34.250</v>
      </c>
      <c r="C558" t="str">
        <f t="shared" si="35"/>
        <v>FFDFD7C0</v>
      </c>
      <c r="D558" t="s">
        <v>143</v>
      </c>
      <c r="E558">
        <v>13</v>
      </c>
      <c r="J558" t="s">
        <v>144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"21:12:33.969"</f>
        <v>21:12:33.969</v>
      </c>
      <c r="T558" t="str">
        <f>"21:12:33.469"</f>
        <v>21:12:33.469</v>
      </c>
      <c r="U558" t="str">
        <f t="shared" si="33"/>
        <v>A073EB</v>
      </c>
      <c r="V558">
        <v>0</v>
      </c>
      <c r="W558">
        <v>0</v>
      </c>
      <c r="X558">
        <v>4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126</v>
      </c>
      <c r="AG558">
        <v>0</v>
      </c>
      <c r="AH558">
        <v>0</v>
      </c>
      <c r="AI558">
        <v>2</v>
      </c>
      <c r="AJ558">
        <v>1</v>
      </c>
      <c r="AK558" t="s">
        <v>407</v>
      </c>
      <c r="AL558">
        <v>35.970440000000004</v>
      </c>
      <c r="AM558" t="s">
        <v>156</v>
      </c>
      <c r="AN558">
        <v>-75.704577</v>
      </c>
      <c r="AO558">
        <v>25</v>
      </c>
      <c r="AP558">
        <v>1575</v>
      </c>
      <c r="AQ558" t="s">
        <v>129</v>
      </c>
      <c r="AR558">
        <v>93</v>
      </c>
      <c r="AS558">
        <v>155</v>
      </c>
      <c r="AT558">
        <v>-64</v>
      </c>
      <c r="BB558" t="str">
        <f t="shared" si="34"/>
        <v>1200</v>
      </c>
      <c r="BC558">
        <v>1</v>
      </c>
      <c r="BD558" t="str">
        <f t="shared" si="36"/>
        <v xml:space="preserve">N1281F  </v>
      </c>
      <c r="BE558">
        <v>1</v>
      </c>
      <c r="BG558">
        <v>0</v>
      </c>
      <c r="BH558">
        <v>0</v>
      </c>
      <c r="BI558">
        <v>0</v>
      </c>
      <c r="BJ558">
        <v>1425</v>
      </c>
      <c r="BK558">
        <v>-150</v>
      </c>
      <c r="BL558" t="s">
        <v>130</v>
      </c>
      <c r="BM558">
        <v>1</v>
      </c>
      <c r="BN558">
        <v>0</v>
      </c>
      <c r="BO558">
        <v>1</v>
      </c>
      <c r="BP558">
        <v>0</v>
      </c>
      <c r="BT558">
        <v>0</v>
      </c>
      <c r="BU558">
        <v>0</v>
      </c>
      <c r="CE558" t="str">
        <f>"21:12:33.969"</f>
        <v>21:12:33.969</v>
      </c>
      <c r="CF558">
        <v>968890495</v>
      </c>
      <c r="CI558">
        <v>0</v>
      </c>
      <c r="CJ558">
        <v>1504</v>
      </c>
      <c r="CK558">
        <v>1011.2</v>
      </c>
      <c r="CL558">
        <v>4.2187999999999999</v>
      </c>
      <c r="CM558">
        <v>1</v>
      </c>
      <c r="CN558">
        <v>1</v>
      </c>
      <c r="CO558">
        <v>0</v>
      </c>
      <c r="CP558">
        <v>1</v>
      </c>
      <c r="CQ558">
        <v>0</v>
      </c>
      <c r="CR558">
        <v>1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7</v>
      </c>
      <c r="CY558">
        <v>7</v>
      </c>
      <c r="CZ558" t="s">
        <v>131</v>
      </c>
      <c r="DA558">
        <v>145</v>
      </c>
      <c r="DB558">
        <v>1</v>
      </c>
      <c r="DC558" t="s">
        <v>132</v>
      </c>
      <c r="DD558" t="s">
        <v>133</v>
      </c>
      <c r="DG558">
        <v>1816892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"09/28/2024 21:12:34.281"</f>
        <v>09/28/2024 21:12:34.281</v>
      </c>
      <c r="C559" t="str">
        <f t="shared" si="35"/>
        <v>FFDFD7C0</v>
      </c>
      <c r="D559" t="s">
        <v>136</v>
      </c>
      <c r="E559">
        <v>3</v>
      </c>
      <c r="F559">
        <v>1003</v>
      </c>
      <c r="G559" t="s">
        <v>142</v>
      </c>
      <c r="J559" t="s">
        <v>137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"21:12:33.969"</f>
        <v>21:12:33.969</v>
      </c>
      <c r="T559" t="str">
        <f>"21:12:33.469"</f>
        <v>21:12:33.469</v>
      </c>
      <c r="U559" t="str">
        <f t="shared" si="33"/>
        <v>A073EB</v>
      </c>
      <c r="V559">
        <v>0</v>
      </c>
      <c r="W559">
        <v>0</v>
      </c>
      <c r="X559">
        <v>4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126</v>
      </c>
      <c r="AG559">
        <v>0</v>
      </c>
      <c r="AH559">
        <v>0</v>
      </c>
      <c r="AI559">
        <v>2</v>
      </c>
      <c r="AJ559">
        <v>1</v>
      </c>
      <c r="AK559" t="s">
        <v>407</v>
      </c>
      <c r="AL559">
        <v>35.970440000000004</v>
      </c>
      <c r="AM559" t="s">
        <v>156</v>
      </c>
      <c r="AN559">
        <v>-75.704577</v>
      </c>
      <c r="AO559">
        <v>25</v>
      </c>
      <c r="AP559">
        <v>1575</v>
      </c>
      <c r="AQ559" t="s">
        <v>129</v>
      </c>
      <c r="AR559">
        <v>93</v>
      </c>
      <c r="AS559">
        <v>155</v>
      </c>
      <c r="AT559">
        <v>-64</v>
      </c>
      <c r="BB559" t="str">
        <f t="shared" si="34"/>
        <v>1200</v>
      </c>
      <c r="BC559">
        <v>1</v>
      </c>
      <c r="BD559" t="str">
        <f t="shared" si="36"/>
        <v xml:space="preserve">N1281F  </v>
      </c>
      <c r="BE559">
        <v>1</v>
      </c>
      <c r="BG559">
        <v>0</v>
      </c>
      <c r="BH559">
        <v>0</v>
      </c>
      <c r="BI559">
        <v>0</v>
      </c>
      <c r="BJ559">
        <v>1425</v>
      </c>
      <c r="BK559">
        <v>-150</v>
      </c>
      <c r="BL559" t="s">
        <v>130</v>
      </c>
      <c r="BM559">
        <v>1</v>
      </c>
      <c r="BN559">
        <v>0</v>
      </c>
      <c r="BO559">
        <v>1</v>
      </c>
      <c r="BP559">
        <v>0</v>
      </c>
      <c r="BT559">
        <v>0</v>
      </c>
      <c r="BU559">
        <v>0</v>
      </c>
      <c r="CE559" t="str">
        <f>"21:12:33.969"</f>
        <v>21:12:33.969</v>
      </c>
      <c r="CF559">
        <v>968890495</v>
      </c>
      <c r="CI559">
        <v>0</v>
      </c>
      <c r="CJ559">
        <v>1504</v>
      </c>
      <c r="CK559">
        <v>1011.2</v>
      </c>
      <c r="CL559">
        <v>4.2187999999999999</v>
      </c>
      <c r="CM559">
        <v>1</v>
      </c>
      <c r="CN559">
        <v>1</v>
      </c>
      <c r="CO559">
        <v>0</v>
      </c>
      <c r="CP559">
        <v>1</v>
      </c>
      <c r="CQ559">
        <v>0</v>
      </c>
      <c r="CR559">
        <v>1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7</v>
      </c>
      <c r="CY559">
        <v>7</v>
      </c>
      <c r="CZ559" t="s">
        <v>131</v>
      </c>
      <c r="DA559">
        <v>145</v>
      </c>
      <c r="DB559">
        <v>1</v>
      </c>
      <c r="DC559" t="s">
        <v>132</v>
      </c>
      <c r="DD559" t="s">
        <v>133</v>
      </c>
      <c r="DG559">
        <v>1816892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"09/28/2024 21:12:34.281"</f>
        <v>09/28/2024 21:12:34.281</v>
      </c>
      <c r="C560" t="str">
        <f t="shared" si="35"/>
        <v>FFDFD7C0</v>
      </c>
      <c r="D560" t="s">
        <v>136</v>
      </c>
      <c r="E560">
        <v>4</v>
      </c>
      <c r="F560">
        <v>1004</v>
      </c>
      <c r="G560" t="s">
        <v>124</v>
      </c>
      <c r="J560" t="s">
        <v>137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"21:12:33.969"</f>
        <v>21:12:33.969</v>
      </c>
      <c r="T560" t="str">
        <f>"21:12:33.469"</f>
        <v>21:12:33.469</v>
      </c>
      <c r="U560" t="str">
        <f t="shared" si="33"/>
        <v>A073EB</v>
      </c>
      <c r="V560">
        <v>0</v>
      </c>
      <c r="W560">
        <v>0</v>
      </c>
      <c r="X560">
        <v>4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126</v>
      </c>
      <c r="AG560">
        <v>0</v>
      </c>
      <c r="AH560">
        <v>0</v>
      </c>
      <c r="AI560">
        <v>2</v>
      </c>
      <c r="AJ560">
        <v>1</v>
      </c>
      <c r="AK560" t="s">
        <v>407</v>
      </c>
      <c r="AL560">
        <v>35.970440000000004</v>
      </c>
      <c r="AM560" t="s">
        <v>156</v>
      </c>
      <c r="AN560">
        <v>-75.704577</v>
      </c>
      <c r="AO560">
        <v>25</v>
      </c>
      <c r="AP560">
        <v>1575</v>
      </c>
      <c r="AQ560" t="s">
        <v>129</v>
      </c>
      <c r="AR560">
        <v>93</v>
      </c>
      <c r="AS560">
        <v>155</v>
      </c>
      <c r="AT560">
        <v>-64</v>
      </c>
      <c r="BB560" t="str">
        <f t="shared" si="34"/>
        <v>1200</v>
      </c>
      <c r="BC560">
        <v>1</v>
      </c>
      <c r="BD560" t="str">
        <f t="shared" si="36"/>
        <v xml:space="preserve">N1281F  </v>
      </c>
      <c r="BE560">
        <v>1</v>
      </c>
      <c r="BG560">
        <v>0</v>
      </c>
      <c r="BH560">
        <v>0</v>
      </c>
      <c r="BI560">
        <v>0</v>
      </c>
      <c r="BJ560">
        <v>1425</v>
      </c>
      <c r="BK560">
        <v>-150</v>
      </c>
      <c r="BL560" t="s">
        <v>130</v>
      </c>
      <c r="BM560">
        <v>1</v>
      </c>
      <c r="BN560">
        <v>0</v>
      </c>
      <c r="BO560">
        <v>1</v>
      </c>
      <c r="BP560">
        <v>0</v>
      </c>
      <c r="BT560">
        <v>0</v>
      </c>
      <c r="BU560">
        <v>0</v>
      </c>
      <c r="CE560" t="str">
        <f>"21:12:33.969"</f>
        <v>21:12:33.969</v>
      </c>
      <c r="CF560">
        <v>968890495</v>
      </c>
      <c r="CI560">
        <v>0</v>
      </c>
      <c r="CJ560">
        <v>1504</v>
      </c>
      <c r="CK560">
        <v>1011.2</v>
      </c>
      <c r="CL560">
        <v>4.2187999999999999</v>
      </c>
      <c r="CM560">
        <v>1</v>
      </c>
      <c r="CN560">
        <v>1</v>
      </c>
      <c r="CO560">
        <v>0</v>
      </c>
      <c r="CP560">
        <v>1</v>
      </c>
      <c r="CQ560">
        <v>0</v>
      </c>
      <c r="CR560">
        <v>1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7</v>
      </c>
      <c r="CY560">
        <v>7</v>
      </c>
      <c r="CZ560" t="s">
        <v>131</v>
      </c>
      <c r="DA560">
        <v>145</v>
      </c>
      <c r="DB560">
        <v>1</v>
      </c>
      <c r="DC560" t="s">
        <v>132</v>
      </c>
      <c r="DD560" t="s">
        <v>133</v>
      </c>
      <c r="DG560">
        <v>1816892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"09/28/2024 21:12:34.281"</f>
        <v>09/28/2024 21:12:34.281</v>
      </c>
      <c r="C561" t="str">
        <f t="shared" si="35"/>
        <v>FFDFD7C0</v>
      </c>
      <c r="D561" t="s">
        <v>123</v>
      </c>
      <c r="E561">
        <v>2</v>
      </c>
      <c r="H561">
        <v>158</v>
      </c>
      <c r="I561" t="s">
        <v>124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"21:12:33.969"</f>
        <v>21:12:33.969</v>
      </c>
      <c r="T561" t="str">
        <f>"21:12:33.469"</f>
        <v>21:12:33.469</v>
      </c>
      <c r="U561" t="str">
        <f t="shared" si="33"/>
        <v>A073EB</v>
      </c>
      <c r="V561">
        <v>0</v>
      </c>
      <c r="W561">
        <v>0</v>
      </c>
      <c r="X561">
        <v>4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126</v>
      </c>
      <c r="AG561">
        <v>0</v>
      </c>
      <c r="AH561">
        <v>0</v>
      </c>
      <c r="AI561">
        <v>2</v>
      </c>
      <c r="AJ561">
        <v>1</v>
      </c>
      <c r="AK561" t="s">
        <v>407</v>
      </c>
      <c r="AL561">
        <v>35.970440000000004</v>
      </c>
      <c r="AM561" t="s">
        <v>156</v>
      </c>
      <c r="AN561">
        <v>-75.704577</v>
      </c>
      <c r="AO561">
        <v>25</v>
      </c>
      <c r="AP561">
        <v>1575</v>
      </c>
      <c r="AQ561" t="s">
        <v>129</v>
      </c>
      <c r="AR561">
        <v>93</v>
      </c>
      <c r="AS561">
        <v>155</v>
      </c>
      <c r="AT561">
        <v>-64</v>
      </c>
      <c r="BB561" t="str">
        <f t="shared" si="34"/>
        <v>1200</v>
      </c>
      <c r="BC561">
        <v>1</v>
      </c>
      <c r="BD561" t="str">
        <f t="shared" si="36"/>
        <v xml:space="preserve">N1281F  </v>
      </c>
      <c r="BE561">
        <v>1</v>
      </c>
      <c r="BG561">
        <v>0</v>
      </c>
      <c r="BH561">
        <v>0</v>
      </c>
      <c r="BI561">
        <v>0</v>
      </c>
      <c r="BJ561">
        <v>1425</v>
      </c>
      <c r="BK561">
        <v>-150</v>
      </c>
      <c r="BL561" t="s">
        <v>130</v>
      </c>
      <c r="BM561">
        <v>1</v>
      </c>
      <c r="BN561">
        <v>0</v>
      </c>
      <c r="BO561">
        <v>1</v>
      </c>
      <c r="BP561">
        <v>0</v>
      </c>
      <c r="BT561">
        <v>0</v>
      </c>
      <c r="BU561">
        <v>0</v>
      </c>
      <c r="CE561" t="str">
        <f>"21:12:33.969"</f>
        <v>21:12:33.969</v>
      </c>
      <c r="CF561">
        <v>968890495</v>
      </c>
      <c r="CI561">
        <v>0</v>
      </c>
      <c r="CJ561">
        <v>1504</v>
      </c>
      <c r="CK561">
        <v>1011.2</v>
      </c>
      <c r="CL561">
        <v>4.2187999999999999</v>
      </c>
      <c r="CM561">
        <v>1</v>
      </c>
      <c r="CN561">
        <v>1</v>
      </c>
      <c r="CO561">
        <v>0</v>
      </c>
      <c r="CP561">
        <v>1</v>
      </c>
      <c r="CQ561">
        <v>0</v>
      </c>
      <c r="CR561">
        <v>1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7</v>
      </c>
      <c r="CY561">
        <v>7</v>
      </c>
      <c r="CZ561" t="s">
        <v>131</v>
      </c>
      <c r="DA561">
        <v>145</v>
      </c>
      <c r="DB561">
        <v>1</v>
      </c>
      <c r="DC561" t="s">
        <v>132</v>
      </c>
      <c r="DD561" t="s">
        <v>133</v>
      </c>
      <c r="DG561">
        <v>1816892</v>
      </c>
      <c r="DI561">
        <v>0</v>
      </c>
      <c r="DJ561">
        <v>0</v>
      </c>
      <c r="DK561">
        <v>1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"09/28/2024 21:12:35.203"</f>
        <v>09/28/2024 21:12:35.203</v>
      </c>
      <c r="C562" t="str">
        <f t="shared" si="35"/>
        <v>FFDFD7C0</v>
      </c>
      <c r="D562" t="s">
        <v>136</v>
      </c>
      <c r="E562">
        <v>4</v>
      </c>
      <c r="F562">
        <v>1004</v>
      </c>
      <c r="G562" t="s">
        <v>124</v>
      </c>
      <c r="J562" t="s">
        <v>137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"21:12:34.961"</f>
        <v>21:12:34.961</v>
      </c>
      <c r="T562" t="str">
        <f>"21:12:34.461"</f>
        <v>21:12:34.461</v>
      </c>
      <c r="U562" t="str">
        <f t="shared" si="33"/>
        <v>A073EB</v>
      </c>
      <c r="V562">
        <v>0</v>
      </c>
      <c r="W562">
        <v>0</v>
      </c>
      <c r="X562">
        <v>4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126</v>
      </c>
      <c r="AG562">
        <v>0</v>
      </c>
      <c r="AH562">
        <v>0</v>
      </c>
      <c r="AI562">
        <v>2</v>
      </c>
      <c r="AJ562">
        <v>1</v>
      </c>
      <c r="AK562" t="s">
        <v>408</v>
      </c>
      <c r="AL562">
        <v>35.971147999999999</v>
      </c>
      <c r="AM562" t="s">
        <v>409</v>
      </c>
      <c r="AN562">
        <v>-75.704041000000004</v>
      </c>
      <c r="AO562">
        <v>25</v>
      </c>
      <c r="AP562">
        <v>1575</v>
      </c>
      <c r="AQ562" t="s">
        <v>129</v>
      </c>
      <c r="AR562">
        <v>93</v>
      </c>
      <c r="AS562">
        <v>155</v>
      </c>
      <c r="AT562">
        <v>-64</v>
      </c>
      <c r="BB562" t="str">
        <f t="shared" si="34"/>
        <v>1200</v>
      </c>
      <c r="BC562">
        <v>1</v>
      </c>
      <c r="BD562" t="str">
        <f t="shared" si="36"/>
        <v xml:space="preserve">N1281F  </v>
      </c>
      <c r="BE562">
        <v>1</v>
      </c>
      <c r="BG562">
        <v>0</v>
      </c>
      <c r="BH562">
        <v>0</v>
      </c>
      <c r="BI562">
        <v>0</v>
      </c>
      <c r="BJ562">
        <v>1425</v>
      </c>
      <c r="BK562">
        <v>-150</v>
      </c>
      <c r="BL562" t="s">
        <v>130</v>
      </c>
      <c r="BM562">
        <v>1</v>
      </c>
      <c r="BN562">
        <v>0</v>
      </c>
      <c r="BO562">
        <v>1</v>
      </c>
      <c r="BP562">
        <v>0</v>
      </c>
      <c r="BT562">
        <v>0</v>
      </c>
      <c r="BU562">
        <v>0</v>
      </c>
      <c r="CE562" t="str">
        <f>"21:12:34.967"</f>
        <v>21:12:34.967</v>
      </c>
      <c r="CF562">
        <v>966684387</v>
      </c>
      <c r="CI562">
        <v>0</v>
      </c>
      <c r="CJ562">
        <v>1504</v>
      </c>
      <c r="CK562">
        <v>1011.2</v>
      </c>
      <c r="CL562">
        <v>4.2187999999999999</v>
      </c>
      <c r="CM562">
        <v>1</v>
      </c>
      <c r="CN562">
        <v>1</v>
      </c>
      <c r="CO562">
        <v>0</v>
      </c>
      <c r="CP562">
        <v>1</v>
      </c>
      <c r="CQ562">
        <v>0</v>
      </c>
      <c r="CR562">
        <v>1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131</v>
      </c>
      <c r="DA562">
        <v>145</v>
      </c>
      <c r="DB562">
        <v>1</v>
      </c>
      <c r="DC562" t="s">
        <v>132</v>
      </c>
      <c r="DD562" t="s">
        <v>133</v>
      </c>
      <c r="DG562">
        <v>1817321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"09/28/2024 21:12:35.203"</f>
        <v>09/28/2024 21:12:35.203</v>
      </c>
      <c r="C563" t="str">
        <f t="shared" si="35"/>
        <v>FFDFD7C0</v>
      </c>
      <c r="D563" t="s">
        <v>123</v>
      </c>
      <c r="E563">
        <v>2</v>
      </c>
      <c r="H563">
        <v>158</v>
      </c>
      <c r="I563" t="s">
        <v>124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"21:12:34.961"</f>
        <v>21:12:34.961</v>
      </c>
      <c r="T563" t="str">
        <f>"21:12:34.461"</f>
        <v>21:12:34.461</v>
      </c>
      <c r="U563" t="str">
        <f t="shared" si="33"/>
        <v>A073EB</v>
      </c>
      <c r="V563">
        <v>0</v>
      </c>
      <c r="W563">
        <v>0</v>
      </c>
      <c r="X563">
        <v>4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126</v>
      </c>
      <c r="AG563">
        <v>0</v>
      </c>
      <c r="AH563">
        <v>0</v>
      </c>
      <c r="AI563">
        <v>2</v>
      </c>
      <c r="AJ563">
        <v>1</v>
      </c>
      <c r="AK563" t="s">
        <v>408</v>
      </c>
      <c r="AL563">
        <v>35.971147999999999</v>
      </c>
      <c r="AM563" t="s">
        <v>409</v>
      </c>
      <c r="AN563">
        <v>-75.704041000000004</v>
      </c>
      <c r="AO563">
        <v>25</v>
      </c>
      <c r="AP563">
        <v>1575</v>
      </c>
      <c r="AQ563" t="s">
        <v>129</v>
      </c>
      <c r="AR563">
        <v>93</v>
      </c>
      <c r="AS563">
        <v>155</v>
      </c>
      <c r="AT563">
        <v>-64</v>
      </c>
      <c r="BB563" t="str">
        <f t="shared" si="34"/>
        <v>1200</v>
      </c>
      <c r="BC563">
        <v>1</v>
      </c>
      <c r="BD563" t="str">
        <f t="shared" si="36"/>
        <v xml:space="preserve">N1281F  </v>
      </c>
      <c r="BE563">
        <v>1</v>
      </c>
      <c r="BG563">
        <v>0</v>
      </c>
      <c r="BH563">
        <v>0</v>
      </c>
      <c r="BI563">
        <v>0</v>
      </c>
      <c r="BJ563">
        <v>1425</v>
      </c>
      <c r="BK563">
        <v>-150</v>
      </c>
      <c r="BL563" t="s">
        <v>130</v>
      </c>
      <c r="BM563">
        <v>1</v>
      </c>
      <c r="BN563">
        <v>0</v>
      </c>
      <c r="BO563">
        <v>1</v>
      </c>
      <c r="BP563">
        <v>0</v>
      </c>
      <c r="BT563">
        <v>0</v>
      </c>
      <c r="BU563">
        <v>0</v>
      </c>
      <c r="CE563" t="str">
        <f>"21:12:34.967"</f>
        <v>21:12:34.967</v>
      </c>
      <c r="CF563">
        <v>966684387</v>
      </c>
      <c r="CI563">
        <v>0</v>
      </c>
      <c r="CJ563">
        <v>1504</v>
      </c>
      <c r="CK563">
        <v>1011.2</v>
      </c>
      <c r="CL563">
        <v>4.2187999999999999</v>
      </c>
      <c r="CM563">
        <v>1</v>
      </c>
      <c r="CN563">
        <v>1</v>
      </c>
      <c r="CO563">
        <v>0</v>
      </c>
      <c r="CP563">
        <v>1</v>
      </c>
      <c r="CQ563">
        <v>0</v>
      </c>
      <c r="CR563">
        <v>1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131</v>
      </c>
      <c r="DA563">
        <v>145</v>
      </c>
      <c r="DB563">
        <v>1</v>
      </c>
      <c r="DC563" t="s">
        <v>132</v>
      </c>
      <c r="DD563" t="s">
        <v>133</v>
      </c>
      <c r="DG563">
        <v>1817321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"09/28/2024 21:12:35.203"</f>
        <v>09/28/2024 21:12:35.203</v>
      </c>
      <c r="C564" t="str">
        <f t="shared" si="35"/>
        <v>FFDFD7C0</v>
      </c>
      <c r="D564" t="s">
        <v>136</v>
      </c>
      <c r="E564">
        <v>3</v>
      </c>
      <c r="F564">
        <v>1003</v>
      </c>
      <c r="G564" t="s">
        <v>142</v>
      </c>
      <c r="J564" t="s">
        <v>137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"21:12:34.961"</f>
        <v>21:12:34.961</v>
      </c>
      <c r="T564" t="str">
        <f>"21:12:34.461"</f>
        <v>21:12:34.461</v>
      </c>
      <c r="U564" t="str">
        <f t="shared" si="33"/>
        <v>A073EB</v>
      </c>
      <c r="V564">
        <v>0</v>
      </c>
      <c r="W564">
        <v>0</v>
      </c>
      <c r="X564">
        <v>4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126</v>
      </c>
      <c r="AG564">
        <v>0</v>
      </c>
      <c r="AH564">
        <v>0</v>
      </c>
      <c r="AI564">
        <v>2</v>
      </c>
      <c r="AJ564">
        <v>1</v>
      </c>
      <c r="AK564" t="s">
        <v>408</v>
      </c>
      <c r="AL564">
        <v>35.971147999999999</v>
      </c>
      <c r="AM564" t="s">
        <v>409</v>
      </c>
      <c r="AN564">
        <v>-75.704041000000004</v>
      </c>
      <c r="AO564">
        <v>25</v>
      </c>
      <c r="AP564">
        <v>1575</v>
      </c>
      <c r="AQ564" t="s">
        <v>129</v>
      </c>
      <c r="AR564">
        <v>93</v>
      </c>
      <c r="AS564">
        <v>155</v>
      </c>
      <c r="AT564">
        <v>-64</v>
      </c>
      <c r="BB564" t="str">
        <f t="shared" si="34"/>
        <v>1200</v>
      </c>
      <c r="BC564">
        <v>1</v>
      </c>
      <c r="BD564" t="str">
        <f t="shared" si="36"/>
        <v xml:space="preserve">N1281F  </v>
      </c>
      <c r="BE564">
        <v>1</v>
      </c>
      <c r="BG564">
        <v>0</v>
      </c>
      <c r="BH564">
        <v>0</v>
      </c>
      <c r="BI564">
        <v>0</v>
      </c>
      <c r="BJ564">
        <v>1425</v>
      </c>
      <c r="BK564">
        <v>-150</v>
      </c>
      <c r="BL564" t="s">
        <v>130</v>
      </c>
      <c r="BM564">
        <v>1</v>
      </c>
      <c r="BN564">
        <v>0</v>
      </c>
      <c r="BO564">
        <v>1</v>
      </c>
      <c r="BP564">
        <v>0</v>
      </c>
      <c r="BT564">
        <v>0</v>
      </c>
      <c r="BU564">
        <v>0</v>
      </c>
      <c r="CE564" t="str">
        <f>"21:12:34.967"</f>
        <v>21:12:34.967</v>
      </c>
      <c r="CF564">
        <v>966684387</v>
      </c>
      <c r="CI564">
        <v>0</v>
      </c>
      <c r="CJ564">
        <v>1504</v>
      </c>
      <c r="CK564">
        <v>1011.2</v>
      </c>
      <c r="CL564">
        <v>4.2187999999999999</v>
      </c>
      <c r="CM564">
        <v>1</v>
      </c>
      <c r="CN564">
        <v>1</v>
      </c>
      <c r="CO564">
        <v>0</v>
      </c>
      <c r="CP564">
        <v>1</v>
      </c>
      <c r="CQ564">
        <v>0</v>
      </c>
      <c r="CR564">
        <v>1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7</v>
      </c>
      <c r="CY564">
        <v>7</v>
      </c>
      <c r="CZ564" t="s">
        <v>131</v>
      </c>
      <c r="DA564">
        <v>145</v>
      </c>
      <c r="DB564">
        <v>1</v>
      </c>
      <c r="DC564" t="s">
        <v>132</v>
      </c>
      <c r="DD564" t="s">
        <v>133</v>
      </c>
      <c r="DG564">
        <v>1817321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"09/28/2024 21:12:35.249"</f>
        <v>09/28/2024 21:12:35.249</v>
      </c>
      <c r="C565" t="str">
        <f t="shared" si="35"/>
        <v>FFDFD7C0</v>
      </c>
      <c r="D565" t="s">
        <v>143</v>
      </c>
      <c r="E565">
        <v>13</v>
      </c>
      <c r="J565" t="s">
        <v>144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"21:12:34.961"</f>
        <v>21:12:34.961</v>
      </c>
      <c r="T565" t="str">
        <f>"21:12:34.461"</f>
        <v>21:12:34.461</v>
      </c>
      <c r="U565" t="str">
        <f t="shared" si="33"/>
        <v>A073EB</v>
      </c>
      <c r="V565">
        <v>0</v>
      </c>
      <c r="W565">
        <v>0</v>
      </c>
      <c r="X565">
        <v>4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126</v>
      </c>
      <c r="AG565">
        <v>0</v>
      </c>
      <c r="AH565">
        <v>0</v>
      </c>
      <c r="AI565">
        <v>2</v>
      </c>
      <c r="AJ565">
        <v>1</v>
      </c>
      <c r="AK565" t="s">
        <v>408</v>
      </c>
      <c r="AL565">
        <v>35.971147999999999</v>
      </c>
      <c r="AM565" t="s">
        <v>409</v>
      </c>
      <c r="AN565">
        <v>-75.704041000000004</v>
      </c>
      <c r="AO565">
        <v>25</v>
      </c>
      <c r="AP565">
        <v>1575</v>
      </c>
      <c r="AQ565" t="s">
        <v>129</v>
      </c>
      <c r="AR565">
        <v>93</v>
      </c>
      <c r="AS565">
        <v>155</v>
      </c>
      <c r="AT565">
        <v>-64</v>
      </c>
      <c r="BB565" t="str">
        <f t="shared" si="34"/>
        <v>1200</v>
      </c>
      <c r="BC565">
        <v>1</v>
      </c>
      <c r="BD565" t="str">
        <f t="shared" si="36"/>
        <v xml:space="preserve">N1281F  </v>
      </c>
      <c r="BE565">
        <v>1</v>
      </c>
      <c r="BG565">
        <v>0</v>
      </c>
      <c r="BH565">
        <v>0</v>
      </c>
      <c r="BI565">
        <v>0</v>
      </c>
      <c r="BJ565">
        <v>1425</v>
      </c>
      <c r="BK565">
        <v>-150</v>
      </c>
      <c r="BL565" t="s">
        <v>130</v>
      </c>
      <c r="BM565">
        <v>1</v>
      </c>
      <c r="BN565">
        <v>0</v>
      </c>
      <c r="BO565">
        <v>1</v>
      </c>
      <c r="BP565">
        <v>0</v>
      </c>
      <c r="BT565">
        <v>0</v>
      </c>
      <c r="BU565">
        <v>0</v>
      </c>
      <c r="CE565" t="str">
        <f>"21:12:34.967"</f>
        <v>21:12:34.967</v>
      </c>
      <c r="CF565">
        <v>966684387</v>
      </c>
      <c r="CI565">
        <v>0</v>
      </c>
      <c r="CJ565">
        <v>1504</v>
      </c>
      <c r="CK565">
        <v>1011.2</v>
      </c>
      <c r="CL565">
        <v>4.2187999999999999</v>
      </c>
      <c r="CM565">
        <v>1</v>
      </c>
      <c r="CN565">
        <v>1</v>
      </c>
      <c r="CO565">
        <v>0</v>
      </c>
      <c r="CP565">
        <v>1</v>
      </c>
      <c r="CQ565">
        <v>0</v>
      </c>
      <c r="CR565">
        <v>1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131</v>
      </c>
      <c r="DA565">
        <v>145</v>
      </c>
      <c r="DB565">
        <v>1</v>
      </c>
      <c r="DC565" t="s">
        <v>132</v>
      </c>
      <c r="DD565" t="s">
        <v>133</v>
      </c>
      <c r="DG565">
        <v>1817321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"09/28/2024 21:12:36.062"</f>
        <v>09/28/2024 21:12:36.062</v>
      </c>
      <c r="C566" t="str">
        <f t="shared" si="35"/>
        <v>FFDFD7C0</v>
      </c>
      <c r="D566" t="s">
        <v>136</v>
      </c>
      <c r="E566">
        <v>3</v>
      </c>
      <c r="F566">
        <v>1003</v>
      </c>
      <c r="G566" t="s">
        <v>142</v>
      </c>
      <c r="J566" t="s">
        <v>137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"21:12:35.805"</f>
        <v>21:12:35.805</v>
      </c>
      <c r="T566" t="str">
        <f>"21:12:35.405"</f>
        <v>21:12:35.405</v>
      </c>
      <c r="U566" t="str">
        <f t="shared" si="33"/>
        <v>A073EB</v>
      </c>
      <c r="V566">
        <v>0</v>
      </c>
      <c r="W566">
        <v>0</v>
      </c>
      <c r="X566">
        <v>4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126</v>
      </c>
      <c r="AG566">
        <v>0</v>
      </c>
      <c r="AH566">
        <v>0</v>
      </c>
      <c r="AI566">
        <v>2</v>
      </c>
      <c r="AJ566">
        <v>1</v>
      </c>
      <c r="AK566" t="s">
        <v>410</v>
      </c>
      <c r="AL566">
        <v>35.971749000000003</v>
      </c>
      <c r="AM566" t="s">
        <v>411</v>
      </c>
      <c r="AN566">
        <v>-75.703632999999996</v>
      </c>
      <c r="AO566">
        <v>25</v>
      </c>
      <c r="AP566">
        <v>1575</v>
      </c>
      <c r="AQ566" t="s">
        <v>129</v>
      </c>
      <c r="AR566">
        <v>92</v>
      </c>
      <c r="AS566">
        <v>155</v>
      </c>
      <c r="AT566">
        <v>-64</v>
      </c>
      <c r="BB566" t="str">
        <f t="shared" si="34"/>
        <v>1200</v>
      </c>
      <c r="BC566">
        <v>1</v>
      </c>
      <c r="BD566" t="str">
        <f t="shared" si="36"/>
        <v xml:space="preserve">N1281F  </v>
      </c>
      <c r="BE566">
        <v>1</v>
      </c>
      <c r="BG566">
        <v>0</v>
      </c>
      <c r="BH566">
        <v>0</v>
      </c>
      <c r="BI566">
        <v>0</v>
      </c>
      <c r="BJ566">
        <v>1425</v>
      </c>
      <c r="BK566">
        <v>-150</v>
      </c>
      <c r="BL566" t="s">
        <v>130</v>
      </c>
      <c r="BM566">
        <v>1</v>
      </c>
      <c r="BN566">
        <v>0</v>
      </c>
      <c r="BO566">
        <v>1</v>
      </c>
      <c r="BP566">
        <v>0</v>
      </c>
      <c r="BT566">
        <v>0</v>
      </c>
      <c r="BU566">
        <v>0</v>
      </c>
      <c r="CE566" t="str">
        <f>"21:12:35.807"</f>
        <v>21:12:35.807</v>
      </c>
      <c r="CF566">
        <v>807190438</v>
      </c>
      <c r="CI566">
        <v>0</v>
      </c>
      <c r="CJ566">
        <v>1504</v>
      </c>
      <c r="CK566">
        <v>1011.2</v>
      </c>
      <c r="CL566">
        <v>4.2187999999999999</v>
      </c>
      <c r="CM566">
        <v>1</v>
      </c>
      <c r="CN566">
        <v>1</v>
      </c>
      <c r="CO566">
        <v>0</v>
      </c>
      <c r="CP566">
        <v>1</v>
      </c>
      <c r="CQ566">
        <v>0</v>
      </c>
      <c r="CR566">
        <v>1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145</v>
      </c>
      <c r="DB566">
        <v>1</v>
      </c>
      <c r="DC566" t="s">
        <v>132</v>
      </c>
      <c r="DD566" t="s">
        <v>133</v>
      </c>
      <c r="DG566">
        <v>1817716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"09/28/2024 21:12:36.062"</f>
        <v>09/28/2024 21:12:36.062</v>
      </c>
      <c r="C567" t="str">
        <f t="shared" si="35"/>
        <v>FFDFD7C0</v>
      </c>
      <c r="D567" t="s">
        <v>143</v>
      </c>
      <c r="E567">
        <v>13</v>
      </c>
      <c r="J567" t="s">
        <v>144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"21:12:35.805"</f>
        <v>21:12:35.805</v>
      </c>
      <c r="T567" t="str">
        <f>"21:12:35.405"</f>
        <v>21:12:35.405</v>
      </c>
      <c r="U567" t="str">
        <f t="shared" si="33"/>
        <v>A073EB</v>
      </c>
      <c r="V567">
        <v>0</v>
      </c>
      <c r="W567">
        <v>0</v>
      </c>
      <c r="X567">
        <v>4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126</v>
      </c>
      <c r="AG567">
        <v>0</v>
      </c>
      <c r="AH567">
        <v>0</v>
      </c>
      <c r="AI567">
        <v>2</v>
      </c>
      <c r="AJ567">
        <v>1</v>
      </c>
      <c r="AK567" t="s">
        <v>410</v>
      </c>
      <c r="AL567">
        <v>35.971749000000003</v>
      </c>
      <c r="AM567" t="s">
        <v>411</v>
      </c>
      <c r="AN567">
        <v>-75.703632999999996</v>
      </c>
      <c r="AO567">
        <v>25</v>
      </c>
      <c r="AP567">
        <v>1575</v>
      </c>
      <c r="AQ567" t="s">
        <v>129</v>
      </c>
      <c r="AR567">
        <v>92</v>
      </c>
      <c r="AS567">
        <v>155</v>
      </c>
      <c r="AT567">
        <v>-64</v>
      </c>
      <c r="BB567" t="str">
        <f t="shared" si="34"/>
        <v>1200</v>
      </c>
      <c r="BC567">
        <v>1</v>
      </c>
      <c r="BD567" t="str">
        <f t="shared" si="36"/>
        <v xml:space="preserve">N1281F  </v>
      </c>
      <c r="BE567">
        <v>1</v>
      </c>
      <c r="BG567">
        <v>0</v>
      </c>
      <c r="BH567">
        <v>0</v>
      </c>
      <c r="BI567">
        <v>0</v>
      </c>
      <c r="BJ567">
        <v>1425</v>
      </c>
      <c r="BK567">
        <v>-150</v>
      </c>
      <c r="BL567" t="s">
        <v>130</v>
      </c>
      <c r="BM567">
        <v>1</v>
      </c>
      <c r="BN567">
        <v>0</v>
      </c>
      <c r="BO567">
        <v>1</v>
      </c>
      <c r="BP567">
        <v>0</v>
      </c>
      <c r="BT567">
        <v>0</v>
      </c>
      <c r="BU567">
        <v>0</v>
      </c>
      <c r="CE567" t="str">
        <f>"21:12:35.807"</f>
        <v>21:12:35.807</v>
      </c>
      <c r="CF567">
        <v>807190438</v>
      </c>
      <c r="CI567">
        <v>0</v>
      </c>
      <c r="CJ567">
        <v>1504</v>
      </c>
      <c r="CK567">
        <v>1011.2</v>
      </c>
      <c r="CL567">
        <v>4.2187999999999999</v>
      </c>
      <c r="CM567">
        <v>1</v>
      </c>
      <c r="CN567">
        <v>1</v>
      </c>
      <c r="CO567">
        <v>0</v>
      </c>
      <c r="CP567">
        <v>1</v>
      </c>
      <c r="CQ567">
        <v>0</v>
      </c>
      <c r="CR567">
        <v>1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7</v>
      </c>
      <c r="CY567">
        <v>7</v>
      </c>
      <c r="CZ567" t="s">
        <v>131</v>
      </c>
      <c r="DA567">
        <v>145</v>
      </c>
      <c r="DB567">
        <v>1</v>
      </c>
      <c r="DC567" t="s">
        <v>132</v>
      </c>
      <c r="DD567" t="s">
        <v>133</v>
      </c>
      <c r="DG567">
        <v>1817716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"09/28/2024 21:12:36.062"</f>
        <v>09/28/2024 21:12:36.062</v>
      </c>
      <c r="C568" t="str">
        <f t="shared" si="35"/>
        <v>FFDFD7C0</v>
      </c>
      <c r="D568" t="s">
        <v>123</v>
      </c>
      <c r="E568">
        <v>2</v>
      </c>
      <c r="H568">
        <v>158</v>
      </c>
      <c r="I568" t="s">
        <v>124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"21:12:35.805"</f>
        <v>21:12:35.805</v>
      </c>
      <c r="T568" t="str">
        <f>"21:12:35.405"</f>
        <v>21:12:35.405</v>
      </c>
      <c r="U568" t="str">
        <f t="shared" si="33"/>
        <v>A073EB</v>
      </c>
      <c r="V568">
        <v>0</v>
      </c>
      <c r="W568">
        <v>0</v>
      </c>
      <c r="X568">
        <v>4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126</v>
      </c>
      <c r="AG568">
        <v>0</v>
      </c>
      <c r="AH568">
        <v>0</v>
      </c>
      <c r="AI568">
        <v>2</v>
      </c>
      <c r="AJ568">
        <v>1</v>
      </c>
      <c r="AK568" t="s">
        <v>410</v>
      </c>
      <c r="AL568">
        <v>35.971749000000003</v>
      </c>
      <c r="AM568" t="s">
        <v>411</v>
      </c>
      <c r="AN568">
        <v>-75.703632999999996</v>
      </c>
      <c r="AO568">
        <v>25</v>
      </c>
      <c r="AP568">
        <v>1575</v>
      </c>
      <c r="AQ568" t="s">
        <v>129</v>
      </c>
      <c r="AR568">
        <v>92</v>
      </c>
      <c r="AS568">
        <v>155</v>
      </c>
      <c r="AT568">
        <v>-64</v>
      </c>
      <c r="BB568" t="str">
        <f t="shared" si="34"/>
        <v>1200</v>
      </c>
      <c r="BC568">
        <v>1</v>
      </c>
      <c r="BD568" t="str">
        <f t="shared" si="36"/>
        <v xml:space="preserve">N1281F  </v>
      </c>
      <c r="BE568">
        <v>1</v>
      </c>
      <c r="BG568">
        <v>0</v>
      </c>
      <c r="BH568">
        <v>0</v>
      </c>
      <c r="BI568">
        <v>0</v>
      </c>
      <c r="BJ568">
        <v>1425</v>
      </c>
      <c r="BK568">
        <v>-150</v>
      </c>
      <c r="BL568" t="s">
        <v>130</v>
      </c>
      <c r="BM568">
        <v>1</v>
      </c>
      <c r="BN568">
        <v>0</v>
      </c>
      <c r="BO568">
        <v>1</v>
      </c>
      <c r="BP568">
        <v>0</v>
      </c>
      <c r="BT568">
        <v>0</v>
      </c>
      <c r="BU568">
        <v>0</v>
      </c>
      <c r="CE568" t="str">
        <f>"21:12:35.807"</f>
        <v>21:12:35.807</v>
      </c>
      <c r="CF568">
        <v>807190438</v>
      </c>
      <c r="CI568">
        <v>0</v>
      </c>
      <c r="CJ568">
        <v>1504</v>
      </c>
      <c r="CK568">
        <v>1011.2</v>
      </c>
      <c r="CL568">
        <v>4.2187999999999999</v>
      </c>
      <c r="CM568">
        <v>1</v>
      </c>
      <c r="CN568">
        <v>1</v>
      </c>
      <c r="CO568">
        <v>0</v>
      </c>
      <c r="CP568">
        <v>1</v>
      </c>
      <c r="CQ568">
        <v>0</v>
      </c>
      <c r="CR568">
        <v>1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7</v>
      </c>
      <c r="CY568">
        <v>7</v>
      </c>
      <c r="CZ568" t="s">
        <v>131</v>
      </c>
      <c r="DA568">
        <v>145</v>
      </c>
      <c r="DB568">
        <v>1</v>
      </c>
      <c r="DC568" t="s">
        <v>132</v>
      </c>
      <c r="DD568" t="s">
        <v>133</v>
      </c>
      <c r="DG568">
        <v>1817716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"09/28/2024 21:12:36.062"</f>
        <v>09/28/2024 21:12:36.062</v>
      </c>
      <c r="C569" t="str">
        <f t="shared" si="35"/>
        <v>FFDFD7C0</v>
      </c>
      <c r="D569" t="s">
        <v>136</v>
      </c>
      <c r="E569">
        <v>4</v>
      </c>
      <c r="F569">
        <v>1004</v>
      </c>
      <c r="G569" t="s">
        <v>124</v>
      </c>
      <c r="J569" t="s">
        <v>137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"21:12:35.805"</f>
        <v>21:12:35.805</v>
      </c>
      <c r="T569" t="str">
        <f>"21:12:35.405"</f>
        <v>21:12:35.405</v>
      </c>
      <c r="U569" t="str">
        <f t="shared" si="33"/>
        <v>A073EB</v>
      </c>
      <c r="V569">
        <v>0</v>
      </c>
      <c r="W569">
        <v>0</v>
      </c>
      <c r="X569">
        <v>4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126</v>
      </c>
      <c r="AG569">
        <v>0</v>
      </c>
      <c r="AH569">
        <v>0</v>
      </c>
      <c r="AI569">
        <v>2</v>
      </c>
      <c r="AJ569">
        <v>1</v>
      </c>
      <c r="AK569" t="s">
        <v>410</v>
      </c>
      <c r="AL569">
        <v>35.971749000000003</v>
      </c>
      <c r="AM569" t="s">
        <v>411</v>
      </c>
      <c r="AN569">
        <v>-75.703632999999996</v>
      </c>
      <c r="AO569">
        <v>25</v>
      </c>
      <c r="AP569">
        <v>1575</v>
      </c>
      <c r="AQ569" t="s">
        <v>129</v>
      </c>
      <c r="AR569">
        <v>92</v>
      </c>
      <c r="AS569">
        <v>155</v>
      </c>
      <c r="AT569">
        <v>-64</v>
      </c>
      <c r="BB569" t="str">
        <f t="shared" si="34"/>
        <v>1200</v>
      </c>
      <c r="BC569">
        <v>1</v>
      </c>
      <c r="BD569" t="str">
        <f t="shared" si="36"/>
        <v xml:space="preserve">N1281F  </v>
      </c>
      <c r="BE569">
        <v>1</v>
      </c>
      <c r="BG569">
        <v>0</v>
      </c>
      <c r="BH569">
        <v>0</v>
      </c>
      <c r="BI569">
        <v>0</v>
      </c>
      <c r="BJ569">
        <v>1425</v>
      </c>
      <c r="BK569">
        <v>-150</v>
      </c>
      <c r="BL569" t="s">
        <v>130</v>
      </c>
      <c r="BM569">
        <v>1</v>
      </c>
      <c r="BN569">
        <v>0</v>
      </c>
      <c r="BO569">
        <v>1</v>
      </c>
      <c r="BP569">
        <v>0</v>
      </c>
      <c r="BT569">
        <v>0</v>
      </c>
      <c r="BU569">
        <v>0</v>
      </c>
      <c r="CE569" t="str">
        <f>"21:12:35.807"</f>
        <v>21:12:35.807</v>
      </c>
      <c r="CF569">
        <v>807190438</v>
      </c>
      <c r="CI569">
        <v>0</v>
      </c>
      <c r="CJ569">
        <v>1504</v>
      </c>
      <c r="CK569">
        <v>1011.2</v>
      </c>
      <c r="CL569">
        <v>4.2187999999999999</v>
      </c>
      <c r="CM569">
        <v>1</v>
      </c>
      <c r="CN569">
        <v>1</v>
      </c>
      <c r="CO569">
        <v>0</v>
      </c>
      <c r="CP569">
        <v>1</v>
      </c>
      <c r="CQ569">
        <v>0</v>
      </c>
      <c r="CR569">
        <v>1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131</v>
      </c>
      <c r="DA569">
        <v>145</v>
      </c>
      <c r="DB569">
        <v>1</v>
      </c>
      <c r="DC569" t="s">
        <v>132</v>
      </c>
      <c r="DD569" t="s">
        <v>133</v>
      </c>
      <c r="DG569">
        <v>1817716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"09/28/2024 21:12:36.937"</f>
        <v>09/28/2024 21:12:36.937</v>
      </c>
      <c r="C570" t="str">
        <f t="shared" si="35"/>
        <v>FFDFD7C0</v>
      </c>
      <c r="D570" t="s">
        <v>143</v>
      </c>
      <c r="E570">
        <v>13</v>
      </c>
      <c r="J570" t="s">
        <v>144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"21:12:36.664"</f>
        <v>21:12:36.664</v>
      </c>
      <c r="T570" t="str">
        <f>"21:12:36.264"</f>
        <v>21:12:36.264</v>
      </c>
      <c r="U570" t="str">
        <f t="shared" si="33"/>
        <v>A073EB</v>
      </c>
      <c r="V570">
        <v>0</v>
      </c>
      <c r="W570">
        <v>0</v>
      </c>
      <c r="X570">
        <v>4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126</v>
      </c>
      <c r="AG570">
        <v>0</v>
      </c>
      <c r="AH570">
        <v>0</v>
      </c>
      <c r="AI570">
        <v>2</v>
      </c>
      <c r="AJ570">
        <v>1</v>
      </c>
      <c r="AK570" t="s">
        <v>412</v>
      </c>
      <c r="AL570">
        <v>35.972392999999997</v>
      </c>
      <c r="AM570" t="s">
        <v>413</v>
      </c>
      <c r="AN570">
        <v>-75.703118000000003</v>
      </c>
      <c r="AO570">
        <v>25</v>
      </c>
      <c r="AP570">
        <v>1575</v>
      </c>
      <c r="AQ570" t="s">
        <v>129</v>
      </c>
      <c r="AR570">
        <v>92</v>
      </c>
      <c r="AS570">
        <v>155</v>
      </c>
      <c r="AT570">
        <v>-64</v>
      </c>
      <c r="BB570" t="str">
        <f t="shared" si="34"/>
        <v>1200</v>
      </c>
      <c r="BC570">
        <v>1</v>
      </c>
      <c r="BD570" t="str">
        <f t="shared" si="36"/>
        <v xml:space="preserve">N1281F  </v>
      </c>
      <c r="BE570">
        <v>1</v>
      </c>
      <c r="BG570">
        <v>0</v>
      </c>
      <c r="BH570">
        <v>0</v>
      </c>
      <c r="BI570">
        <v>0</v>
      </c>
      <c r="BJ570">
        <v>1425</v>
      </c>
      <c r="BK570">
        <v>-150</v>
      </c>
      <c r="BL570" t="s">
        <v>130</v>
      </c>
      <c r="BM570">
        <v>1</v>
      </c>
      <c r="BN570">
        <v>0</v>
      </c>
      <c r="BO570">
        <v>1</v>
      </c>
      <c r="BP570">
        <v>0</v>
      </c>
      <c r="BT570">
        <v>0</v>
      </c>
      <c r="BU570">
        <v>0</v>
      </c>
      <c r="CE570" t="str">
        <f>"21:12:36.664"</f>
        <v>21:12:36.664</v>
      </c>
      <c r="CF570">
        <v>664080714</v>
      </c>
      <c r="CI570">
        <v>0</v>
      </c>
      <c r="CJ570">
        <v>1504</v>
      </c>
      <c r="CK570">
        <v>1011.2</v>
      </c>
      <c r="CL570">
        <v>4.2187999999999999</v>
      </c>
      <c r="CM570">
        <v>1</v>
      </c>
      <c r="CN570">
        <v>1</v>
      </c>
      <c r="CO570">
        <v>0</v>
      </c>
      <c r="CP570">
        <v>1</v>
      </c>
      <c r="CQ570">
        <v>0</v>
      </c>
      <c r="CR570">
        <v>1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145</v>
      </c>
      <c r="DB570">
        <v>1</v>
      </c>
      <c r="DC570" t="s">
        <v>132</v>
      </c>
      <c r="DD570" t="s">
        <v>133</v>
      </c>
      <c r="DG570">
        <v>1818117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"09/28/2024 21:12:36.937"</f>
        <v>09/28/2024 21:12:36.937</v>
      </c>
      <c r="C571" t="str">
        <f t="shared" si="35"/>
        <v>FFDFD7C0</v>
      </c>
      <c r="D571" t="s">
        <v>136</v>
      </c>
      <c r="E571">
        <v>3</v>
      </c>
      <c r="F571">
        <v>1003</v>
      </c>
      <c r="G571" t="s">
        <v>142</v>
      </c>
      <c r="J571" t="s">
        <v>137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"21:12:36.664"</f>
        <v>21:12:36.664</v>
      </c>
      <c r="T571" t="str">
        <f>"21:12:36.264"</f>
        <v>21:12:36.264</v>
      </c>
      <c r="U571" t="str">
        <f t="shared" si="33"/>
        <v>A073EB</v>
      </c>
      <c r="V571">
        <v>0</v>
      </c>
      <c r="W571">
        <v>0</v>
      </c>
      <c r="X571">
        <v>4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126</v>
      </c>
      <c r="AG571">
        <v>0</v>
      </c>
      <c r="AH571">
        <v>0</v>
      </c>
      <c r="AI571">
        <v>2</v>
      </c>
      <c r="AJ571">
        <v>1</v>
      </c>
      <c r="AK571" t="s">
        <v>412</v>
      </c>
      <c r="AL571">
        <v>35.972392999999997</v>
      </c>
      <c r="AM571" t="s">
        <v>413</v>
      </c>
      <c r="AN571">
        <v>-75.703118000000003</v>
      </c>
      <c r="AO571">
        <v>25</v>
      </c>
      <c r="AP571">
        <v>1575</v>
      </c>
      <c r="AQ571" t="s">
        <v>129</v>
      </c>
      <c r="AR571">
        <v>92</v>
      </c>
      <c r="AS571">
        <v>155</v>
      </c>
      <c r="AT571">
        <v>-64</v>
      </c>
      <c r="BB571" t="str">
        <f t="shared" si="34"/>
        <v>1200</v>
      </c>
      <c r="BC571">
        <v>1</v>
      </c>
      <c r="BD571" t="str">
        <f t="shared" si="36"/>
        <v xml:space="preserve">N1281F  </v>
      </c>
      <c r="BE571">
        <v>1</v>
      </c>
      <c r="BG571">
        <v>0</v>
      </c>
      <c r="BH571">
        <v>0</v>
      </c>
      <c r="BI571">
        <v>0</v>
      </c>
      <c r="BJ571">
        <v>1425</v>
      </c>
      <c r="BK571">
        <v>-150</v>
      </c>
      <c r="BL571" t="s">
        <v>130</v>
      </c>
      <c r="BM571">
        <v>1</v>
      </c>
      <c r="BN571">
        <v>0</v>
      </c>
      <c r="BO571">
        <v>1</v>
      </c>
      <c r="BP571">
        <v>0</v>
      </c>
      <c r="BT571">
        <v>0</v>
      </c>
      <c r="BU571">
        <v>0</v>
      </c>
      <c r="CE571" t="str">
        <f>"21:12:36.664"</f>
        <v>21:12:36.664</v>
      </c>
      <c r="CF571">
        <v>664080714</v>
      </c>
      <c r="CI571">
        <v>0</v>
      </c>
      <c r="CJ571">
        <v>1504</v>
      </c>
      <c r="CK571">
        <v>1011.2</v>
      </c>
      <c r="CL571">
        <v>4.2187999999999999</v>
      </c>
      <c r="CM571">
        <v>1</v>
      </c>
      <c r="CN571">
        <v>1</v>
      </c>
      <c r="CO571">
        <v>0</v>
      </c>
      <c r="CP571">
        <v>1</v>
      </c>
      <c r="CQ571">
        <v>0</v>
      </c>
      <c r="CR571">
        <v>1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7</v>
      </c>
      <c r="CY571">
        <v>7</v>
      </c>
      <c r="CZ571" t="s">
        <v>131</v>
      </c>
      <c r="DA571">
        <v>145</v>
      </c>
      <c r="DB571">
        <v>1</v>
      </c>
      <c r="DC571" t="s">
        <v>132</v>
      </c>
      <c r="DD571" t="s">
        <v>133</v>
      </c>
      <c r="DG571">
        <v>1818117</v>
      </c>
      <c r="DI571">
        <v>0</v>
      </c>
      <c r="DJ571">
        <v>0</v>
      </c>
      <c r="DK571">
        <v>1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"09/28/2024 21:12:36.937"</f>
        <v>09/28/2024 21:12:36.937</v>
      </c>
      <c r="C572" t="str">
        <f t="shared" si="35"/>
        <v>FFDFD7C0</v>
      </c>
      <c r="D572" t="s">
        <v>136</v>
      </c>
      <c r="E572">
        <v>4</v>
      </c>
      <c r="F572">
        <v>1004</v>
      </c>
      <c r="G572" t="s">
        <v>124</v>
      </c>
      <c r="J572" t="s">
        <v>137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"21:12:36.664"</f>
        <v>21:12:36.664</v>
      </c>
      <c r="T572" t="str">
        <f>"21:12:36.264"</f>
        <v>21:12:36.264</v>
      </c>
      <c r="U572" t="str">
        <f t="shared" si="33"/>
        <v>A073EB</v>
      </c>
      <c r="V572">
        <v>0</v>
      </c>
      <c r="W572">
        <v>0</v>
      </c>
      <c r="X572">
        <v>4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126</v>
      </c>
      <c r="AG572">
        <v>0</v>
      </c>
      <c r="AH572">
        <v>0</v>
      </c>
      <c r="AI572">
        <v>2</v>
      </c>
      <c r="AJ572">
        <v>1</v>
      </c>
      <c r="AK572" t="s">
        <v>412</v>
      </c>
      <c r="AL572">
        <v>35.972392999999997</v>
      </c>
      <c r="AM572" t="s">
        <v>413</v>
      </c>
      <c r="AN572">
        <v>-75.703118000000003</v>
      </c>
      <c r="AO572">
        <v>25</v>
      </c>
      <c r="AP572">
        <v>1575</v>
      </c>
      <c r="AQ572" t="s">
        <v>129</v>
      </c>
      <c r="AR572">
        <v>92</v>
      </c>
      <c r="AS572">
        <v>155</v>
      </c>
      <c r="AT572">
        <v>-64</v>
      </c>
      <c r="BB572" t="str">
        <f t="shared" si="34"/>
        <v>1200</v>
      </c>
      <c r="BC572">
        <v>1</v>
      </c>
      <c r="BD572" t="str">
        <f t="shared" si="36"/>
        <v xml:space="preserve">N1281F  </v>
      </c>
      <c r="BE572">
        <v>1</v>
      </c>
      <c r="BG572">
        <v>0</v>
      </c>
      <c r="BH572">
        <v>0</v>
      </c>
      <c r="BI572">
        <v>0</v>
      </c>
      <c r="BJ572">
        <v>1425</v>
      </c>
      <c r="BK572">
        <v>-150</v>
      </c>
      <c r="BL572" t="s">
        <v>130</v>
      </c>
      <c r="BM572">
        <v>1</v>
      </c>
      <c r="BN572">
        <v>0</v>
      </c>
      <c r="BO572">
        <v>1</v>
      </c>
      <c r="BP572">
        <v>0</v>
      </c>
      <c r="BT572">
        <v>0</v>
      </c>
      <c r="BU572">
        <v>0</v>
      </c>
      <c r="CE572" t="str">
        <f>"21:12:36.664"</f>
        <v>21:12:36.664</v>
      </c>
      <c r="CF572">
        <v>664080714</v>
      </c>
      <c r="CI572">
        <v>0</v>
      </c>
      <c r="CJ572">
        <v>1504</v>
      </c>
      <c r="CK572">
        <v>1011.2</v>
      </c>
      <c r="CL572">
        <v>4.2187999999999999</v>
      </c>
      <c r="CM572">
        <v>1</v>
      </c>
      <c r="CN572">
        <v>1</v>
      </c>
      <c r="CO572">
        <v>0</v>
      </c>
      <c r="CP572">
        <v>1</v>
      </c>
      <c r="CQ572">
        <v>0</v>
      </c>
      <c r="CR572">
        <v>1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7</v>
      </c>
      <c r="CY572">
        <v>7</v>
      </c>
      <c r="CZ572" t="s">
        <v>131</v>
      </c>
      <c r="DA572">
        <v>145</v>
      </c>
      <c r="DB572">
        <v>1</v>
      </c>
      <c r="DC572" t="s">
        <v>132</v>
      </c>
      <c r="DD572" t="s">
        <v>133</v>
      </c>
      <c r="DG572">
        <v>1818117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"09/28/2024 21:12:36.937"</f>
        <v>09/28/2024 21:12:36.937</v>
      </c>
      <c r="C573" t="str">
        <f t="shared" si="35"/>
        <v>FFDFD7C0</v>
      </c>
      <c r="D573" t="s">
        <v>123</v>
      </c>
      <c r="E573">
        <v>2</v>
      </c>
      <c r="H573">
        <v>158</v>
      </c>
      <c r="I573" t="s">
        <v>124</v>
      </c>
      <c r="J573" t="s">
        <v>125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"21:12:36.664"</f>
        <v>21:12:36.664</v>
      </c>
      <c r="T573" t="str">
        <f>"21:12:36.264"</f>
        <v>21:12:36.264</v>
      </c>
      <c r="U573" t="str">
        <f t="shared" si="33"/>
        <v>A073EB</v>
      </c>
      <c r="V573">
        <v>0</v>
      </c>
      <c r="W573">
        <v>0</v>
      </c>
      <c r="X573">
        <v>4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126</v>
      </c>
      <c r="AG573">
        <v>0</v>
      </c>
      <c r="AH573">
        <v>0</v>
      </c>
      <c r="AI573">
        <v>2</v>
      </c>
      <c r="AJ573">
        <v>1</v>
      </c>
      <c r="AK573" t="s">
        <v>412</v>
      </c>
      <c r="AL573">
        <v>35.972392999999997</v>
      </c>
      <c r="AM573" t="s">
        <v>413</v>
      </c>
      <c r="AN573">
        <v>-75.703118000000003</v>
      </c>
      <c r="AO573">
        <v>25</v>
      </c>
      <c r="AP573">
        <v>1575</v>
      </c>
      <c r="AQ573" t="s">
        <v>129</v>
      </c>
      <c r="AR573">
        <v>92</v>
      </c>
      <c r="AS573">
        <v>155</v>
      </c>
      <c r="AT573">
        <v>-64</v>
      </c>
      <c r="BB573" t="str">
        <f t="shared" si="34"/>
        <v>1200</v>
      </c>
      <c r="BC573">
        <v>1</v>
      </c>
      <c r="BD573" t="str">
        <f t="shared" si="36"/>
        <v xml:space="preserve">N1281F  </v>
      </c>
      <c r="BE573">
        <v>1</v>
      </c>
      <c r="BG573">
        <v>0</v>
      </c>
      <c r="BH573">
        <v>0</v>
      </c>
      <c r="BI573">
        <v>0</v>
      </c>
      <c r="BJ573">
        <v>1425</v>
      </c>
      <c r="BK573">
        <v>-150</v>
      </c>
      <c r="BL573" t="s">
        <v>130</v>
      </c>
      <c r="BM573">
        <v>1</v>
      </c>
      <c r="BN573">
        <v>0</v>
      </c>
      <c r="BO573">
        <v>1</v>
      </c>
      <c r="BP573">
        <v>0</v>
      </c>
      <c r="BT573">
        <v>0</v>
      </c>
      <c r="BU573">
        <v>0</v>
      </c>
      <c r="CE573" t="str">
        <f>"21:12:36.664"</f>
        <v>21:12:36.664</v>
      </c>
      <c r="CF573">
        <v>664080714</v>
      </c>
      <c r="CI573">
        <v>0</v>
      </c>
      <c r="CJ573">
        <v>1504</v>
      </c>
      <c r="CK573">
        <v>1011.2</v>
      </c>
      <c r="CL573">
        <v>4.2187999999999999</v>
      </c>
      <c r="CM573">
        <v>1</v>
      </c>
      <c r="CN573">
        <v>1</v>
      </c>
      <c r="CO573">
        <v>0</v>
      </c>
      <c r="CP573">
        <v>1</v>
      </c>
      <c r="CQ573">
        <v>0</v>
      </c>
      <c r="CR573">
        <v>1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7</v>
      </c>
      <c r="CY573">
        <v>7</v>
      </c>
      <c r="CZ573" t="s">
        <v>131</v>
      </c>
      <c r="DA573">
        <v>145</v>
      </c>
      <c r="DB573">
        <v>1</v>
      </c>
      <c r="DC573" t="s">
        <v>132</v>
      </c>
      <c r="DD573" t="s">
        <v>133</v>
      </c>
      <c r="DG573">
        <v>1818117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"09/28/2024 21:12:37.858"</f>
        <v>09/28/2024 21:12:37.858</v>
      </c>
      <c r="C574" t="str">
        <f t="shared" si="35"/>
        <v>FFDFD7C0</v>
      </c>
      <c r="D574" t="s">
        <v>136</v>
      </c>
      <c r="E574">
        <v>3</v>
      </c>
      <c r="F574">
        <v>1003</v>
      </c>
      <c r="G574" t="s">
        <v>142</v>
      </c>
      <c r="J574" t="s">
        <v>137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"21:12:37.586"</f>
        <v>21:12:37.586</v>
      </c>
      <c r="T574" t="str">
        <f>"21:12:37.186"</f>
        <v>21:12:37.186</v>
      </c>
      <c r="U574" t="str">
        <f t="shared" si="33"/>
        <v>A073EB</v>
      </c>
      <c r="V574">
        <v>0</v>
      </c>
      <c r="W574">
        <v>0</v>
      </c>
      <c r="X574">
        <v>4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126</v>
      </c>
      <c r="AG574">
        <v>0</v>
      </c>
      <c r="AH574">
        <v>0</v>
      </c>
      <c r="AI574">
        <v>2</v>
      </c>
      <c r="AJ574">
        <v>1</v>
      </c>
      <c r="AK574" t="s">
        <v>414</v>
      </c>
      <c r="AL574">
        <v>35.973014999999997</v>
      </c>
      <c r="AM574" t="s">
        <v>415</v>
      </c>
      <c r="AN574">
        <v>-75.702646000000001</v>
      </c>
      <c r="AO574">
        <v>25</v>
      </c>
      <c r="AP574">
        <v>1575</v>
      </c>
      <c r="AQ574" t="s">
        <v>129</v>
      </c>
      <c r="AR574">
        <v>92</v>
      </c>
      <c r="AS574">
        <v>154</v>
      </c>
      <c r="AT574">
        <v>-64</v>
      </c>
      <c r="BB574" t="str">
        <f t="shared" si="34"/>
        <v>1200</v>
      </c>
      <c r="BC574">
        <v>1</v>
      </c>
      <c r="BD574" t="str">
        <f t="shared" si="36"/>
        <v xml:space="preserve">N1281F  </v>
      </c>
      <c r="BE574">
        <v>1</v>
      </c>
      <c r="BG574">
        <v>0</v>
      </c>
      <c r="BH574">
        <v>0</v>
      </c>
      <c r="BI574">
        <v>0</v>
      </c>
      <c r="BJ574">
        <v>1425</v>
      </c>
      <c r="BK574">
        <v>-150</v>
      </c>
      <c r="BL574" t="s">
        <v>130</v>
      </c>
      <c r="BM574">
        <v>1</v>
      </c>
      <c r="BN574">
        <v>0</v>
      </c>
      <c r="BO574">
        <v>1</v>
      </c>
      <c r="BP574">
        <v>0</v>
      </c>
      <c r="BT574">
        <v>0</v>
      </c>
      <c r="BU574">
        <v>0</v>
      </c>
      <c r="CE574" t="str">
        <f>"21:12:37.588"</f>
        <v>21:12:37.588</v>
      </c>
      <c r="CF574">
        <v>588145800</v>
      </c>
      <c r="CI574">
        <v>0</v>
      </c>
      <c r="CJ574">
        <v>1504</v>
      </c>
      <c r="CK574">
        <v>1011.2</v>
      </c>
      <c r="CL574">
        <v>4.2187999999999999</v>
      </c>
      <c r="CM574">
        <v>1</v>
      </c>
      <c r="CN574">
        <v>1</v>
      </c>
      <c r="CO574">
        <v>0</v>
      </c>
      <c r="CP574">
        <v>1</v>
      </c>
      <c r="CQ574">
        <v>0</v>
      </c>
      <c r="CR574">
        <v>1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7</v>
      </c>
      <c r="CY574">
        <v>7</v>
      </c>
      <c r="CZ574" t="s">
        <v>131</v>
      </c>
      <c r="DA574">
        <v>145</v>
      </c>
      <c r="DB574">
        <v>1</v>
      </c>
      <c r="DC574" t="s">
        <v>132</v>
      </c>
      <c r="DD574" t="s">
        <v>133</v>
      </c>
      <c r="DG574">
        <v>1818596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"09/28/2024 21:12:37.858"</f>
        <v>09/28/2024 21:12:37.858</v>
      </c>
      <c r="C575" t="str">
        <f t="shared" si="35"/>
        <v>FFDFD7C0</v>
      </c>
      <c r="D575" t="s">
        <v>136</v>
      </c>
      <c r="E575">
        <v>4</v>
      </c>
      <c r="F575">
        <v>1004</v>
      </c>
      <c r="G575" t="s">
        <v>124</v>
      </c>
      <c r="J575" t="s">
        <v>137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"21:12:37.586"</f>
        <v>21:12:37.586</v>
      </c>
      <c r="T575" t="str">
        <f>"21:12:37.186"</f>
        <v>21:12:37.186</v>
      </c>
      <c r="U575" t="str">
        <f t="shared" si="33"/>
        <v>A073EB</v>
      </c>
      <c r="V575">
        <v>0</v>
      </c>
      <c r="W575">
        <v>0</v>
      </c>
      <c r="X575">
        <v>4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126</v>
      </c>
      <c r="AG575">
        <v>0</v>
      </c>
      <c r="AH575">
        <v>0</v>
      </c>
      <c r="AI575">
        <v>2</v>
      </c>
      <c r="AJ575">
        <v>1</v>
      </c>
      <c r="AK575" t="s">
        <v>414</v>
      </c>
      <c r="AL575">
        <v>35.973014999999997</v>
      </c>
      <c r="AM575" t="s">
        <v>415</v>
      </c>
      <c r="AN575">
        <v>-75.702646000000001</v>
      </c>
      <c r="AO575">
        <v>25</v>
      </c>
      <c r="AP575">
        <v>1575</v>
      </c>
      <c r="AQ575" t="s">
        <v>129</v>
      </c>
      <c r="AR575">
        <v>92</v>
      </c>
      <c r="AS575">
        <v>154</v>
      </c>
      <c r="AT575">
        <v>-64</v>
      </c>
      <c r="BB575" t="str">
        <f t="shared" si="34"/>
        <v>1200</v>
      </c>
      <c r="BC575">
        <v>1</v>
      </c>
      <c r="BD575" t="str">
        <f t="shared" si="36"/>
        <v xml:space="preserve">N1281F  </v>
      </c>
      <c r="BE575">
        <v>1</v>
      </c>
      <c r="BG575">
        <v>0</v>
      </c>
      <c r="BH575">
        <v>0</v>
      </c>
      <c r="BI575">
        <v>0</v>
      </c>
      <c r="BJ575">
        <v>1425</v>
      </c>
      <c r="BK575">
        <v>-150</v>
      </c>
      <c r="BL575" t="s">
        <v>130</v>
      </c>
      <c r="BM575">
        <v>1</v>
      </c>
      <c r="BN575">
        <v>0</v>
      </c>
      <c r="BO575">
        <v>1</v>
      </c>
      <c r="BP575">
        <v>0</v>
      </c>
      <c r="BT575">
        <v>0</v>
      </c>
      <c r="BU575">
        <v>0</v>
      </c>
      <c r="CE575" t="str">
        <f>"21:12:37.588"</f>
        <v>21:12:37.588</v>
      </c>
      <c r="CF575">
        <v>588145800</v>
      </c>
      <c r="CI575">
        <v>0</v>
      </c>
      <c r="CJ575">
        <v>1504</v>
      </c>
      <c r="CK575">
        <v>1011.2</v>
      </c>
      <c r="CL575">
        <v>4.2187999999999999</v>
      </c>
      <c r="CM575">
        <v>1</v>
      </c>
      <c r="CN575">
        <v>1</v>
      </c>
      <c r="CO575">
        <v>0</v>
      </c>
      <c r="CP575">
        <v>1</v>
      </c>
      <c r="CQ575">
        <v>0</v>
      </c>
      <c r="CR575">
        <v>1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7</v>
      </c>
      <c r="CY575">
        <v>7</v>
      </c>
      <c r="CZ575" t="s">
        <v>131</v>
      </c>
      <c r="DA575">
        <v>145</v>
      </c>
      <c r="DB575">
        <v>1</v>
      </c>
      <c r="DC575" t="s">
        <v>132</v>
      </c>
      <c r="DD575" t="s">
        <v>133</v>
      </c>
      <c r="DG575">
        <v>1818596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"09/28/2024 21:12:37.858"</f>
        <v>09/28/2024 21:12:37.858</v>
      </c>
      <c r="C576" t="str">
        <f t="shared" si="35"/>
        <v>FFDFD7C0</v>
      </c>
      <c r="D576" t="s">
        <v>123</v>
      </c>
      <c r="E576">
        <v>2</v>
      </c>
      <c r="H576">
        <v>158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"21:12:37.586"</f>
        <v>21:12:37.586</v>
      </c>
      <c r="T576" t="str">
        <f>"21:12:37.186"</f>
        <v>21:12:37.186</v>
      </c>
      <c r="U576" t="str">
        <f t="shared" si="33"/>
        <v>A073EB</v>
      </c>
      <c r="V576">
        <v>0</v>
      </c>
      <c r="W576">
        <v>0</v>
      </c>
      <c r="X576">
        <v>4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126</v>
      </c>
      <c r="AG576">
        <v>0</v>
      </c>
      <c r="AH576">
        <v>0</v>
      </c>
      <c r="AI576">
        <v>2</v>
      </c>
      <c r="AJ576">
        <v>1</v>
      </c>
      <c r="AK576" t="s">
        <v>414</v>
      </c>
      <c r="AL576">
        <v>35.973014999999997</v>
      </c>
      <c r="AM576" t="s">
        <v>415</v>
      </c>
      <c r="AN576">
        <v>-75.702646000000001</v>
      </c>
      <c r="AO576">
        <v>25</v>
      </c>
      <c r="AP576">
        <v>1575</v>
      </c>
      <c r="AQ576" t="s">
        <v>129</v>
      </c>
      <c r="AR576">
        <v>92</v>
      </c>
      <c r="AS576">
        <v>154</v>
      </c>
      <c r="AT576">
        <v>-64</v>
      </c>
      <c r="BB576" t="str">
        <f t="shared" si="34"/>
        <v>1200</v>
      </c>
      <c r="BC576">
        <v>1</v>
      </c>
      <c r="BD576" t="str">
        <f t="shared" si="36"/>
        <v xml:space="preserve">N1281F  </v>
      </c>
      <c r="BE576">
        <v>1</v>
      </c>
      <c r="BG576">
        <v>0</v>
      </c>
      <c r="BH576">
        <v>0</v>
      </c>
      <c r="BI576">
        <v>0</v>
      </c>
      <c r="BJ576">
        <v>1425</v>
      </c>
      <c r="BK576">
        <v>-150</v>
      </c>
      <c r="BL576" t="s">
        <v>130</v>
      </c>
      <c r="BM576">
        <v>1</v>
      </c>
      <c r="BN576">
        <v>0</v>
      </c>
      <c r="BO576">
        <v>1</v>
      </c>
      <c r="BP576">
        <v>0</v>
      </c>
      <c r="BT576">
        <v>0</v>
      </c>
      <c r="BU576">
        <v>0</v>
      </c>
      <c r="CE576" t="str">
        <f>"21:12:37.588"</f>
        <v>21:12:37.588</v>
      </c>
      <c r="CF576">
        <v>588145800</v>
      </c>
      <c r="CI576">
        <v>0</v>
      </c>
      <c r="CJ576">
        <v>1504</v>
      </c>
      <c r="CK576">
        <v>1011.2</v>
      </c>
      <c r="CL576">
        <v>4.2187999999999999</v>
      </c>
      <c r="CM576">
        <v>1</v>
      </c>
      <c r="CN576">
        <v>1</v>
      </c>
      <c r="CO576">
        <v>0</v>
      </c>
      <c r="CP576">
        <v>1</v>
      </c>
      <c r="CQ576">
        <v>0</v>
      </c>
      <c r="CR576">
        <v>1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7</v>
      </c>
      <c r="CY576">
        <v>7</v>
      </c>
      <c r="CZ576" t="s">
        <v>131</v>
      </c>
      <c r="DA576">
        <v>145</v>
      </c>
      <c r="DB576">
        <v>1</v>
      </c>
      <c r="DC576" t="s">
        <v>132</v>
      </c>
      <c r="DD576" t="s">
        <v>133</v>
      </c>
      <c r="DG576">
        <v>1818596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"09/28/2024 21:12:37.858"</f>
        <v>09/28/2024 21:12:37.858</v>
      </c>
      <c r="C577" t="str">
        <f t="shared" si="35"/>
        <v>FFDFD7C0</v>
      </c>
      <c r="D577" t="s">
        <v>143</v>
      </c>
      <c r="E577">
        <v>13</v>
      </c>
      <c r="J577" t="s">
        <v>144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"21:12:37.586"</f>
        <v>21:12:37.586</v>
      </c>
      <c r="T577" t="str">
        <f>"21:12:37.186"</f>
        <v>21:12:37.186</v>
      </c>
      <c r="U577" t="str">
        <f t="shared" si="33"/>
        <v>A073EB</v>
      </c>
      <c r="V577">
        <v>0</v>
      </c>
      <c r="W577">
        <v>0</v>
      </c>
      <c r="X577">
        <v>4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126</v>
      </c>
      <c r="AG577">
        <v>0</v>
      </c>
      <c r="AH577">
        <v>0</v>
      </c>
      <c r="AI577">
        <v>2</v>
      </c>
      <c r="AJ577">
        <v>1</v>
      </c>
      <c r="AK577" t="s">
        <v>414</v>
      </c>
      <c r="AL577">
        <v>35.973014999999997</v>
      </c>
      <c r="AM577" t="s">
        <v>415</v>
      </c>
      <c r="AN577">
        <v>-75.702646000000001</v>
      </c>
      <c r="AO577">
        <v>25</v>
      </c>
      <c r="AP577">
        <v>1575</v>
      </c>
      <c r="AQ577" t="s">
        <v>129</v>
      </c>
      <c r="AR577">
        <v>92</v>
      </c>
      <c r="AS577">
        <v>154</v>
      </c>
      <c r="AT577">
        <v>-64</v>
      </c>
      <c r="BB577" t="str">
        <f t="shared" si="34"/>
        <v>1200</v>
      </c>
      <c r="BC577">
        <v>1</v>
      </c>
      <c r="BD577" t="str">
        <f t="shared" si="36"/>
        <v xml:space="preserve">N1281F  </v>
      </c>
      <c r="BE577">
        <v>1</v>
      </c>
      <c r="BG577">
        <v>0</v>
      </c>
      <c r="BH577">
        <v>0</v>
      </c>
      <c r="BI577">
        <v>0</v>
      </c>
      <c r="BJ577">
        <v>1425</v>
      </c>
      <c r="BK577">
        <v>-150</v>
      </c>
      <c r="BL577" t="s">
        <v>130</v>
      </c>
      <c r="BM577">
        <v>1</v>
      </c>
      <c r="BN577">
        <v>0</v>
      </c>
      <c r="BO577">
        <v>1</v>
      </c>
      <c r="BP577">
        <v>0</v>
      </c>
      <c r="BT577">
        <v>0</v>
      </c>
      <c r="BU577">
        <v>0</v>
      </c>
      <c r="CE577" t="str">
        <f>"21:12:37.588"</f>
        <v>21:12:37.588</v>
      </c>
      <c r="CF577">
        <v>588145800</v>
      </c>
      <c r="CI577">
        <v>0</v>
      </c>
      <c r="CJ577">
        <v>1504</v>
      </c>
      <c r="CK577">
        <v>1011.2</v>
      </c>
      <c r="CL577">
        <v>4.2187999999999999</v>
      </c>
      <c r="CM577">
        <v>1</v>
      </c>
      <c r="CN577">
        <v>1</v>
      </c>
      <c r="CO577">
        <v>0</v>
      </c>
      <c r="CP577">
        <v>1</v>
      </c>
      <c r="CQ577">
        <v>0</v>
      </c>
      <c r="CR577">
        <v>1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7</v>
      </c>
      <c r="CY577">
        <v>7</v>
      </c>
      <c r="CZ577" t="s">
        <v>131</v>
      </c>
      <c r="DA577">
        <v>145</v>
      </c>
      <c r="DB577">
        <v>1</v>
      </c>
      <c r="DC577" t="s">
        <v>132</v>
      </c>
      <c r="DD577" t="s">
        <v>133</v>
      </c>
      <c r="DG577">
        <v>1818596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"09/28/2024 21:12:38.764"</f>
        <v>09/28/2024 21:12:38.764</v>
      </c>
      <c r="C578" t="str">
        <f t="shared" si="35"/>
        <v>FFDFD7C0</v>
      </c>
      <c r="D578" t="s">
        <v>143</v>
      </c>
      <c r="E578">
        <v>13</v>
      </c>
      <c r="J578" t="s">
        <v>144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"21:12:38.492"</f>
        <v>21:12:38.492</v>
      </c>
      <c r="T578" t="str">
        <f>"21:12:38.092"</f>
        <v>21:12:38.092</v>
      </c>
      <c r="U578" t="str">
        <f t="shared" ref="U578:U641" si="37">"A073EB"</f>
        <v>A073EB</v>
      </c>
      <c r="V578">
        <v>0</v>
      </c>
      <c r="W578">
        <v>0</v>
      </c>
      <c r="X578">
        <v>4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126</v>
      </c>
      <c r="AG578">
        <v>0</v>
      </c>
      <c r="AH578">
        <v>0</v>
      </c>
      <c r="AI578">
        <v>2</v>
      </c>
      <c r="AJ578">
        <v>1</v>
      </c>
      <c r="AK578" t="s">
        <v>416</v>
      </c>
      <c r="AL578">
        <v>35.973680000000002</v>
      </c>
      <c r="AM578" t="s">
        <v>417</v>
      </c>
      <c r="AN578">
        <v>-75.702217000000005</v>
      </c>
      <c r="AO578">
        <v>25</v>
      </c>
      <c r="AP578">
        <v>1575</v>
      </c>
      <c r="AQ578" t="s">
        <v>129</v>
      </c>
      <c r="AR578">
        <v>92</v>
      </c>
      <c r="AS578">
        <v>154</v>
      </c>
      <c r="AT578">
        <v>-64</v>
      </c>
      <c r="BB578" t="str">
        <f t="shared" si="34"/>
        <v>1200</v>
      </c>
      <c r="BC578">
        <v>1</v>
      </c>
      <c r="BD578" t="str">
        <f t="shared" si="36"/>
        <v xml:space="preserve">N1281F  </v>
      </c>
      <c r="BE578">
        <v>1</v>
      </c>
      <c r="BG578">
        <v>0</v>
      </c>
      <c r="BH578">
        <v>0</v>
      </c>
      <c r="BI578">
        <v>0</v>
      </c>
      <c r="BJ578">
        <v>1425</v>
      </c>
      <c r="BK578">
        <v>-150</v>
      </c>
      <c r="BL578" t="s">
        <v>130</v>
      </c>
      <c r="BM578">
        <v>1</v>
      </c>
      <c r="BN578">
        <v>0</v>
      </c>
      <c r="BO578">
        <v>1</v>
      </c>
      <c r="BP578">
        <v>0</v>
      </c>
      <c r="BT578">
        <v>0</v>
      </c>
      <c r="BU578">
        <v>0</v>
      </c>
      <c r="CE578" t="str">
        <f>"21:12:38.497"</f>
        <v>21:12:38.497</v>
      </c>
      <c r="CF578">
        <v>497465265</v>
      </c>
      <c r="CI578">
        <v>0</v>
      </c>
      <c r="CJ578">
        <v>1504</v>
      </c>
      <c r="CK578">
        <v>1011.2</v>
      </c>
      <c r="CL578">
        <v>4.2187999999999999</v>
      </c>
      <c r="CM578">
        <v>1</v>
      </c>
      <c r="CN578">
        <v>1</v>
      </c>
      <c r="CO578">
        <v>0</v>
      </c>
      <c r="CP578">
        <v>1</v>
      </c>
      <c r="CQ578">
        <v>0</v>
      </c>
      <c r="CR578">
        <v>1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131</v>
      </c>
      <c r="DA578">
        <v>145</v>
      </c>
      <c r="DB578">
        <v>1</v>
      </c>
      <c r="DC578" t="s">
        <v>132</v>
      </c>
      <c r="DD578" t="s">
        <v>133</v>
      </c>
      <c r="DG578">
        <v>1819023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"09/28/2024 21:12:38.764"</f>
        <v>09/28/2024 21:12:38.764</v>
      </c>
      <c r="C579" t="str">
        <f t="shared" si="35"/>
        <v>FFDFD7C0</v>
      </c>
      <c r="D579" t="s">
        <v>136</v>
      </c>
      <c r="E579">
        <v>3</v>
      </c>
      <c r="F579">
        <v>1003</v>
      </c>
      <c r="G579" t="s">
        <v>142</v>
      </c>
      <c r="J579" t="s">
        <v>137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"21:12:38.492"</f>
        <v>21:12:38.492</v>
      </c>
      <c r="T579" t="str">
        <f>"21:12:38.092"</f>
        <v>21:12:38.092</v>
      </c>
      <c r="U579" t="str">
        <f t="shared" si="37"/>
        <v>A073EB</v>
      </c>
      <c r="V579">
        <v>0</v>
      </c>
      <c r="W579">
        <v>0</v>
      </c>
      <c r="X579">
        <v>4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126</v>
      </c>
      <c r="AG579">
        <v>0</v>
      </c>
      <c r="AH579">
        <v>0</v>
      </c>
      <c r="AI579">
        <v>2</v>
      </c>
      <c r="AJ579">
        <v>1</v>
      </c>
      <c r="AK579" t="s">
        <v>416</v>
      </c>
      <c r="AL579">
        <v>35.973680000000002</v>
      </c>
      <c r="AM579" t="s">
        <v>417</v>
      </c>
      <c r="AN579">
        <v>-75.702217000000005</v>
      </c>
      <c r="AO579">
        <v>25</v>
      </c>
      <c r="AP579">
        <v>1575</v>
      </c>
      <c r="AQ579" t="s">
        <v>129</v>
      </c>
      <c r="AR579">
        <v>92</v>
      </c>
      <c r="AS579">
        <v>154</v>
      </c>
      <c r="AT579">
        <v>-64</v>
      </c>
      <c r="BB579" t="str">
        <f t="shared" ref="BB579:BB642" si="38">"1200"</f>
        <v>1200</v>
      </c>
      <c r="BC579">
        <v>1</v>
      </c>
      <c r="BD579" t="str">
        <f t="shared" si="36"/>
        <v xml:space="preserve">N1281F  </v>
      </c>
      <c r="BE579">
        <v>1</v>
      </c>
      <c r="BG579">
        <v>0</v>
      </c>
      <c r="BH579">
        <v>0</v>
      </c>
      <c r="BI579">
        <v>0</v>
      </c>
      <c r="BJ579">
        <v>1425</v>
      </c>
      <c r="BK579">
        <v>-150</v>
      </c>
      <c r="BL579" t="s">
        <v>130</v>
      </c>
      <c r="BM579">
        <v>1</v>
      </c>
      <c r="BN579">
        <v>0</v>
      </c>
      <c r="BO579">
        <v>1</v>
      </c>
      <c r="BP579">
        <v>0</v>
      </c>
      <c r="BT579">
        <v>0</v>
      </c>
      <c r="BU579">
        <v>0</v>
      </c>
      <c r="CE579" t="str">
        <f>"21:12:38.497"</f>
        <v>21:12:38.497</v>
      </c>
      <c r="CF579">
        <v>497465265</v>
      </c>
      <c r="CI579">
        <v>0</v>
      </c>
      <c r="CJ579">
        <v>1504</v>
      </c>
      <c r="CK579">
        <v>1011.2</v>
      </c>
      <c r="CL579">
        <v>4.2187999999999999</v>
      </c>
      <c r="CM579">
        <v>1</v>
      </c>
      <c r="CN579">
        <v>1</v>
      </c>
      <c r="CO579">
        <v>0</v>
      </c>
      <c r="CP579">
        <v>1</v>
      </c>
      <c r="CQ579">
        <v>0</v>
      </c>
      <c r="CR579">
        <v>1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131</v>
      </c>
      <c r="DA579">
        <v>145</v>
      </c>
      <c r="DB579">
        <v>1</v>
      </c>
      <c r="DC579" t="s">
        <v>132</v>
      </c>
      <c r="DD579" t="s">
        <v>133</v>
      </c>
      <c r="DG579">
        <v>1819023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"09/28/2024 21:12:38.764"</f>
        <v>09/28/2024 21:12:38.764</v>
      </c>
      <c r="C580" t="str">
        <f t="shared" si="35"/>
        <v>FFDFD7C0</v>
      </c>
      <c r="D580" t="s">
        <v>136</v>
      </c>
      <c r="E580">
        <v>4</v>
      </c>
      <c r="F580">
        <v>1004</v>
      </c>
      <c r="G580" t="s">
        <v>124</v>
      </c>
      <c r="J580" t="s">
        <v>137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"21:12:38.492"</f>
        <v>21:12:38.492</v>
      </c>
      <c r="T580" t="str">
        <f>"21:12:38.092"</f>
        <v>21:12:38.092</v>
      </c>
      <c r="U580" t="str">
        <f t="shared" si="37"/>
        <v>A073EB</v>
      </c>
      <c r="V580">
        <v>0</v>
      </c>
      <c r="W580">
        <v>0</v>
      </c>
      <c r="X580">
        <v>4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126</v>
      </c>
      <c r="AG580">
        <v>0</v>
      </c>
      <c r="AH580">
        <v>0</v>
      </c>
      <c r="AI580">
        <v>2</v>
      </c>
      <c r="AJ580">
        <v>1</v>
      </c>
      <c r="AK580" t="s">
        <v>416</v>
      </c>
      <c r="AL580">
        <v>35.973680000000002</v>
      </c>
      <c r="AM580" t="s">
        <v>417</v>
      </c>
      <c r="AN580">
        <v>-75.702217000000005</v>
      </c>
      <c r="AO580">
        <v>25</v>
      </c>
      <c r="AP580">
        <v>1575</v>
      </c>
      <c r="AQ580" t="s">
        <v>129</v>
      </c>
      <c r="AR580">
        <v>92</v>
      </c>
      <c r="AS580">
        <v>154</v>
      </c>
      <c r="AT580">
        <v>-64</v>
      </c>
      <c r="BB580" t="str">
        <f t="shared" si="38"/>
        <v>1200</v>
      </c>
      <c r="BC580">
        <v>1</v>
      </c>
      <c r="BD580" t="str">
        <f t="shared" si="36"/>
        <v xml:space="preserve">N1281F  </v>
      </c>
      <c r="BE580">
        <v>1</v>
      </c>
      <c r="BG580">
        <v>0</v>
      </c>
      <c r="BH580">
        <v>0</v>
      </c>
      <c r="BI580">
        <v>0</v>
      </c>
      <c r="BJ580">
        <v>1425</v>
      </c>
      <c r="BK580">
        <v>-150</v>
      </c>
      <c r="BL580" t="s">
        <v>130</v>
      </c>
      <c r="BM580">
        <v>1</v>
      </c>
      <c r="BN580">
        <v>0</v>
      </c>
      <c r="BO580">
        <v>1</v>
      </c>
      <c r="BP580">
        <v>0</v>
      </c>
      <c r="BT580">
        <v>0</v>
      </c>
      <c r="BU580">
        <v>0</v>
      </c>
      <c r="CE580" t="str">
        <f>"21:12:38.497"</f>
        <v>21:12:38.497</v>
      </c>
      <c r="CF580">
        <v>497465265</v>
      </c>
      <c r="CI580">
        <v>0</v>
      </c>
      <c r="CJ580">
        <v>1504</v>
      </c>
      <c r="CK580">
        <v>1011.2</v>
      </c>
      <c r="CL580">
        <v>4.2187999999999999</v>
      </c>
      <c r="CM580">
        <v>1</v>
      </c>
      <c r="CN580">
        <v>1</v>
      </c>
      <c r="CO580">
        <v>0</v>
      </c>
      <c r="CP580">
        <v>1</v>
      </c>
      <c r="CQ580">
        <v>0</v>
      </c>
      <c r="CR580">
        <v>1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131</v>
      </c>
      <c r="DA580">
        <v>145</v>
      </c>
      <c r="DB580">
        <v>1</v>
      </c>
      <c r="DC580" t="s">
        <v>132</v>
      </c>
      <c r="DD580" t="s">
        <v>133</v>
      </c>
      <c r="DG580">
        <v>1819023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"09/28/2024 21:12:38.764"</f>
        <v>09/28/2024 21:12:38.764</v>
      </c>
      <c r="C581" t="str">
        <f t="shared" si="35"/>
        <v>FFDFD7C0</v>
      </c>
      <c r="D581" t="s">
        <v>123</v>
      </c>
      <c r="E581">
        <v>2</v>
      </c>
      <c r="H581">
        <v>158</v>
      </c>
      <c r="I581" t="s">
        <v>124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"21:12:38.492"</f>
        <v>21:12:38.492</v>
      </c>
      <c r="T581" t="str">
        <f>"21:12:38.092"</f>
        <v>21:12:38.092</v>
      </c>
      <c r="U581" t="str">
        <f t="shared" si="37"/>
        <v>A073EB</v>
      </c>
      <c r="V581">
        <v>0</v>
      </c>
      <c r="W581">
        <v>0</v>
      </c>
      <c r="X581">
        <v>4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126</v>
      </c>
      <c r="AG581">
        <v>0</v>
      </c>
      <c r="AH581">
        <v>0</v>
      </c>
      <c r="AI581">
        <v>2</v>
      </c>
      <c r="AJ581">
        <v>1</v>
      </c>
      <c r="AK581" t="s">
        <v>416</v>
      </c>
      <c r="AL581">
        <v>35.973680000000002</v>
      </c>
      <c r="AM581" t="s">
        <v>417</v>
      </c>
      <c r="AN581">
        <v>-75.702217000000005</v>
      </c>
      <c r="AO581">
        <v>25</v>
      </c>
      <c r="AP581">
        <v>1575</v>
      </c>
      <c r="AQ581" t="s">
        <v>129</v>
      </c>
      <c r="AR581">
        <v>92</v>
      </c>
      <c r="AS581">
        <v>154</v>
      </c>
      <c r="AT581">
        <v>-64</v>
      </c>
      <c r="BB581" t="str">
        <f t="shared" si="38"/>
        <v>1200</v>
      </c>
      <c r="BC581">
        <v>1</v>
      </c>
      <c r="BD581" t="str">
        <f t="shared" si="36"/>
        <v xml:space="preserve">N1281F  </v>
      </c>
      <c r="BE581">
        <v>1</v>
      </c>
      <c r="BG581">
        <v>0</v>
      </c>
      <c r="BH581">
        <v>0</v>
      </c>
      <c r="BI581">
        <v>0</v>
      </c>
      <c r="BJ581">
        <v>1425</v>
      </c>
      <c r="BK581">
        <v>-150</v>
      </c>
      <c r="BL581" t="s">
        <v>130</v>
      </c>
      <c r="BM581">
        <v>1</v>
      </c>
      <c r="BN581">
        <v>0</v>
      </c>
      <c r="BO581">
        <v>1</v>
      </c>
      <c r="BP581">
        <v>0</v>
      </c>
      <c r="BT581">
        <v>0</v>
      </c>
      <c r="BU581">
        <v>0</v>
      </c>
      <c r="CE581" t="str">
        <f>"21:12:38.497"</f>
        <v>21:12:38.497</v>
      </c>
      <c r="CF581">
        <v>497465265</v>
      </c>
      <c r="CI581">
        <v>0</v>
      </c>
      <c r="CJ581">
        <v>1504</v>
      </c>
      <c r="CK581">
        <v>1011.2</v>
      </c>
      <c r="CL581">
        <v>4.2187999999999999</v>
      </c>
      <c r="CM581">
        <v>1</v>
      </c>
      <c r="CN581">
        <v>1</v>
      </c>
      <c r="CO581">
        <v>0</v>
      </c>
      <c r="CP581">
        <v>1</v>
      </c>
      <c r="CQ581">
        <v>0</v>
      </c>
      <c r="CR581">
        <v>1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145</v>
      </c>
      <c r="DB581">
        <v>1</v>
      </c>
      <c r="DC581" t="s">
        <v>132</v>
      </c>
      <c r="DD581" t="s">
        <v>133</v>
      </c>
      <c r="DG581">
        <v>1819023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"09/28/2024 21:12:39.764"</f>
        <v>09/28/2024 21:12:39.764</v>
      </c>
      <c r="C582" t="str">
        <f t="shared" si="35"/>
        <v>FFDFD7C0</v>
      </c>
      <c r="D582" t="s">
        <v>136</v>
      </c>
      <c r="E582">
        <v>3</v>
      </c>
      <c r="F582">
        <v>1003</v>
      </c>
      <c r="G582" t="s">
        <v>142</v>
      </c>
      <c r="J582" t="s">
        <v>137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"21:12:39.516"</f>
        <v>21:12:39.516</v>
      </c>
      <c r="T582" t="str">
        <f>"21:12:39.116"</f>
        <v>21:12:39.116</v>
      </c>
      <c r="U582" t="str">
        <f t="shared" si="37"/>
        <v>A073EB</v>
      </c>
      <c r="V582">
        <v>0</v>
      </c>
      <c r="W582">
        <v>0</v>
      </c>
      <c r="X582">
        <v>4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126</v>
      </c>
      <c r="AG582">
        <v>0</v>
      </c>
      <c r="AH582">
        <v>0</v>
      </c>
      <c r="AI582">
        <v>2</v>
      </c>
      <c r="AJ582">
        <v>1</v>
      </c>
      <c r="AK582" t="s">
        <v>418</v>
      </c>
      <c r="AL582">
        <v>35.974367000000001</v>
      </c>
      <c r="AM582" t="s">
        <v>419</v>
      </c>
      <c r="AN582">
        <v>-75.701701999999997</v>
      </c>
      <c r="AO582">
        <v>25</v>
      </c>
      <c r="AP582">
        <v>1575</v>
      </c>
      <c r="AQ582" t="s">
        <v>129</v>
      </c>
      <c r="AR582">
        <v>92</v>
      </c>
      <c r="AS582">
        <v>153</v>
      </c>
      <c r="AT582">
        <v>-64</v>
      </c>
      <c r="BB582" t="str">
        <f t="shared" si="38"/>
        <v>1200</v>
      </c>
      <c r="BC582">
        <v>1</v>
      </c>
      <c r="BD582" t="str">
        <f t="shared" si="36"/>
        <v xml:space="preserve">N1281F  </v>
      </c>
      <c r="BE582">
        <v>1</v>
      </c>
      <c r="BG582">
        <v>0</v>
      </c>
      <c r="BH582">
        <v>0</v>
      </c>
      <c r="BI582">
        <v>0</v>
      </c>
      <c r="BJ582">
        <v>1400</v>
      </c>
      <c r="BK582">
        <v>-175</v>
      </c>
      <c r="BL582" t="s">
        <v>130</v>
      </c>
      <c r="BM582">
        <v>1</v>
      </c>
      <c r="BN582">
        <v>0</v>
      </c>
      <c r="BO582">
        <v>1</v>
      </c>
      <c r="BP582">
        <v>0</v>
      </c>
      <c r="BT582">
        <v>0</v>
      </c>
      <c r="BU582">
        <v>0</v>
      </c>
      <c r="CE582" t="str">
        <f>"21:12:39.521"</f>
        <v>21:12:39.521</v>
      </c>
      <c r="CF582">
        <v>521473723</v>
      </c>
      <c r="CI582">
        <v>0</v>
      </c>
      <c r="CJ582">
        <v>1504</v>
      </c>
      <c r="CK582">
        <v>1011.2</v>
      </c>
      <c r="CL582">
        <v>4.2187999999999999</v>
      </c>
      <c r="CM582">
        <v>1</v>
      </c>
      <c r="CN582">
        <v>1</v>
      </c>
      <c r="CO582">
        <v>0</v>
      </c>
      <c r="CP582">
        <v>1</v>
      </c>
      <c r="CQ582">
        <v>0</v>
      </c>
      <c r="CR582">
        <v>1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131</v>
      </c>
      <c r="DA582">
        <v>145</v>
      </c>
      <c r="DB582">
        <v>1</v>
      </c>
      <c r="DC582" t="s">
        <v>132</v>
      </c>
      <c r="DD582" t="s">
        <v>133</v>
      </c>
      <c r="DG582">
        <v>1819488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"09/28/2024 21:12:39.764"</f>
        <v>09/28/2024 21:12:39.764</v>
      </c>
      <c r="C583" t="str">
        <f t="shared" si="35"/>
        <v>FFDFD7C0</v>
      </c>
      <c r="D583" t="s">
        <v>136</v>
      </c>
      <c r="E583">
        <v>4</v>
      </c>
      <c r="F583">
        <v>1004</v>
      </c>
      <c r="G583" t="s">
        <v>124</v>
      </c>
      <c r="J583" t="s">
        <v>137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"21:12:39.516"</f>
        <v>21:12:39.516</v>
      </c>
      <c r="T583" t="str">
        <f>"21:12:39.116"</f>
        <v>21:12:39.116</v>
      </c>
      <c r="U583" t="str">
        <f t="shared" si="37"/>
        <v>A073EB</v>
      </c>
      <c r="V583">
        <v>0</v>
      </c>
      <c r="W583">
        <v>0</v>
      </c>
      <c r="X583">
        <v>4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126</v>
      </c>
      <c r="AG583">
        <v>0</v>
      </c>
      <c r="AH583">
        <v>0</v>
      </c>
      <c r="AI583">
        <v>2</v>
      </c>
      <c r="AJ583">
        <v>1</v>
      </c>
      <c r="AK583" t="s">
        <v>418</v>
      </c>
      <c r="AL583">
        <v>35.974367000000001</v>
      </c>
      <c r="AM583" t="s">
        <v>419</v>
      </c>
      <c r="AN583">
        <v>-75.701701999999997</v>
      </c>
      <c r="AO583">
        <v>25</v>
      </c>
      <c r="AP583">
        <v>1575</v>
      </c>
      <c r="AQ583" t="s">
        <v>129</v>
      </c>
      <c r="AR583">
        <v>92</v>
      </c>
      <c r="AS583">
        <v>153</v>
      </c>
      <c r="AT583">
        <v>-64</v>
      </c>
      <c r="BB583" t="str">
        <f t="shared" si="38"/>
        <v>1200</v>
      </c>
      <c r="BC583">
        <v>1</v>
      </c>
      <c r="BD583" t="str">
        <f t="shared" si="36"/>
        <v xml:space="preserve">N1281F  </v>
      </c>
      <c r="BE583">
        <v>1</v>
      </c>
      <c r="BG583">
        <v>0</v>
      </c>
      <c r="BH583">
        <v>0</v>
      </c>
      <c r="BI583">
        <v>0</v>
      </c>
      <c r="BJ583">
        <v>1400</v>
      </c>
      <c r="BK583">
        <v>-175</v>
      </c>
      <c r="BL583" t="s">
        <v>130</v>
      </c>
      <c r="BM583">
        <v>1</v>
      </c>
      <c r="BN583">
        <v>0</v>
      </c>
      <c r="BO583">
        <v>1</v>
      </c>
      <c r="BP583">
        <v>0</v>
      </c>
      <c r="BT583">
        <v>0</v>
      </c>
      <c r="BU583">
        <v>0</v>
      </c>
      <c r="CE583" t="str">
        <f>"21:12:39.521"</f>
        <v>21:12:39.521</v>
      </c>
      <c r="CF583">
        <v>521473723</v>
      </c>
      <c r="CI583">
        <v>0</v>
      </c>
      <c r="CJ583">
        <v>1504</v>
      </c>
      <c r="CK583">
        <v>1011.2</v>
      </c>
      <c r="CL583">
        <v>4.2187999999999999</v>
      </c>
      <c r="CM583">
        <v>1</v>
      </c>
      <c r="CN583">
        <v>1</v>
      </c>
      <c r="CO583">
        <v>0</v>
      </c>
      <c r="CP583">
        <v>1</v>
      </c>
      <c r="CQ583">
        <v>0</v>
      </c>
      <c r="CR583">
        <v>1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145</v>
      </c>
      <c r="DB583">
        <v>1</v>
      </c>
      <c r="DC583" t="s">
        <v>132</v>
      </c>
      <c r="DD583" t="s">
        <v>133</v>
      </c>
      <c r="DG583">
        <v>1819488</v>
      </c>
      <c r="DI583">
        <v>0</v>
      </c>
      <c r="DJ583">
        <v>0</v>
      </c>
      <c r="DK583">
        <v>1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"09/28/2024 21:12:39.764"</f>
        <v>09/28/2024 21:12:39.764</v>
      </c>
      <c r="C584" t="str">
        <f t="shared" si="35"/>
        <v>FFDFD7C0</v>
      </c>
      <c r="D584" t="s">
        <v>123</v>
      </c>
      <c r="E584">
        <v>2</v>
      </c>
      <c r="H584">
        <v>158</v>
      </c>
      <c r="I584" t="s">
        <v>124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"21:12:39.516"</f>
        <v>21:12:39.516</v>
      </c>
      <c r="T584" t="str">
        <f>"21:12:39.116"</f>
        <v>21:12:39.116</v>
      </c>
      <c r="U584" t="str">
        <f t="shared" si="37"/>
        <v>A073EB</v>
      </c>
      <c r="V584">
        <v>0</v>
      </c>
      <c r="W584">
        <v>0</v>
      </c>
      <c r="X584">
        <v>4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126</v>
      </c>
      <c r="AG584">
        <v>0</v>
      </c>
      <c r="AH584">
        <v>0</v>
      </c>
      <c r="AI584">
        <v>2</v>
      </c>
      <c r="AJ584">
        <v>1</v>
      </c>
      <c r="AK584" t="s">
        <v>418</v>
      </c>
      <c r="AL584">
        <v>35.974367000000001</v>
      </c>
      <c r="AM584" t="s">
        <v>419</v>
      </c>
      <c r="AN584">
        <v>-75.701701999999997</v>
      </c>
      <c r="AO584">
        <v>25</v>
      </c>
      <c r="AP584">
        <v>1575</v>
      </c>
      <c r="AQ584" t="s">
        <v>129</v>
      </c>
      <c r="AR584">
        <v>92</v>
      </c>
      <c r="AS584">
        <v>153</v>
      </c>
      <c r="AT584">
        <v>-64</v>
      </c>
      <c r="BB584" t="str">
        <f t="shared" si="38"/>
        <v>1200</v>
      </c>
      <c r="BC584">
        <v>1</v>
      </c>
      <c r="BD584" t="str">
        <f t="shared" si="36"/>
        <v xml:space="preserve">N1281F  </v>
      </c>
      <c r="BE584">
        <v>1</v>
      </c>
      <c r="BG584">
        <v>0</v>
      </c>
      <c r="BH584">
        <v>0</v>
      </c>
      <c r="BI584">
        <v>0</v>
      </c>
      <c r="BJ584">
        <v>1400</v>
      </c>
      <c r="BK584">
        <v>-175</v>
      </c>
      <c r="BL584" t="s">
        <v>130</v>
      </c>
      <c r="BM584">
        <v>1</v>
      </c>
      <c r="BN584">
        <v>0</v>
      </c>
      <c r="BO584">
        <v>1</v>
      </c>
      <c r="BP584">
        <v>0</v>
      </c>
      <c r="BT584">
        <v>0</v>
      </c>
      <c r="BU584">
        <v>0</v>
      </c>
      <c r="CE584" t="str">
        <f>"21:12:39.521"</f>
        <v>21:12:39.521</v>
      </c>
      <c r="CF584">
        <v>521473723</v>
      </c>
      <c r="CI584">
        <v>0</v>
      </c>
      <c r="CJ584">
        <v>1504</v>
      </c>
      <c r="CK584">
        <v>1011.2</v>
      </c>
      <c r="CL584">
        <v>4.2187999999999999</v>
      </c>
      <c r="CM584">
        <v>1</v>
      </c>
      <c r="CN584">
        <v>1</v>
      </c>
      <c r="CO584">
        <v>0</v>
      </c>
      <c r="CP584">
        <v>1</v>
      </c>
      <c r="CQ584">
        <v>0</v>
      </c>
      <c r="CR584">
        <v>1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131</v>
      </c>
      <c r="DA584">
        <v>145</v>
      </c>
      <c r="DB584">
        <v>1</v>
      </c>
      <c r="DC584" t="s">
        <v>132</v>
      </c>
      <c r="DD584" t="s">
        <v>133</v>
      </c>
      <c r="DG584">
        <v>1819488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"09/28/2024 21:12:39.811"</f>
        <v>09/28/2024 21:12:39.811</v>
      </c>
      <c r="C585" t="str">
        <f t="shared" si="35"/>
        <v>FFDFD7C0</v>
      </c>
      <c r="D585" t="s">
        <v>143</v>
      </c>
      <c r="E585">
        <v>13</v>
      </c>
      <c r="J585" t="s">
        <v>144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"21:12:39.516"</f>
        <v>21:12:39.516</v>
      </c>
      <c r="T585" t="str">
        <f>"21:12:39.116"</f>
        <v>21:12:39.116</v>
      </c>
      <c r="U585" t="str">
        <f t="shared" si="37"/>
        <v>A073EB</v>
      </c>
      <c r="V585">
        <v>0</v>
      </c>
      <c r="W585">
        <v>0</v>
      </c>
      <c r="X585">
        <v>4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126</v>
      </c>
      <c r="AG585">
        <v>0</v>
      </c>
      <c r="AH585">
        <v>0</v>
      </c>
      <c r="AI585">
        <v>2</v>
      </c>
      <c r="AJ585">
        <v>1</v>
      </c>
      <c r="AK585" t="s">
        <v>418</v>
      </c>
      <c r="AL585">
        <v>35.974367000000001</v>
      </c>
      <c r="AM585" t="s">
        <v>419</v>
      </c>
      <c r="AN585">
        <v>-75.701701999999997</v>
      </c>
      <c r="AO585">
        <v>25</v>
      </c>
      <c r="AP585">
        <v>1575</v>
      </c>
      <c r="AQ585" t="s">
        <v>129</v>
      </c>
      <c r="AR585">
        <v>92</v>
      </c>
      <c r="AS585">
        <v>153</v>
      </c>
      <c r="AT585">
        <v>-64</v>
      </c>
      <c r="BB585" t="str">
        <f t="shared" si="38"/>
        <v>1200</v>
      </c>
      <c r="BC585">
        <v>1</v>
      </c>
      <c r="BD585" t="str">
        <f t="shared" si="36"/>
        <v xml:space="preserve">N1281F  </v>
      </c>
      <c r="BE585">
        <v>1</v>
      </c>
      <c r="BG585">
        <v>0</v>
      </c>
      <c r="BH585">
        <v>0</v>
      </c>
      <c r="BI585">
        <v>0</v>
      </c>
      <c r="BJ585">
        <v>1400</v>
      </c>
      <c r="BK585">
        <v>-175</v>
      </c>
      <c r="BL585" t="s">
        <v>130</v>
      </c>
      <c r="BM585">
        <v>1</v>
      </c>
      <c r="BN585">
        <v>0</v>
      </c>
      <c r="BO585">
        <v>1</v>
      </c>
      <c r="BP585">
        <v>0</v>
      </c>
      <c r="BT585">
        <v>0</v>
      </c>
      <c r="BU585">
        <v>0</v>
      </c>
      <c r="CE585" t="str">
        <f>"21:12:39.521"</f>
        <v>21:12:39.521</v>
      </c>
      <c r="CF585">
        <v>521473723</v>
      </c>
      <c r="CI585">
        <v>0</v>
      </c>
      <c r="CJ585">
        <v>1504</v>
      </c>
      <c r="CK585">
        <v>1011.2</v>
      </c>
      <c r="CL585">
        <v>4.2187999999999999</v>
      </c>
      <c r="CM585">
        <v>1</v>
      </c>
      <c r="CN585">
        <v>1</v>
      </c>
      <c r="CO585">
        <v>0</v>
      </c>
      <c r="CP585">
        <v>1</v>
      </c>
      <c r="CQ585">
        <v>0</v>
      </c>
      <c r="CR585">
        <v>1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7</v>
      </c>
      <c r="CY585">
        <v>7</v>
      </c>
      <c r="CZ585" t="s">
        <v>131</v>
      </c>
      <c r="DA585">
        <v>145</v>
      </c>
      <c r="DB585">
        <v>1</v>
      </c>
      <c r="DC585" t="s">
        <v>132</v>
      </c>
      <c r="DD585" t="s">
        <v>133</v>
      </c>
      <c r="DG585">
        <v>1819488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"09/28/2024 21:12:40.608"</f>
        <v>09/28/2024 21:12:40.608</v>
      </c>
      <c r="C586" t="str">
        <f t="shared" si="35"/>
        <v>FFDFD7C0</v>
      </c>
      <c r="D586" t="s">
        <v>143</v>
      </c>
      <c r="E586">
        <v>13</v>
      </c>
      <c r="J586" t="s">
        <v>144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"21:12:40.344"</f>
        <v>21:12:40.344</v>
      </c>
      <c r="T586" t="str">
        <f>"21:12:39.944"</f>
        <v>21:12:39.944</v>
      </c>
      <c r="U586" t="str">
        <f t="shared" si="37"/>
        <v>A073EB</v>
      </c>
      <c r="V586">
        <v>0</v>
      </c>
      <c r="W586">
        <v>0</v>
      </c>
      <c r="X586">
        <v>4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126</v>
      </c>
      <c r="AG586">
        <v>0</v>
      </c>
      <c r="AH586">
        <v>0</v>
      </c>
      <c r="AI586">
        <v>2</v>
      </c>
      <c r="AJ586">
        <v>1</v>
      </c>
      <c r="AK586" t="s">
        <v>420</v>
      </c>
      <c r="AL586">
        <v>35.975009999999997</v>
      </c>
      <c r="AM586" t="s">
        <v>128</v>
      </c>
      <c r="AN586">
        <v>-75.701187000000004</v>
      </c>
      <c r="AO586">
        <v>25</v>
      </c>
      <c r="AP586">
        <v>1575</v>
      </c>
      <c r="AQ586" t="s">
        <v>129</v>
      </c>
      <c r="AR586">
        <v>91</v>
      </c>
      <c r="AS586">
        <v>153</v>
      </c>
      <c r="AT586">
        <v>0</v>
      </c>
      <c r="BB586" t="str">
        <f t="shared" si="38"/>
        <v>1200</v>
      </c>
      <c r="BC586">
        <v>1</v>
      </c>
      <c r="BD586" t="str">
        <f t="shared" si="36"/>
        <v xml:space="preserve">N1281F  </v>
      </c>
      <c r="BE586">
        <v>1</v>
      </c>
      <c r="BG586">
        <v>0</v>
      </c>
      <c r="BH586">
        <v>0</v>
      </c>
      <c r="BI586">
        <v>0</v>
      </c>
      <c r="BJ586">
        <v>1425</v>
      </c>
      <c r="BK586">
        <v>-150</v>
      </c>
      <c r="BL586" t="s">
        <v>130</v>
      </c>
      <c r="BM586">
        <v>1</v>
      </c>
      <c r="BN586">
        <v>0</v>
      </c>
      <c r="BO586">
        <v>1</v>
      </c>
      <c r="BP586">
        <v>0</v>
      </c>
      <c r="BT586">
        <v>0</v>
      </c>
      <c r="BU586">
        <v>0</v>
      </c>
      <c r="CE586" t="str">
        <f>"21:12:40.349"</f>
        <v>21:12:40.349</v>
      </c>
      <c r="CF586">
        <v>348872523</v>
      </c>
      <c r="CI586">
        <v>0</v>
      </c>
      <c r="CJ586">
        <v>1504</v>
      </c>
      <c r="CK586">
        <v>1011.2</v>
      </c>
      <c r="CL586">
        <v>4.2187999999999999</v>
      </c>
      <c r="CM586">
        <v>1</v>
      </c>
      <c r="CN586">
        <v>1</v>
      </c>
      <c r="CO586">
        <v>0</v>
      </c>
      <c r="CP586">
        <v>1</v>
      </c>
      <c r="CQ586">
        <v>0</v>
      </c>
      <c r="CR586">
        <v>1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131</v>
      </c>
      <c r="DA586">
        <v>145</v>
      </c>
      <c r="DB586">
        <v>1</v>
      </c>
      <c r="DC586" t="s">
        <v>132</v>
      </c>
      <c r="DD586" t="s">
        <v>133</v>
      </c>
      <c r="DG586">
        <v>1819844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"09/28/2024 21:12:40.623"</f>
        <v>09/28/2024 21:12:40.623</v>
      </c>
      <c r="C587" t="str">
        <f t="shared" si="35"/>
        <v>FFDFD7C0</v>
      </c>
      <c r="D587" t="s">
        <v>136</v>
      </c>
      <c r="E587">
        <v>3</v>
      </c>
      <c r="F587">
        <v>1003</v>
      </c>
      <c r="G587" t="s">
        <v>142</v>
      </c>
      <c r="J587" t="s">
        <v>137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"21:12:40.344"</f>
        <v>21:12:40.344</v>
      </c>
      <c r="T587" t="str">
        <f>"21:12:39.944"</f>
        <v>21:12:39.944</v>
      </c>
      <c r="U587" t="str">
        <f t="shared" si="37"/>
        <v>A073EB</v>
      </c>
      <c r="V587">
        <v>0</v>
      </c>
      <c r="W587">
        <v>0</v>
      </c>
      <c r="X587">
        <v>4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126</v>
      </c>
      <c r="AG587">
        <v>0</v>
      </c>
      <c r="AH587">
        <v>0</v>
      </c>
      <c r="AI587">
        <v>2</v>
      </c>
      <c r="AJ587">
        <v>1</v>
      </c>
      <c r="AK587" t="s">
        <v>420</v>
      </c>
      <c r="AL587">
        <v>35.975009999999997</v>
      </c>
      <c r="AM587" t="s">
        <v>128</v>
      </c>
      <c r="AN587">
        <v>-75.701187000000004</v>
      </c>
      <c r="AO587">
        <v>25</v>
      </c>
      <c r="AP587">
        <v>1575</v>
      </c>
      <c r="AQ587" t="s">
        <v>129</v>
      </c>
      <c r="AR587">
        <v>91</v>
      </c>
      <c r="AS587">
        <v>153</v>
      </c>
      <c r="AT587">
        <v>0</v>
      </c>
      <c r="BB587" t="str">
        <f t="shared" si="38"/>
        <v>1200</v>
      </c>
      <c r="BC587">
        <v>1</v>
      </c>
      <c r="BD587" t="str">
        <f t="shared" si="36"/>
        <v xml:space="preserve">N1281F  </v>
      </c>
      <c r="BE587">
        <v>1</v>
      </c>
      <c r="BG587">
        <v>0</v>
      </c>
      <c r="BH587">
        <v>0</v>
      </c>
      <c r="BI587">
        <v>0</v>
      </c>
      <c r="BJ587">
        <v>1425</v>
      </c>
      <c r="BK587">
        <v>-150</v>
      </c>
      <c r="BL587" t="s">
        <v>130</v>
      </c>
      <c r="BM587">
        <v>1</v>
      </c>
      <c r="BN587">
        <v>0</v>
      </c>
      <c r="BO587">
        <v>1</v>
      </c>
      <c r="BP587">
        <v>0</v>
      </c>
      <c r="BT587">
        <v>0</v>
      </c>
      <c r="BU587">
        <v>0</v>
      </c>
      <c r="CE587" t="str">
        <f>"21:12:40.349"</f>
        <v>21:12:40.349</v>
      </c>
      <c r="CF587">
        <v>348872523</v>
      </c>
      <c r="CI587">
        <v>0</v>
      </c>
      <c r="CJ587">
        <v>1504</v>
      </c>
      <c r="CK587">
        <v>1011.2</v>
      </c>
      <c r="CL587">
        <v>4.2187999999999999</v>
      </c>
      <c r="CM587">
        <v>1</v>
      </c>
      <c r="CN587">
        <v>1</v>
      </c>
      <c r="CO587">
        <v>0</v>
      </c>
      <c r="CP587">
        <v>1</v>
      </c>
      <c r="CQ587">
        <v>0</v>
      </c>
      <c r="CR587">
        <v>1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145</v>
      </c>
      <c r="DB587">
        <v>1</v>
      </c>
      <c r="DC587" t="s">
        <v>132</v>
      </c>
      <c r="DD587" t="s">
        <v>133</v>
      </c>
      <c r="DG587">
        <v>1819844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"09/28/2024 21:12:40.623"</f>
        <v>09/28/2024 21:12:40.623</v>
      </c>
      <c r="C588" t="str">
        <f t="shared" si="35"/>
        <v>FFDFD7C0</v>
      </c>
      <c r="D588" t="s">
        <v>123</v>
      </c>
      <c r="E588">
        <v>2</v>
      </c>
      <c r="H588">
        <v>158</v>
      </c>
      <c r="I588" t="s">
        <v>124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"21:12:40.344"</f>
        <v>21:12:40.344</v>
      </c>
      <c r="T588" t="str">
        <f>"21:12:39.944"</f>
        <v>21:12:39.944</v>
      </c>
      <c r="U588" t="str">
        <f t="shared" si="37"/>
        <v>A073EB</v>
      </c>
      <c r="V588">
        <v>0</v>
      </c>
      <c r="W588">
        <v>0</v>
      </c>
      <c r="X588">
        <v>4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126</v>
      </c>
      <c r="AG588">
        <v>0</v>
      </c>
      <c r="AH588">
        <v>0</v>
      </c>
      <c r="AI588">
        <v>2</v>
      </c>
      <c r="AJ588">
        <v>1</v>
      </c>
      <c r="AK588" t="s">
        <v>420</v>
      </c>
      <c r="AL588">
        <v>35.975009999999997</v>
      </c>
      <c r="AM588" t="s">
        <v>128</v>
      </c>
      <c r="AN588">
        <v>-75.701187000000004</v>
      </c>
      <c r="AO588">
        <v>25</v>
      </c>
      <c r="AP588">
        <v>1575</v>
      </c>
      <c r="AQ588" t="s">
        <v>129</v>
      </c>
      <c r="AR588">
        <v>91</v>
      </c>
      <c r="AS588">
        <v>153</v>
      </c>
      <c r="AT588">
        <v>0</v>
      </c>
      <c r="BB588" t="str">
        <f t="shared" si="38"/>
        <v>1200</v>
      </c>
      <c r="BC588">
        <v>1</v>
      </c>
      <c r="BD588" t="str">
        <f t="shared" si="36"/>
        <v xml:space="preserve">N1281F  </v>
      </c>
      <c r="BE588">
        <v>1</v>
      </c>
      <c r="BG588">
        <v>0</v>
      </c>
      <c r="BH588">
        <v>0</v>
      </c>
      <c r="BI588">
        <v>0</v>
      </c>
      <c r="BJ588">
        <v>1425</v>
      </c>
      <c r="BK588">
        <v>-150</v>
      </c>
      <c r="BL588" t="s">
        <v>130</v>
      </c>
      <c r="BM588">
        <v>1</v>
      </c>
      <c r="BN588">
        <v>0</v>
      </c>
      <c r="BO588">
        <v>1</v>
      </c>
      <c r="BP588">
        <v>0</v>
      </c>
      <c r="BT588">
        <v>0</v>
      </c>
      <c r="BU588">
        <v>0</v>
      </c>
      <c r="CE588" t="str">
        <f>"21:12:40.349"</f>
        <v>21:12:40.349</v>
      </c>
      <c r="CF588">
        <v>348872523</v>
      </c>
      <c r="CI588">
        <v>0</v>
      </c>
      <c r="CJ588">
        <v>1504</v>
      </c>
      <c r="CK588">
        <v>1011.2</v>
      </c>
      <c r="CL588">
        <v>4.2187999999999999</v>
      </c>
      <c r="CM588">
        <v>1</v>
      </c>
      <c r="CN588">
        <v>1</v>
      </c>
      <c r="CO588">
        <v>0</v>
      </c>
      <c r="CP588">
        <v>1</v>
      </c>
      <c r="CQ588">
        <v>0</v>
      </c>
      <c r="CR588">
        <v>1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145</v>
      </c>
      <c r="DB588">
        <v>1</v>
      </c>
      <c r="DC588" t="s">
        <v>132</v>
      </c>
      <c r="DD588" t="s">
        <v>133</v>
      </c>
      <c r="DG588">
        <v>1819844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"09/28/2024 21:12:40.623"</f>
        <v>09/28/2024 21:12:40.623</v>
      </c>
      <c r="C589" t="str">
        <f t="shared" si="35"/>
        <v>FFDFD7C0</v>
      </c>
      <c r="D589" t="s">
        <v>136</v>
      </c>
      <c r="E589">
        <v>4</v>
      </c>
      <c r="F589">
        <v>1004</v>
      </c>
      <c r="G589" t="s">
        <v>124</v>
      </c>
      <c r="J589" t="s">
        <v>137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"21:12:40.344"</f>
        <v>21:12:40.344</v>
      </c>
      <c r="T589" t="str">
        <f>"21:12:39.944"</f>
        <v>21:12:39.944</v>
      </c>
      <c r="U589" t="str">
        <f t="shared" si="37"/>
        <v>A073EB</v>
      </c>
      <c r="V589">
        <v>0</v>
      </c>
      <c r="W589">
        <v>0</v>
      </c>
      <c r="X589">
        <v>4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126</v>
      </c>
      <c r="AG589">
        <v>0</v>
      </c>
      <c r="AH589">
        <v>0</v>
      </c>
      <c r="AI589">
        <v>2</v>
      </c>
      <c r="AJ589">
        <v>1</v>
      </c>
      <c r="AK589" t="s">
        <v>420</v>
      </c>
      <c r="AL589">
        <v>35.975009999999997</v>
      </c>
      <c r="AM589" t="s">
        <v>128</v>
      </c>
      <c r="AN589">
        <v>-75.701187000000004</v>
      </c>
      <c r="AO589">
        <v>25</v>
      </c>
      <c r="AP589">
        <v>1575</v>
      </c>
      <c r="AQ589" t="s">
        <v>129</v>
      </c>
      <c r="AR589">
        <v>91</v>
      </c>
      <c r="AS589">
        <v>153</v>
      </c>
      <c r="AT589">
        <v>0</v>
      </c>
      <c r="BB589" t="str">
        <f t="shared" si="38"/>
        <v>1200</v>
      </c>
      <c r="BC589">
        <v>1</v>
      </c>
      <c r="BD589" t="str">
        <f t="shared" si="36"/>
        <v xml:space="preserve">N1281F  </v>
      </c>
      <c r="BE589">
        <v>1</v>
      </c>
      <c r="BG589">
        <v>0</v>
      </c>
      <c r="BH589">
        <v>0</v>
      </c>
      <c r="BI589">
        <v>0</v>
      </c>
      <c r="BJ589">
        <v>1425</v>
      </c>
      <c r="BK589">
        <v>-150</v>
      </c>
      <c r="BL589" t="s">
        <v>130</v>
      </c>
      <c r="BM589">
        <v>1</v>
      </c>
      <c r="BN589">
        <v>0</v>
      </c>
      <c r="BO589">
        <v>1</v>
      </c>
      <c r="BP589">
        <v>0</v>
      </c>
      <c r="BT589">
        <v>0</v>
      </c>
      <c r="BU589">
        <v>0</v>
      </c>
      <c r="CE589" t="str">
        <f>"21:12:40.349"</f>
        <v>21:12:40.349</v>
      </c>
      <c r="CF589">
        <v>348872523</v>
      </c>
      <c r="CI589">
        <v>0</v>
      </c>
      <c r="CJ589">
        <v>1504</v>
      </c>
      <c r="CK589">
        <v>1011.2</v>
      </c>
      <c r="CL589">
        <v>4.2187999999999999</v>
      </c>
      <c r="CM589">
        <v>1</v>
      </c>
      <c r="CN589">
        <v>1</v>
      </c>
      <c r="CO589">
        <v>0</v>
      </c>
      <c r="CP589">
        <v>1</v>
      </c>
      <c r="CQ589">
        <v>0</v>
      </c>
      <c r="CR589">
        <v>1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7</v>
      </c>
      <c r="CY589">
        <v>7</v>
      </c>
      <c r="CZ589" t="s">
        <v>131</v>
      </c>
      <c r="DA589">
        <v>145</v>
      </c>
      <c r="DB589">
        <v>1</v>
      </c>
      <c r="DC589" t="s">
        <v>132</v>
      </c>
      <c r="DD589" t="s">
        <v>133</v>
      </c>
      <c r="DG589">
        <v>1819844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"09/28/2024 21:12:41.655"</f>
        <v>09/28/2024 21:12:41.655</v>
      </c>
      <c r="C590" t="str">
        <f t="shared" si="35"/>
        <v>FFDFD7C0</v>
      </c>
      <c r="D590" t="s">
        <v>136</v>
      </c>
      <c r="E590">
        <v>3</v>
      </c>
      <c r="F590">
        <v>1003</v>
      </c>
      <c r="G590" t="s">
        <v>142</v>
      </c>
      <c r="J590" t="s">
        <v>137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"21:12:41.375"</f>
        <v>21:12:41.375</v>
      </c>
      <c r="T590" t="str">
        <f>"21:12:40.875"</f>
        <v>21:12:40.875</v>
      </c>
      <c r="U590" t="str">
        <f t="shared" si="37"/>
        <v>A073EB</v>
      </c>
      <c r="V590">
        <v>0</v>
      </c>
      <c r="W590">
        <v>0</v>
      </c>
      <c r="X590">
        <v>4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126</v>
      </c>
      <c r="AG590">
        <v>0</v>
      </c>
      <c r="AH590">
        <v>0</v>
      </c>
      <c r="AI590">
        <v>2</v>
      </c>
      <c r="AJ590">
        <v>1</v>
      </c>
      <c r="AK590" t="s">
        <v>421</v>
      </c>
      <c r="AL590">
        <v>35.975718000000001</v>
      </c>
      <c r="AM590" t="s">
        <v>422</v>
      </c>
      <c r="AN590">
        <v>-75.700715000000002</v>
      </c>
      <c r="AO590">
        <v>25</v>
      </c>
      <c r="AP590">
        <v>1575</v>
      </c>
      <c r="AQ590" t="s">
        <v>129</v>
      </c>
      <c r="AR590">
        <v>91</v>
      </c>
      <c r="AS590">
        <v>152</v>
      </c>
      <c r="AT590">
        <v>0</v>
      </c>
      <c r="BB590" t="str">
        <f t="shared" si="38"/>
        <v>1200</v>
      </c>
      <c r="BC590">
        <v>1</v>
      </c>
      <c r="BD590" t="str">
        <f t="shared" si="36"/>
        <v xml:space="preserve">N1281F  </v>
      </c>
      <c r="BE590">
        <v>1</v>
      </c>
      <c r="BG590">
        <v>0</v>
      </c>
      <c r="BH590">
        <v>0</v>
      </c>
      <c r="BI590">
        <v>0</v>
      </c>
      <c r="BJ590">
        <v>1425</v>
      </c>
      <c r="BK590">
        <v>-150</v>
      </c>
      <c r="BL590" t="s">
        <v>130</v>
      </c>
      <c r="BM590">
        <v>1</v>
      </c>
      <c r="BN590">
        <v>0</v>
      </c>
      <c r="BO590">
        <v>1</v>
      </c>
      <c r="BP590">
        <v>0</v>
      </c>
      <c r="BT590">
        <v>0</v>
      </c>
      <c r="BU590">
        <v>0</v>
      </c>
      <c r="CE590" t="str">
        <f>"21:12:41.379"</f>
        <v>21:12:41.379</v>
      </c>
      <c r="CF590">
        <v>379434532</v>
      </c>
      <c r="CI590">
        <v>0</v>
      </c>
      <c r="CJ590">
        <v>1504</v>
      </c>
      <c r="CK590">
        <v>1011.2</v>
      </c>
      <c r="CL590">
        <v>4.2187999999999999</v>
      </c>
      <c r="CM590">
        <v>1</v>
      </c>
      <c r="CN590">
        <v>1</v>
      </c>
      <c r="CO590">
        <v>0</v>
      </c>
      <c r="CP590">
        <v>1</v>
      </c>
      <c r="CQ590">
        <v>0</v>
      </c>
      <c r="CR590">
        <v>1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145</v>
      </c>
      <c r="DB590">
        <v>1</v>
      </c>
      <c r="DC590" t="s">
        <v>132</v>
      </c>
      <c r="DD590" t="s">
        <v>133</v>
      </c>
      <c r="DG590">
        <v>1820335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"09/28/2024 21:12:41.655"</f>
        <v>09/28/2024 21:12:41.655</v>
      </c>
      <c r="C591" t="str">
        <f t="shared" si="35"/>
        <v>FFDFD7C0</v>
      </c>
      <c r="D591" t="s">
        <v>136</v>
      </c>
      <c r="E591">
        <v>4</v>
      </c>
      <c r="F591">
        <v>1004</v>
      </c>
      <c r="G591" t="s">
        <v>124</v>
      </c>
      <c r="J591" t="s">
        <v>137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"21:12:41.375"</f>
        <v>21:12:41.375</v>
      </c>
      <c r="T591" t="str">
        <f>"21:12:40.875"</f>
        <v>21:12:40.875</v>
      </c>
      <c r="U591" t="str">
        <f t="shared" si="37"/>
        <v>A073EB</v>
      </c>
      <c r="V591">
        <v>0</v>
      </c>
      <c r="W591">
        <v>0</v>
      </c>
      <c r="X591">
        <v>4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126</v>
      </c>
      <c r="AG591">
        <v>0</v>
      </c>
      <c r="AH591">
        <v>0</v>
      </c>
      <c r="AI591">
        <v>2</v>
      </c>
      <c r="AJ591">
        <v>1</v>
      </c>
      <c r="AK591" t="s">
        <v>421</v>
      </c>
      <c r="AL591">
        <v>35.975718000000001</v>
      </c>
      <c r="AM591" t="s">
        <v>422</v>
      </c>
      <c r="AN591">
        <v>-75.700715000000002</v>
      </c>
      <c r="AO591">
        <v>25</v>
      </c>
      <c r="AP591">
        <v>1575</v>
      </c>
      <c r="AQ591" t="s">
        <v>129</v>
      </c>
      <c r="AR591">
        <v>91</v>
      </c>
      <c r="AS591">
        <v>152</v>
      </c>
      <c r="AT591">
        <v>0</v>
      </c>
      <c r="BB591" t="str">
        <f t="shared" si="38"/>
        <v>1200</v>
      </c>
      <c r="BC591">
        <v>1</v>
      </c>
      <c r="BD591" t="str">
        <f t="shared" si="36"/>
        <v xml:space="preserve">N1281F  </v>
      </c>
      <c r="BE591">
        <v>1</v>
      </c>
      <c r="BG591">
        <v>0</v>
      </c>
      <c r="BH591">
        <v>0</v>
      </c>
      <c r="BI591">
        <v>0</v>
      </c>
      <c r="BJ591">
        <v>1425</v>
      </c>
      <c r="BK591">
        <v>-150</v>
      </c>
      <c r="BL591" t="s">
        <v>130</v>
      </c>
      <c r="BM591">
        <v>1</v>
      </c>
      <c r="BN591">
        <v>0</v>
      </c>
      <c r="BO591">
        <v>1</v>
      </c>
      <c r="BP591">
        <v>0</v>
      </c>
      <c r="BT591">
        <v>0</v>
      </c>
      <c r="BU591">
        <v>0</v>
      </c>
      <c r="CE591" t="str">
        <f>"21:12:41.379"</f>
        <v>21:12:41.379</v>
      </c>
      <c r="CF591">
        <v>379434532</v>
      </c>
      <c r="CI591">
        <v>0</v>
      </c>
      <c r="CJ591">
        <v>1504</v>
      </c>
      <c r="CK591">
        <v>1011.2</v>
      </c>
      <c r="CL591">
        <v>4.2187999999999999</v>
      </c>
      <c r="CM591">
        <v>1</v>
      </c>
      <c r="CN591">
        <v>1</v>
      </c>
      <c r="CO591">
        <v>0</v>
      </c>
      <c r="CP591">
        <v>1</v>
      </c>
      <c r="CQ591">
        <v>0</v>
      </c>
      <c r="CR591">
        <v>1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145</v>
      </c>
      <c r="DB591">
        <v>1</v>
      </c>
      <c r="DC591" t="s">
        <v>132</v>
      </c>
      <c r="DD591" t="s">
        <v>133</v>
      </c>
      <c r="DG591">
        <v>1820335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"09/28/2024 21:12:41.655"</f>
        <v>09/28/2024 21:12:41.655</v>
      </c>
      <c r="C592" t="str">
        <f t="shared" si="35"/>
        <v>FFDFD7C0</v>
      </c>
      <c r="D592" t="s">
        <v>123</v>
      </c>
      <c r="E592">
        <v>2</v>
      </c>
      <c r="H592">
        <v>158</v>
      </c>
      <c r="I592" t="s">
        <v>124</v>
      </c>
      <c r="J592" t="s">
        <v>125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"21:12:41.375"</f>
        <v>21:12:41.375</v>
      </c>
      <c r="T592" t="str">
        <f>"21:12:40.875"</f>
        <v>21:12:40.875</v>
      </c>
      <c r="U592" t="str">
        <f t="shared" si="37"/>
        <v>A073EB</v>
      </c>
      <c r="V592">
        <v>0</v>
      </c>
      <c r="W592">
        <v>0</v>
      </c>
      <c r="X592">
        <v>4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126</v>
      </c>
      <c r="AG592">
        <v>0</v>
      </c>
      <c r="AH592">
        <v>0</v>
      </c>
      <c r="AI592">
        <v>2</v>
      </c>
      <c r="AJ592">
        <v>1</v>
      </c>
      <c r="AK592" t="s">
        <v>421</v>
      </c>
      <c r="AL592">
        <v>35.975718000000001</v>
      </c>
      <c r="AM592" t="s">
        <v>422</v>
      </c>
      <c r="AN592">
        <v>-75.700715000000002</v>
      </c>
      <c r="AO592">
        <v>25</v>
      </c>
      <c r="AP592">
        <v>1575</v>
      </c>
      <c r="AQ592" t="s">
        <v>129</v>
      </c>
      <c r="AR592">
        <v>91</v>
      </c>
      <c r="AS592">
        <v>152</v>
      </c>
      <c r="AT592">
        <v>0</v>
      </c>
      <c r="BB592" t="str">
        <f t="shared" si="38"/>
        <v>1200</v>
      </c>
      <c r="BC592">
        <v>1</v>
      </c>
      <c r="BD592" t="str">
        <f t="shared" si="36"/>
        <v xml:space="preserve">N1281F  </v>
      </c>
      <c r="BE592">
        <v>1</v>
      </c>
      <c r="BG592">
        <v>0</v>
      </c>
      <c r="BH592">
        <v>0</v>
      </c>
      <c r="BI592">
        <v>0</v>
      </c>
      <c r="BJ592">
        <v>1425</v>
      </c>
      <c r="BK592">
        <v>-150</v>
      </c>
      <c r="BL592" t="s">
        <v>130</v>
      </c>
      <c r="BM592">
        <v>1</v>
      </c>
      <c r="BN592">
        <v>0</v>
      </c>
      <c r="BO592">
        <v>1</v>
      </c>
      <c r="BP592">
        <v>0</v>
      </c>
      <c r="BT592">
        <v>0</v>
      </c>
      <c r="BU592">
        <v>0</v>
      </c>
      <c r="CE592" t="str">
        <f>"21:12:41.379"</f>
        <v>21:12:41.379</v>
      </c>
      <c r="CF592">
        <v>379434532</v>
      </c>
      <c r="CI592">
        <v>0</v>
      </c>
      <c r="CJ592">
        <v>1504</v>
      </c>
      <c r="CK592">
        <v>1011.2</v>
      </c>
      <c r="CL592">
        <v>4.2187999999999999</v>
      </c>
      <c r="CM592">
        <v>1</v>
      </c>
      <c r="CN592">
        <v>1</v>
      </c>
      <c r="CO592">
        <v>0</v>
      </c>
      <c r="CP592">
        <v>1</v>
      </c>
      <c r="CQ592">
        <v>0</v>
      </c>
      <c r="CR592">
        <v>1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7</v>
      </c>
      <c r="CY592">
        <v>7</v>
      </c>
      <c r="CZ592" t="s">
        <v>131</v>
      </c>
      <c r="DA592">
        <v>145</v>
      </c>
      <c r="DB592">
        <v>1</v>
      </c>
      <c r="DC592" t="s">
        <v>132</v>
      </c>
      <c r="DD592" t="s">
        <v>133</v>
      </c>
      <c r="DG592">
        <v>1820335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"09/28/2024 21:12:41.655"</f>
        <v>09/28/2024 21:12:41.655</v>
      </c>
      <c r="C593" t="str">
        <f t="shared" si="35"/>
        <v>FFDFD7C0</v>
      </c>
      <c r="D593" t="s">
        <v>143</v>
      </c>
      <c r="E593">
        <v>13</v>
      </c>
      <c r="J593" t="s">
        <v>144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"21:12:41.375"</f>
        <v>21:12:41.375</v>
      </c>
      <c r="T593" t="str">
        <f>"21:12:40.875"</f>
        <v>21:12:40.875</v>
      </c>
      <c r="U593" t="str">
        <f t="shared" si="37"/>
        <v>A073EB</v>
      </c>
      <c r="V593">
        <v>0</v>
      </c>
      <c r="W593">
        <v>0</v>
      </c>
      <c r="X593">
        <v>4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126</v>
      </c>
      <c r="AG593">
        <v>0</v>
      </c>
      <c r="AH593">
        <v>0</v>
      </c>
      <c r="AI593">
        <v>2</v>
      </c>
      <c r="AJ593">
        <v>1</v>
      </c>
      <c r="AK593" t="s">
        <v>421</v>
      </c>
      <c r="AL593">
        <v>35.975718000000001</v>
      </c>
      <c r="AM593" t="s">
        <v>422</v>
      </c>
      <c r="AN593">
        <v>-75.700715000000002</v>
      </c>
      <c r="AO593">
        <v>25</v>
      </c>
      <c r="AP593">
        <v>1575</v>
      </c>
      <c r="AQ593" t="s">
        <v>129</v>
      </c>
      <c r="AR593">
        <v>91</v>
      </c>
      <c r="AS593">
        <v>152</v>
      </c>
      <c r="AT593">
        <v>0</v>
      </c>
      <c r="BB593" t="str">
        <f t="shared" si="38"/>
        <v>1200</v>
      </c>
      <c r="BC593">
        <v>1</v>
      </c>
      <c r="BD593" t="str">
        <f t="shared" si="36"/>
        <v xml:space="preserve">N1281F  </v>
      </c>
      <c r="BE593">
        <v>1</v>
      </c>
      <c r="BG593">
        <v>0</v>
      </c>
      <c r="BH593">
        <v>0</v>
      </c>
      <c r="BI593">
        <v>0</v>
      </c>
      <c r="BJ593">
        <v>1425</v>
      </c>
      <c r="BK593">
        <v>-150</v>
      </c>
      <c r="BL593" t="s">
        <v>130</v>
      </c>
      <c r="BM593">
        <v>1</v>
      </c>
      <c r="BN593">
        <v>0</v>
      </c>
      <c r="BO593">
        <v>1</v>
      </c>
      <c r="BP593">
        <v>0</v>
      </c>
      <c r="BT593">
        <v>0</v>
      </c>
      <c r="BU593">
        <v>0</v>
      </c>
      <c r="CE593" t="str">
        <f>"21:12:41.379"</f>
        <v>21:12:41.379</v>
      </c>
      <c r="CF593">
        <v>379434532</v>
      </c>
      <c r="CI593">
        <v>0</v>
      </c>
      <c r="CJ593">
        <v>1504</v>
      </c>
      <c r="CK593">
        <v>1011.2</v>
      </c>
      <c r="CL593">
        <v>4.2187999999999999</v>
      </c>
      <c r="CM593">
        <v>1</v>
      </c>
      <c r="CN593">
        <v>1</v>
      </c>
      <c r="CO593">
        <v>0</v>
      </c>
      <c r="CP593">
        <v>1</v>
      </c>
      <c r="CQ593">
        <v>0</v>
      </c>
      <c r="CR593">
        <v>1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145</v>
      </c>
      <c r="DB593">
        <v>1</v>
      </c>
      <c r="DC593" t="s">
        <v>132</v>
      </c>
      <c r="DD593" t="s">
        <v>133</v>
      </c>
      <c r="DG593">
        <v>1820335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"09/28/2024 21:12:42.701"</f>
        <v>09/28/2024 21:12:42.701</v>
      </c>
      <c r="C594" t="str">
        <f t="shared" si="35"/>
        <v>FFDFD7C0</v>
      </c>
      <c r="D594" t="s">
        <v>123</v>
      </c>
      <c r="E594">
        <v>2</v>
      </c>
      <c r="H594">
        <v>158</v>
      </c>
      <c r="I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"21:12:42.461"</f>
        <v>21:12:42.461</v>
      </c>
      <c r="T594" t="str">
        <f>"21:12:41.961"</f>
        <v>21:12:41.961</v>
      </c>
      <c r="U594" t="str">
        <f t="shared" si="37"/>
        <v>A073EB</v>
      </c>
      <c r="V594">
        <v>0</v>
      </c>
      <c r="W594">
        <v>0</v>
      </c>
      <c r="X594">
        <v>4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126</v>
      </c>
      <c r="AG594">
        <v>0</v>
      </c>
      <c r="AH594">
        <v>0</v>
      </c>
      <c r="AI594">
        <v>2</v>
      </c>
      <c r="AJ594">
        <v>1</v>
      </c>
      <c r="AK594" t="s">
        <v>423</v>
      </c>
      <c r="AL594">
        <v>35.976469999999999</v>
      </c>
      <c r="AM594" t="s">
        <v>424</v>
      </c>
      <c r="AN594">
        <v>-75.700091999999998</v>
      </c>
      <c r="AO594">
        <v>25</v>
      </c>
      <c r="AP594">
        <v>1575</v>
      </c>
      <c r="AQ594" t="s">
        <v>129</v>
      </c>
      <c r="AR594">
        <v>90</v>
      </c>
      <c r="AS594">
        <v>152</v>
      </c>
      <c r="AT594">
        <v>0</v>
      </c>
      <c r="BB594" t="str">
        <f t="shared" si="38"/>
        <v>1200</v>
      </c>
      <c r="BC594">
        <v>1</v>
      </c>
      <c r="BD594" t="str">
        <f t="shared" si="36"/>
        <v xml:space="preserve">N1281F  </v>
      </c>
      <c r="BE594">
        <v>1</v>
      </c>
      <c r="BG594">
        <v>0</v>
      </c>
      <c r="BH594">
        <v>0</v>
      </c>
      <c r="BI594">
        <v>0</v>
      </c>
      <c r="BJ594">
        <v>1425</v>
      </c>
      <c r="BK594">
        <v>-150</v>
      </c>
      <c r="BL594" t="s">
        <v>130</v>
      </c>
      <c r="BM594">
        <v>1</v>
      </c>
      <c r="BN594">
        <v>0</v>
      </c>
      <c r="BO594">
        <v>1</v>
      </c>
      <c r="BP594">
        <v>0</v>
      </c>
      <c r="BT594">
        <v>0</v>
      </c>
      <c r="BU594">
        <v>0</v>
      </c>
      <c r="CE594" t="str">
        <f>"21:12:42.467"</f>
        <v>21:12:42.467</v>
      </c>
      <c r="CF594">
        <v>467341070</v>
      </c>
      <c r="CI594">
        <v>0</v>
      </c>
      <c r="CJ594">
        <v>1504</v>
      </c>
      <c r="CK594">
        <v>1011.2</v>
      </c>
      <c r="CL594">
        <v>4.2187999999999999</v>
      </c>
      <c r="CM594">
        <v>1</v>
      </c>
      <c r="CN594">
        <v>1</v>
      </c>
      <c r="CO594">
        <v>0</v>
      </c>
      <c r="CP594">
        <v>1</v>
      </c>
      <c r="CQ594">
        <v>0</v>
      </c>
      <c r="CR594">
        <v>1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145</v>
      </c>
      <c r="DB594">
        <v>1</v>
      </c>
      <c r="DC594" t="s">
        <v>132</v>
      </c>
      <c r="DD594" t="s">
        <v>133</v>
      </c>
      <c r="DG594">
        <v>1820894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"09/28/2024 21:12:42.732"</f>
        <v>09/28/2024 21:12:42.732</v>
      </c>
      <c r="C595" t="str">
        <f t="shared" si="35"/>
        <v>FFDFD7C0</v>
      </c>
      <c r="D595" t="s">
        <v>143</v>
      </c>
      <c r="E595">
        <v>13</v>
      </c>
      <c r="J595" t="s">
        <v>144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"21:12:42.461"</f>
        <v>21:12:42.461</v>
      </c>
      <c r="T595" t="str">
        <f>"21:12:41.961"</f>
        <v>21:12:41.961</v>
      </c>
      <c r="U595" t="str">
        <f t="shared" si="37"/>
        <v>A073EB</v>
      </c>
      <c r="V595">
        <v>0</v>
      </c>
      <c r="W595">
        <v>0</v>
      </c>
      <c r="X595">
        <v>4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126</v>
      </c>
      <c r="AG595">
        <v>0</v>
      </c>
      <c r="AH595">
        <v>0</v>
      </c>
      <c r="AI595">
        <v>2</v>
      </c>
      <c r="AJ595">
        <v>1</v>
      </c>
      <c r="AK595" t="s">
        <v>423</v>
      </c>
      <c r="AL595">
        <v>35.976469999999999</v>
      </c>
      <c r="AM595" t="s">
        <v>424</v>
      </c>
      <c r="AN595">
        <v>-75.700091999999998</v>
      </c>
      <c r="AO595">
        <v>25</v>
      </c>
      <c r="AP595">
        <v>1575</v>
      </c>
      <c r="AQ595" t="s">
        <v>129</v>
      </c>
      <c r="AR595">
        <v>90</v>
      </c>
      <c r="AS595">
        <v>152</v>
      </c>
      <c r="AT595">
        <v>0</v>
      </c>
      <c r="BB595" t="str">
        <f t="shared" si="38"/>
        <v>1200</v>
      </c>
      <c r="BC595">
        <v>1</v>
      </c>
      <c r="BD595" t="str">
        <f t="shared" si="36"/>
        <v xml:space="preserve">N1281F  </v>
      </c>
      <c r="BE595">
        <v>1</v>
      </c>
      <c r="BG595">
        <v>0</v>
      </c>
      <c r="BH595">
        <v>0</v>
      </c>
      <c r="BI595">
        <v>0</v>
      </c>
      <c r="BJ595">
        <v>1425</v>
      </c>
      <c r="BK595">
        <v>-150</v>
      </c>
      <c r="BL595" t="s">
        <v>130</v>
      </c>
      <c r="BM595">
        <v>1</v>
      </c>
      <c r="BN595">
        <v>0</v>
      </c>
      <c r="BO595">
        <v>1</v>
      </c>
      <c r="BP595">
        <v>0</v>
      </c>
      <c r="BT595">
        <v>0</v>
      </c>
      <c r="BU595">
        <v>0</v>
      </c>
      <c r="CE595" t="str">
        <f>"21:12:42.467"</f>
        <v>21:12:42.467</v>
      </c>
      <c r="CF595">
        <v>467341070</v>
      </c>
      <c r="CI595">
        <v>0</v>
      </c>
      <c r="CJ595">
        <v>1504</v>
      </c>
      <c r="CK595">
        <v>1011.2</v>
      </c>
      <c r="CL595">
        <v>4.2187999999999999</v>
      </c>
      <c r="CM595">
        <v>1</v>
      </c>
      <c r="CN595">
        <v>1</v>
      </c>
      <c r="CO595">
        <v>0</v>
      </c>
      <c r="CP595">
        <v>1</v>
      </c>
      <c r="CQ595">
        <v>0</v>
      </c>
      <c r="CR595">
        <v>1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131</v>
      </c>
      <c r="DA595">
        <v>145</v>
      </c>
      <c r="DB595">
        <v>1</v>
      </c>
      <c r="DC595" t="s">
        <v>132</v>
      </c>
      <c r="DD595" t="s">
        <v>133</v>
      </c>
      <c r="DG595">
        <v>1820894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"09/28/2024 21:12:42.732"</f>
        <v>09/28/2024 21:12:42.732</v>
      </c>
      <c r="C596" t="str">
        <f t="shared" ref="C596:C659" si="39">"FFDFD7C0"</f>
        <v>FFDFD7C0</v>
      </c>
      <c r="D596" t="s">
        <v>136</v>
      </c>
      <c r="E596">
        <v>3</v>
      </c>
      <c r="F596">
        <v>1003</v>
      </c>
      <c r="G596" t="s">
        <v>142</v>
      </c>
      <c r="J596" t="s">
        <v>137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"21:12:42.461"</f>
        <v>21:12:42.461</v>
      </c>
      <c r="T596" t="str">
        <f>"21:12:41.961"</f>
        <v>21:12:41.961</v>
      </c>
      <c r="U596" t="str">
        <f t="shared" si="37"/>
        <v>A073EB</v>
      </c>
      <c r="V596">
        <v>0</v>
      </c>
      <c r="W596">
        <v>0</v>
      </c>
      <c r="X596">
        <v>4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126</v>
      </c>
      <c r="AG596">
        <v>0</v>
      </c>
      <c r="AH596">
        <v>0</v>
      </c>
      <c r="AI596">
        <v>2</v>
      </c>
      <c r="AJ596">
        <v>1</v>
      </c>
      <c r="AK596" t="s">
        <v>423</v>
      </c>
      <c r="AL596">
        <v>35.976469999999999</v>
      </c>
      <c r="AM596" t="s">
        <v>424</v>
      </c>
      <c r="AN596">
        <v>-75.700091999999998</v>
      </c>
      <c r="AO596">
        <v>25</v>
      </c>
      <c r="AP596">
        <v>1575</v>
      </c>
      <c r="AQ596" t="s">
        <v>129</v>
      </c>
      <c r="AR596">
        <v>90</v>
      </c>
      <c r="AS596">
        <v>152</v>
      </c>
      <c r="AT596">
        <v>0</v>
      </c>
      <c r="BB596" t="str">
        <f t="shared" si="38"/>
        <v>1200</v>
      </c>
      <c r="BC596">
        <v>1</v>
      </c>
      <c r="BD596" t="str">
        <f t="shared" ref="BD596:BD659" si="40">"N1281F  "</f>
        <v xml:space="preserve">N1281F  </v>
      </c>
      <c r="BE596">
        <v>1</v>
      </c>
      <c r="BG596">
        <v>0</v>
      </c>
      <c r="BH596">
        <v>0</v>
      </c>
      <c r="BI596">
        <v>0</v>
      </c>
      <c r="BJ596">
        <v>1425</v>
      </c>
      <c r="BK596">
        <v>-150</v>
      </c>
      <c r="BL596" t="s">
        <v>130</v>
      </c>
      <c r="BM596">
        <v>1</v>
      </c>
      <c r="BN596">
        <v>0</v>
      </c>
      <c r="BO596">
        <v>1</v>
      </c>
      <c r="BP596">
        <v>0</v>
      </c>
      <c r="BT596">
        <v>0</v>
      </c>
      <c r="BU596">
        <v>0</v>
      </c>
      <c r="CE596" t="str">
        <f>"21:12:42.467"</f>
        <v>21:12:42.467</v>
      </c>
      <c r="CF596">
        <v>467341070</v>
      </c>
      <c r="CI596">
        <v>0</v>
      </c>
      <c r="CJ596">
        <v>1504</v>
      </c>
      <c r="CK596">
        <v>1011.2</v>
      </c>
      <c r="CL596">
        <v>4.2187999999999999</v>
      </c>
      <c r="CM596">
        <v>1</v>
      </c>
      <c r="CN596">
        <v>1</v>
      </c>
      <c r="CO596">
        <v>0</v>
      </c>
      <c r="CP596">
        <v>1</v>
      </c>
      <c r="CQ596">
        <v>0</v>
      </c>
      <c r="CR596">
        <v>1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145</v>
      </c>
      <c r="DB596">
        <v>1</v>
      </c>
      <c r="DC596" t="s">
        <v>132</v>
      </c>
      <c r="DD596" t="s">
        <v>133</v>
      </c>
      <c r="DG596">
        <v>1820894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"09/28/2024 21:12:42.732"</f>
        <v>09/28/2024 21:12:42.732</v>
      </c>
      <c r="C597" t="str">
        <f t="shared" si="39"/>
        <v>FFDFD7C0</v>
      </c>
      <c r="D597" t="s">
        <v>136</v>
      </c>
      <c r="E597">
        <v>4</v>
      </c>
      <c r="F597">
        <v>1004</v>
      </c>
      <c r="G597" t="s">
        <v>124</v>
      </c>
      <c r="J597" t="s">
        <v>137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"21:12:42.461"</f>
        <v>21:12:42.461</v>
      </c>
      <c r="T597" t="str">
        <f>"21:12:41.961"</f>
        <v>21:12:41.961</v>
      </c>
      <c r="U597" t="str">
        <f t="shared" si="37"/>
        <v>A073EB</v>
      </c>
      <c r="V597">
        <v>0</v>
      </c>
      <c r="W597">
        <v>0</v>
      </c>
      <c r="X597">
        <v>4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126</v>
      </c>
      <c r="AG597">
        <v>0</v>
      </c>
      <c r="AH597">
        <v>0</v>
      </c>
      <c r="AI597">
        <v>2</v>
      </c>
      <c r="AJ597">
        <v>1</v>
      </c>
      <c r="AK597" t="s">
        <v>423</v>
      </c>
      <c r="AL597">
        <v>35.976469999999999</v>
      </c>
      <c r="AM597" t="s">
        <v>424</v>
      </c>
      <c r="AN597">
        <v>-75.700091999999998</v>
      </c>
      <c r="AO597">
        <v>25</v>
      </c>
      <c r="AP597">
        <v>1575</v>
      </c>
      <c r="AQ597" t="s">
        <v>129</v>
      </c>
      <c r="AR597">
        <v>90</v>
      </c>
      <c r="AS597">
        <v>152</v>
      </c>
      <c r="AT597">
        <v>0</v>
      </c>
      <c r="BB597" t="str">
        <f t="shared" si="38"/>
        <v>1200</v>
      </c>
      <c r="BC597">
        <v>1</v>
      </c>
      <c r="BD597" t="str">
        <f t="shared" si="40"/>
        <v xml:space="preserve">N1281F  </v>
      </c>
      <c r="BE597">
        <v>1</v>
      </c>
      <c r="BG597">
        <v>0</v>
      </c>
      <c r="BH597">
        <v>0</v>
      </c>
      <c r="BI597">
        <v>0</v>
      </c>
      <c r="BJ597">
        <v>1425</v>
      </c>
      <c r="BK597">
        <v>-150</v>
      </c>
      <c r="BL597" t="s">
        <v>130</v>
      </c>
      <c r="BM597">
        <v>1</v>
      </c>
      <c r="BN597">
        <v>0</v>
      </c>
      <c r="BO597">
        <v>1</v>
      </c>
      <c r="BP597">
        <v>0</v>
      </c>
      <c r="BT597">
        <v>0</v>
      </c>
      <c r="BU597">
        <v>0</v>
      </c>
      <c r="CE597" t="str">
        <f>"21:12:42.467"</f>
        <v>21:12:42.467</v>
      </c>
      <c r="CF597">
        <v>467341070</v>
      </c>
      <c r="CI597">
        <v>0</v>
      </c>
      <c r="CJ597">
        <v>1504</v>
      </c>
      <c r="CK597">
        <v>1011.2</v>
      </c>
      <c r="CL597">
        <v>4.2187999999999999</v>
      </c>
      <c r="CM597">
        <v>1</v>
      </c>
      <c r="CN597">
        <v>1</v>
      </c>
      <c r="CO597">
        <v>0</v>
      </c>
      <c r="CP597">
        <v>1</v>
      </c>
      <c r="CQ597">
        <v>0</v>
      </c>
      <c r="CR597">
        <v>1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145</v>
      </c>
      <c r="DB597">
        <v>1</v>
      </c>
      <c r="DC597" t="s">
        <v>132</v>
      </c>
      <c r="DD597" t="s">
        <v>133</v>
      </c>
      <c r="DG597">
        <v>1820894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"09/28/2024 21:12:43.779"</f>
        <v>09/28/2024 21:12:43.779</v>
      </c>
      <c r="C598" t="str">
        <f t="shared" si="39"/>
        <v>FFDFD7C0</v>
      </c>
      <c r="D598" t="s">
        <v>123</v>
      </c>
      <c r="E598">
        <v>2</v>
      </c>
      <c r="H598">
        <v>158</v>
      </c>
      <c r="I598" t="s">
        <v>124</v>
      </c>
      <c r="J598" t="s">
        <v>125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"21:12:43.523"</f>
        <v>21:12:43.523</v>
      </c>
      <c r="T598" t="str">
        <f>"21:12:43.023"</f>
        <v>21:12:43.023</v>
      </c>
      <c r="U598" t="str">
        <f t="shared" si="37"/>
        <v>A073EB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126</v>
      </c>
      <c r="AG598">
        <v>0</v>
      </c>
      <c r="AH598">
        <v>0</v>
      </c>
      <c r="AI598">
        <v>2</v>
      </c>
      <c r="AJ598">
        <v>1</v>
      </c>
      <c r="AK598" t="s">
        <v>425</v>
      </c>
      <c r="AL598">
        <v>35.977241999999997</v>
      </c>
      <c r="AM598" t="s">
        <v>426</v>
      </c>
      <c r="AN598">
        <v>-75.699534</v>
      </c>
      <c r="AO598">
        <v>25</v>
      </c>
      <c r="AP598">
        <v>1575</v>
      </c>
      <c r="AQ598" t="s">
        <v>129</v>
      </c>
      <c r="AR598">
        <v>89</v>
      </c>
      <c r="AS598">
        <v>151</v>
      </c>
      <c r="AT598">
        <v>0</v>
      </c>
      <c r="BB598" t="str">
        <f t="shared" si="38"/>
        <v>1200</v>
      </c>
      <c r="BC598">
        <v>1</v>
      </c>
      <c r="BD598" t="str">
        <f t="shared" si="40"/>
        <v xml:space="preserve">N1281F  </v>
      </c>
      <c r="BE598">
        <v>1</v>
      </c>
      <c r="BG598">
        <v>0</v>
      </c>
      <c r="BH598">
        <v>0</v>
      </c>
      <c r="BI598">
        <v>0</v>
      </c>
      <c r="BJ598">
        <v>1425</v>
      </c>
      <c r="BK598">
        <v>-150</v>
      </c>
      <c r="BL598" t="s">
        <v>130</v>
      </c>
      <c r="BM598">
        <v>1</v>
      </c>
      <c r="BN598">
        <v>0</v>
      </c>
      <c r="BO598">
        <v>1</v>
      </c>
      <c r="BP598">
        <v>0</v>
      </c>
      <c r="BT598">
        <v>0</v>
      </c>
      <c r="BU598">
        <v>0</v>
      </c>
      <c r="CE598" t="str">
        <f>"21:12:43.531"</f>
        <v>21:12:43.531</v>
      </c>
      <c r="CF598">
        <v>530671457</v>
      </c>
      <c r="CI598">
        <v>0</v>
      </c>
      <c r="CJ598">
        <v>1504</v>
      </c>
      <c r="CK598">
        <v>1011.2</v>
      </c>
      <c r="CL598">
        <v>4.2187999999999999</v>
      </c>
      <c r="CM598">
        <v>1</v>
      </c>
      <c r="CN598">
        <v>1</v>
      </c>
      <c r="CO598">
        <v>0</v>
      </c>
      <c r="CP598">
        <v>1</v>
      </c>
      <c r="CQ598">
        <v>0</v>
      </c>
      <c r="CR598">
        <v>1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145</v>
      </c>
      <c r="DB598">
        <v>1</v>
      </c>
      <c r="DC598" t="s">
        <v>132</v>
      </c>
      <c r="DD598" t="s">
        <v>133</v>
      </c>
      <c r="DG598">
        <v>1821405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"09/28/2024 21:12:43.795"</f>
        <v>09/28/2024 21:12:43.795</v>
      </c>
      <c r="C599" t="str">
        <f t="shared" si="39"/>
        <v>FFDFD7C0</v>
      </c>
      <c r="D599" t="s">
        <v>427</v>
      </c>
      <c r="E599">
        <v>46</v>
      </c>
      <c r="H599">
        <v>143</v>
      </c>
      <c r="I599" t="s">
        <v>428</v>
      </c>
      <c r="J599" t="s">
        <v>297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"21:12:43.523"</f>
        <v>21:12:43.523</v>
      </c>
      <c r="T599" t="str">
        <f>"21:12:43.023"</f>
        <v>21:12:43.023</v>
      </c>
      <c r="U599" t="str">
        <f t="shared" si="37"/>
        <v>A073EB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126</v>
      </c>
      <c r="AG599">
        <v>0</v>
      </c>
      <c r="AH599">
        <v>0</v>
      </c>
      <c r="AI599">
        <v>2</v>
      </c>
      <c r="AJ599">
        <v>1</v>
      </c>
      <c r="AK599" t="s">
        <v>425</v>
      </c>
      <c r="AL599">
        <v>35.977241999999997</v>
      </c>
      <c r="AM599" t="s">
        <v>426</v>
      </c>
      <c r="AN599">
        <v>-75.699534</v>
      </c>
      <c r="AO599">
        <v>25</v>
      </c>
      <c r="AP599">
        <v>1575</v>
      </c>
      <c r="AQ599" t="s">
        <v>129</v>
      </c>
      <c r="AR599">
        <v>89</v>
      </c>
      <c r="AS599">
        <v>151</v>
      </c>
      <c r="AT599">
        <v>0</v>
      </c>
      <c r="BB599" t="str">
        <f t="shared" si="38"/>
        <v>1200</v>
      </c>
      <c r="BC599">
        <v>1</v>
      </c>
      <c r="BD599" t="str">
        <f t="shared" si="40"/>
        <v xml:space="preserve">N1281F  </v>
      </c>
      <c r="BE599">
        <v>1</v>
      </c>
      <c r="BG599">
        <v>0</v>
      </c>
      <c r="BH599">
        <v>0</v>
      </c>
      <c r="BI599">
        <v>0</v>
      </c>
      <c r="BJ599">
        <v>1425</v>
      </c>
      <c r="BK599">
        <v>-150</v>
      </c>
      <c r="BL599" t="s">
        <v>130</v>
      </c>
      <c r="BM599">
        <v>1</v>
      </c>
      <c r="BN599">
        <v>0</v>
      </c>
      <c r="BO599">
        <v>1</v>
      </c>
      <c r="BP599">
        <v>0</v>
      </c>
      <c r="BT599">
        <v>0</v>
      </c>
      <c r="BU599">
        <v>0</v>
      </c>
      <c r="CE599" t="str">
        <f>"21:12:43.531"</f>
        <v>21:12:43.531</v>
      </c>
      <c r="CF599">
        <v>530671457</v>
      </c>
      <c r="CI599">
        <v>0</v>
      </c>
      <c r="CJ599">
        <v>1504</v>
      </c>
      <c r="CK599">
        <v>1011.2</v>
      </c>
      <c r="CL599">
        <v>4.2187999999999999</v>
      </c>
      <c r="CM599">
        <v>1</v>
      </c>
      <c r="CN599">
        <v>1</v>
      </c>
      <c r="CO599">
        <v>0</v>
      </c>
      <c r="CP599">
        <v>1</v>
      </c>
      <c r="CQ599">
        <v>0</v>
      </c>
      <c r="CR599">
        <v>1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145</v>
      </c>
      <c r="DB599">
        <v>1</v>
      </c>
      <c r="DC599" t="s">
        <v>132</v>
      </c>
      <c r="DD599" t="s">
        <v>133</v>
      </c>
      <c r="DG599">
        <v>1821405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"09/28/2024 21:12:43.842"</f>
        <v>09/28/2024 21:12:43.842</v>
      </c>
      <c r="C600" t="str">
        <f t="shared" si="39"/>
        <v>FFDFD7C0</v>
      </c>
      <c r="D600" t="s">
        <v>143</v>
      </c>
      <c r="E600">
        <v>13</v>
      </c>
      <c r="J600" t="s">
        <v>144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"21:12:43.523"</f>
        <v>21:12:43.523</v>
      </c>
      <c r="T600" t="str">
        <f>"21:12:43.023"</f>
        <v>21:12:43.023</v>
      </c>
      <c r="U600" t="str">
        <f t="shared" si="37"/>
        <v>A073EB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126</v>
      </c>
      <c r="AG600">
        <v>0</v>
      </c>
      <c r="AH600">
        <v>0</v>
      </c>
      <c r="AI600">
        <v>2</v>
      </c>
      <c r="AJ600">
        <v>1</v>
      </c>
      <c r="AK600" t="s">
        <v>425</v>
      </c>
      <c r="AL600">
        <v>35.977241999999997</v>
      </c>
      <c r="AM600" t="s">
        <v>426</v>
      </c>
      <c r="AN600">
        <v>-75.699534</v>
      </c>
      <c r="AO600">
        <v>25</v>
      </c>
      <c r="AP600">
        <v>1575</v>
      </c>
      <c r="AQ600" t="s">
        <v>129</v>
      </c>
      <c r="AR600">
        <v>89</v>
      </c>
      <c r="AS600">
        <v>151</v>
      </c>
      <c r="AT600">
        <v>0</v>
      </c>
      <c r="BB600" t="str">
        <f t="shared" si="38"/>
        <v>1200</v>
      </c>
      <c r="BC600">
        <v>1</v>
      </c>
      <c r="BD600" t="str">
        <f t="shared" si="40"/>
        <v xml:space="preserve">N1281F  </v>
      </c>
      <c r="BE600">
        <v>1</v>
      </c>
      <c r="BG600">
        <v>0</v>
      </c>
      <c r="BH600">
        <v>0</v>
      </c>
      <c r="BI600">
        <v>0</v>
      </c>
      <c r="BJ600">
        <v>1425</v>
      </c>
      <c r="BK600">
        <v>-150</v>
      </c>
      <c r="BL600" t="s">
        <v>130</v>
      </c>
      <c r="BM600">
        <v>1</v>
      </c>
      <c r="BN600">
        <v>0</v>
      </c>
      <c r="BO600">
        <v>1</v>
      </c>
      <c r="BP600">
        <v>0</v>
      </c>
      <c r="BT600">
        <v>0</v>
      </c>
      <c r="BU600">
        <v>0</v>
      </c>
      <c r="CE600" t="str">
        <f>"21:12:43.531"</f>
        <v>21:12:43.531</v>
      </c>
      <c r="CF600">
        <v>530671457</v>
      </c>
      <c r="CI600">
        <v>0</v>
      </c>
      <c r="CJ600">
        <v>1504</v>
      </c>
      <c r="CK600">
        <v>1011.2</v>
      </c>
      <c r="CL600">
        <v>4.2187999999999999</v>
      </c>
      <c r="CM600">
        <v>1</v>
      </c>
      <c r="CN600">
        <v>1</v>
      </c>
      <c r="CO600">
        <v>0</v>
      </c>
      <c r="CP600">
        <v>1</v>
      </c>
      <c r="CQ600">
        <v>0</v>
      </c>
      <c r="CR600">
        <v>1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145</v>
      </c>
      <c r="DB600">
        <v>1</v>
      </c>
      <c r="DC600" t="s">
        <v>132</v>
      </c>
      <c r="DD600" t="s">
        <v>133</v>
      </c>
      <c r="DG600">
        <v>1821405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"09/28/2024 21:12:43.842"</f>
        <v>09/28/2024 21:12:43.842</v>
      </c>
      <c r="C601" t="str">
        <f t="shared" si="39"/>
        <v>FFDFD7C0</v>
      </c>
      <c r="D601" t="s">
        <v>136</v>
      </c>
      <c r="E601">
        <v>3</v>
      </c>
      <c r="F601">
        <v>1003</v>
      </c>
      <c r="G601" t="s">
        <v>142</v>
      </c>
      <c r="J601" t="s">
        <v>137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"21:12:43.523"</f>
        <v>21:12:43.523</v>
      </c>
      <c r="T601" t="str">
        <f>"21:12:43.023"</f>
        <v>21:12:43.023</v>
      </c>
      <c r="U601" t="str">
        <f t="shared" si="37"/>
        <v>A073EB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126</v>
      </c>
      <c r="AG601">
        <v>0</v>
      </c>
      <c r="AH601">
        <v>0</v>
      </c>
      <c r="AI601">
        <v>2</v>
      </c>
      <c r="AJ601">
        <v>1</v>
      </c>
      <c r="AK601" t="s">
        <v>425</v>
      </c>
      <c r="AL601">
        <v>35.977241999999997</v>
      </c>
      <c r="AM601" t="s">
        <v>426</v>
      </c>
      <c r="AN601">
        <v>-75.699534</v>
      </c>
      <c r="AO601">
        <v>25</v>
      </c>
      <c r="AP601">
        <v>1575</v>
      </c>
      <c r="AQ601" t="s">
        <v>129</v>
      </c>
      <c r="AR601">
        <v>89</v>
      </c>
      <c r="AS601">
        <v>151</v>
      </c>
      <c r="AT601">
        <v>0</v>
      </c>
      <c r="BB601" t="str">
        <f t="shared" si="38"/>
        <v>1200</v>
      </c>
      <c r="BC601">
        <v>1</v>
      </c>
      <c r="BD601" t="str">
        <f t="shared" si="40"/>
        <v xml:space="preserve">N1281F  </v>
      </c>
      <c r="BE601">
        <v>1</v>
      </c>
      <c r="BG601">
        <v>0</v>
      </c>
      <c r="BH601">
        <v>0</v>
      </c>
      <c r="BI601">
        <v>0</v>
      </c>
      <c r="BJ601">
        <v>1425</v>
      </c>
      <c r="BK601">
        <v>-150</v>
      </c>
      <c r="BL601" t="s">
        <v>130</v>
      </c>
      <c r="BM601">
        <v>1</v>
      </c>
      <c r="BN601">
        <v>0</v>
      </c>
      <c r="BO601">
        <v>1</v>
      </c>
      <c r="BP601">
        <v>0</v>
      </c>
      <c r="BT601">
        <v>0</v>
      </c>
      <c r="BU601">
        <v>0</v>
      </c>
      <c r="CE601" t="str">
        <f>"21:12:43.531"</f>
        <v>21:12:43.531</v>
      </c>
      <c r="CF601">
        <v>530671457</v>
      </c>
      <c r="CI601">
        <v>0</v>
      </c>
      <c r="CJ601">
        <v>1504</v>
      </c>
      <c r="CK601">
        <v>1011.2</v>
      </c>
      <c r="CL601">
        <v>4.2187999999999999</v>
      </c>
      <c r="CM601">
        <v>1</v>
      </c>
      <c r="CN601">
        <v>1</v>
      </c>
      <c r="CO601">
        <v>0</v>
      </c>
      <c r="CP601">
        <v>1</v>
      </c>
      <c r="CQ601">
        <v>0</v>
      </c>
      <c r="CR601">
        <v>1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145</v>
      </c>
      <c r="DB601">
        <v>1</v>
      </c>
      <c r="DC601" t="s">
        <v>132</v>
      </c>
      <c r="DD601" t="s">
        <v>133</v>
      </c>
      <c r="DG601">
        <v>1821405</v>
      </c>
      <c r="DI601">
        <v>0</v>
      </c>
      <c r="DJ601">
        <v>0</v>
      </c>
      <c r="DK601">
        <v>1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"09/28/2024 21:12:43.842"</f>
        <v>09/28/2024 21:12:43.842</v>
      </c>
      <c r="C602" t="str">
        <f t="shared" si="39"/>
        <v>FFDFD7C0</v>
      </c>
      <c r="D602" t="s">
        <v>136</v>
      </c>
      <c r="E602">
        <v>4</v>
      </c>
      <c r="F602">
        <v>1004</v>
      </c>
      <c r="G602" t="s">
        <v>124</v>
      </c>
      <c r="J602" t="s">
        <v>137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"21:12:43.523"</f>
        <v>21:12:43.523</v>
      </c>
      <c r="T602" t="str">
        <f>"21:12:43.023"</f>
        <v>21:12:43.023</v>
      </c>
      <c r="U602" t="str">
        <f t="shared" si="37"/>
        <v>A073EB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126</v>
      </c>
      <c r="AG602">
        <v>0</v>
      </c>
      <c r="AH602">
        <v>0</v>
      </c>
      <c r="AI602">
        <v>2</v>
      </c>
      <c r="AJ602">
        <v>1</v>
      </c>
      <c r="AK602" t="s">
        <v>425</v>
      </c>
      <c r="AL602">
        <v>35.977241999999997</v>
      </c>
      <c r="AM602" t="s">
        <v>426</v>
      </c>
      <c r="AN602">
        <v>-75.699534</v>
      </c>
      <c r="AO602">
        <v>25</v>
      </c>
      <c r="AP602">
        <v>1575</v>
      </c>
      <c r="AQ602" t="s">
        <v>129</v>
      </c>
      <c r="AR602">
        <v>89</v>
      </c>
      <c r="AS602">
        <v>151</v>
      </c>
      <c r="AT602">
        <v>0</v>
      </c>
      <c r="BB602" t="str">
        <f t="shared" si="38"/>
        <v>1200</v>
      </c>
      <c r="BC602">
        <v>1</v>
      </c>
      <c r="BD602" t="str">
        <f t="shared" si="40"/>
        <v xml:space="preserve">N1281F  </v>
      </c>
      <c r="BE602">
        <v>1</v>
      </c>
      <c r="BG602">
        <v>0</v>
      </c>
      <c r="BH602">
        <v>0</v>
      </c>
      <c r="BI602">
        <v>0</v>
      </c>
      <c r="BJ602">
        <v>1425</v>
      </c>
      <c r="BK602">
        <v>-150</v>
      </c>
      <c r="BL602" t="s">
        <v>130</v>
      </c>
      <c r="BM602">
        <v>1</v>
      </c>
      <c r="BN602">
        <v>0</v>
      </c>
      <c r="BO602">
        <v>1</v>
      </c>
      <c r="BP602">
        <v>0</v>
      </c>
      <c r="BT602">
        <v>0</v>
      </c>
      <c r="BU602">
        <v>0</v>
      </c>
      <c r="CE602" t="str">
        <f>"21:12:43.531"</f>
        <v>21:12:43.531</v>
      </c>
      <c r="CF602">
        <v>530671457</v>
      </c>
      <c r="CI602">
        <v>0</v>
      </c>
      <c r="CJ602">
        <v>1504</v>
      </c>
      <c r="CK602">
        <v>1011.2</v>
      </c>
      <c r="CL602">
        <v>4.2187999999999999</v>
      </c>
      <c r="CM602">
        <v>1</v>
      </c>
      <c r="CN602">
        <v>1</v>
      </c>
      <c r="CO602">
        <v>0</v>
      </c>
      <c r="CP602">
        <v>1</v>
      </c>
      <c r="CQ602">
        <v>0</v>
      </c>
      <c r="CR602">
        <v>1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145</v>
      </c>
      <c r="DB602">
        <v>1</v>
      </c>
      <c r="DC602" t="s">
        <v>132</v>
      </c>
      <c r="DD602" t="s">
        <v>133</v>
      </c>
      <c r="DG602">
        <v>1821405</v>
      </c>
      <c r="DI602">
        <v>0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"09/28/2024 21:12:44.763"</f>
        <v>09/28/2024 21:12:44.763</v>
      </c>
      <c r="C603" t="str">
        <f t="shared" si="39"/>
        <v>FFDFD7C0</v>
      </c>
      <c r="D603" t="s">
        <v>427</v>
      </c>
      <c r="E603">
        <v>46</v>
      </c>
      <c r="H603">
        <v>143</v>
      </c>
      <c r="I603" t="s">
        <v>428</v>
      </c>
      <c r="J603" t="s">
        <v>297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"21:12:44.398"</f>
        <v>21:12:44.398</v>
      </c>
      <c r="T603" t="str">
        <f>"21:12:43.998"</f>
        <v>21:12:43.998</v>
      </c>
      <c r="U603" t="str">
        <f t="shared" si="37"/>
        <v>A073EB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126</v>
      </c>
      <c r="AG603">
        <v>0</v>
      </c>
      <c r="AH603">
        <v>0</v>
      </c>
      <c r="AI603">
        <v>2</v>
      </c>
      <c r="AJ603">
        <v>1</v>
      </c>
      <c r="AK603" t="s">
        <v>429</v>
      </c>
      <c r="AL603">
        <v>35.977800000000002</v>
      </c>
      <c r="AM603" t="s">
        <v>430</v>
      </c>
      <c r="AN603">
        <v>-75.699127000000004</v>
      </c>
      <c r="AO603">
        <v>25</v>
      </c>
      <c r="AP603">
        <v>1575</v>
      </c>
      <c r="AQ603" t="s">
        <v>129</v>
      </c>
      <c r="AR603">
        <v>89</v>
      </c>
      <c r="AS603">
        <v>151</v>
      </c>
      <c r="AT603">
        <v>0</v>
      </c>
      <c r="BB603" t="str">
        <f t="shared" si="38"/>
        <v>1200</v>
      </c>
      <c r="BC603">
        <v>1</v>
      </c>
      <c r="BD603" t="str">
        <f t="shared" si="40"/>
        <v xml:space="preserve">N1281F  </v>
      </c>
      <c r="BE603">
        <v>1</v>
      </c>
      <c r="BG603">
        <v>0</v>
      </c>
      <c r="BH603">
        <v>0</v>
      </c>
      <c r="BI603">
        <v>0</v>
      </c>
      <c r="BJ603">
        <v>1425</v>
      </c>
      <c r="BK603">
        <v>-150</v>
      </c>
      <c r="BL603" t="s">
        <v>130</v>
      </c>
      <c r="BM603">
        <v>1</v>
      </c>
      <c r="BN603">
        <v>0</v>
      </c>
      <c r="BO603">
        <v>1</v>
      </c>
      <c r="BP603">
        <v>0</v>
      </c>
      <c r="BT603">
        <v>0</v>
      </c>
      <c r="BU603">
        <v>0</v>
      </c>
      <c r="CE603" t="str">
        <f>"21:12:44.406"</f>
        <v>21:12:44.406</v>
      </c>
      <c r="CF603">
        <v>405584196</v>
      </c>
      <c r="CI603">
        <v>0</v>
      </c>
      <c r="CJ603">
        <v>1504</v>
      </c>
      <c r="CK603">
        <v>1011.2</v>
      </c>
      <c r="CL603">
        <v>4.2187999999999999</v>
      </c>
      <c r="CM603">
        <v>1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6</v>
      </c>
      <c r="CY603">
        <v>7</v>
      </c>
      <c r="CZ603" t="s">
        <v>131</v>
      </c>
      <c r="DA603">
        <v>145</v>
      </c>
      <c r="DB603">
        <v>1</v>
      </c>
      <c r="DC603" t="s">
        <v>132</v>
      </c>
      <c r="DD603" t="s">
        <v>133</v>
      </c>
      <c r="DG603">
        <v>1821789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"09/28/2024 21:12:44.763"</f>
        <v>09/28/2024 21:12:44.763</v>
      </c>
      <c r="C604" t="str">
        <f t="shared" si="39"/>
        <v>FFDFD7C0</v>
      </c>
      <c r="D604" t="s">
        <v>143</v>
      </c>
      <c r="E604">
        <v>13</v>
      </c>
      <c r="J604" t="s">
        <v>144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"21:12:44.398"</f>
        <v>21:12:44.398</v>
      </c>
      <c r="T604" t="str">
        <f>"21:12:43.998"</f>
        <v>21:12:43.998</v>
      </c>
      <c r="U604" t="str">
        <f t="shared" si="37"/>
        <v>A073EB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126</v>
      </c>
      <c r="AG604">
        <v>0</v>
      </c>
      <c r="AH604">
        <v>0</v>
      </c>
      <c r="AI604">
        <v>2</v>
      </c>
      <c r="AJ604">
        <v>1</v>
      </c>
      <c r="AK604" t="s">
        <v>429</v>
      </c>
      <c r="AL604">
        <v>35.977800000000002</v>
      </c>
      <c r="AM604" t="s">
        <v>430</v>
      </c>
      <c r="AN604">
        <v>-75.699127000000004</v>
      </c>
      <c r="AO604">
        <v>25</v>
      </c>
      <c r="AP604">
        <v>1575</v>
      </c>
      <c r="AQ604" t="s">
        <v>129</v>
      </c>
      <c r="AR604">
        <v>89</v>
      </c>
      <c r="AS604">
        <v>151</v>
      </c>
      <c r="AT604">
        <v>0</v>
      </c>
      <c r="BB604" t="str">
        <f t="shared" si="38"/>
        <v>1200</v>
      </c>
      <c r="BC604">
        <v>1</v>
      </c>
      <c r="BD604" t="str">
        <f t="shared" si="40"/>
        <v xml:space="preserve">N1281F  </v>
      </c>
      <c r="BE604">
        <v>1</v>
      </c>
      <c r="BG604">
        <v>0</v>
      </c>
      <c r="BH604">
        <v>0</v>
      </c>
      <c r="BI604">
        <v>0</v>
      </c>
      <c r="BJ604">
        <v>1425</v>
      </c>
      <c r="BK604">
        <v>-150</v>
      </c>
      <c r="BL604" t="s">
        <v>130</v>
      </c>
      <c r="BM604">
        <v>1</v>
      </c>
      <c r="BN604">
        <v>0</v>
      </c>
      <c r="BO604">
        <v>1</v>
      </c>
      <c r="BP604">
        <v>0</v>
      </c>
      <c r="BT604">
        <v>0</v>
      </c>
      <c r="BU604">
        <v>0</v>
      </c>
      <c r="CE604" t="str">
        <f>"21:12:44.406"</f>
        <v>21:12:44.406</v>
      </c>
      <c r="CF604">
        <v>405584196</v>
      </c>
      <c r="CI604">
        <v>0</v>
      </c>
      <c r="CJ604">
        <v>1504</v>
      </c>
      <c r="CK604">
        <v>1011.2</v>
      </c>
      <c r="CL604">
        <v>4.2187999999999999</v>
      </c>
      <c r="CM604">
        <v>1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6</v>
      </c>
      <c r="CY604">
        <v>7</v>
      </c>
      <c r="CZ604" t="s">
        <v>131</v>
      </c>
      <c r="DA604">
        <v>145</v>
      </c>
      <c r="DB604">
        <v>1</v>
      </c>
      <c r="DC604" t="s">
        <v>132</v>
      </c>
      <c r="DD604" t="s">
        <v>133</v>
      </c>
      <c r="DG604">
        <v>1821789</v>
      </c>
      <c r="DI604">
        <v>0</v>
      </c>
      <c r="DJ604">
        <v>0</v>
      </c>
      <c r="DK604">
        <v>1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"09/28/2024 21:12:44.810"</f>
        <v>09/28/2024 21:12:44.810</v>
      </c>
      <c r="C605" t="str">
        <f t="shared" si="39"/>
        <v>FFDFD7C0</v>
      </c>
      <c r="D605" t="s">
        <v>136</v>
      </c>
      <c r="E605">
        <v>3</v>
      </c>
      <c r="F605">
        <v>1003</v>
      </c>
      <c r="G605" t="s">
        <v>142</v>
      </c>
      <c r="J605" t="s">
        <v>137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"21:12:44.398"</f>
        <v>21:12:44.398</v>
      </c>
      <c r="T605" t="str">
        <f>"21:12:43.998"</f>
        <v>21:12:43.998</v>
      </c>
      <c r="U605" t="str">
        <f t="shared" si="37"/>
        <v>A073EB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126</v>
      </c>
      <c r="AG605">
        <v>0</v>
      </c>
      <c r="AH605">
        <v>0</v>
      </c>
      <c r="AI605">
        <v>2</v>
      </c>
      <c r="AJ605">
        <v>1</v>
      </c>
      <c r="AK605" t="s">
        <v>429</v>
      </c>
      <c r="AL605">
        <v>35.977800000000002</v>
      </c>
      <c r="AM605" t="s">
        <v>430</v>
      </c>
      <c r="AN605">
        <v>-75.699127000000004</v>
      </c>
      <c r="AO605">
        <v>25</v>
      </c>
      <c r="AP605">
        <v>1575</v>
      </c>
      <c r="AQ605" t="s">
        <v>129</v>
      </c>
      <c r="AR605">
        <v>89</v>
      </c>
      <c r="AS605">
        <v>151</v>
      </c>
      <c r="AT605">
        <v>0</v>
      </c>
      <c r="BB605" t="str">
        <f t="shared" si="38"/>
        <v>1200</v>
      </c>
      <c r="BC605">
        <v>1</v>
      </c>
      <c r="BD605" t="str">
        <f t="shared" si="40"/>
        <v xml:space="preserve">N1281F  </v>
      </c>
      <c r="BE605">
        <v>1</v>
      </c>
      <c r="BG605">
        <v>0</v>
      </c>
      <c r="BH605">
        <v>0</v>
      </c>
      <c r="BI605">
        <v>0</v>
      </c>
      <c r="BJ605">
        <v>1425</v>
      </c>
      <c r="BK605">
        <v>-150</v>
      </c>
      <c r="BL605" t="s">
        <v>130</v>
      </c>
      <c r="BM605">
        <v>1</v>
      </c>
      <c r="BN605">
        <v>0</v>
      </c>
      <c r="BO605">
        <v>1</v>
      </c>
      <c r="BP605">
        <v>0</v>
      </c>
      <c r="BT605">
        <v>0</v>
      </c>
      <c r="BU605">
        <v>0</v>
      </c>
      <c r="CE605" t="str">
        <f>"21:12:44.406"</f>
        <v>21:12:44.406</v>
      </c>
      <c r="CF605">
        <v>405584196</v>
      </c>
      <c r="CI605">
        <v>0</v>
      </c>
      <c r="CJ605">
        <v>1504</v>
      </c>
      <c r="CK605">
        <v>1011.2</v>
      </c>
      <c r="CL605">
        <v>4.2187999999999999</v>
      </c>
      <c r="CM605">
        <v>1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6</v>
      </c>
      <c r="CY605">
        <v>7</v>
      </c>
      <c r="CZ605" t="s">
        <v>131</v>
      </c>
      <c r="DA605">
        <v>145</v>
      </c>
      <c r="DB605">
        <v>1</v>
      </c>
      <c r="DC605" t="s">
        <v>132</v>
      </c>
      <c r="DD605" t="s">
        <v>133</v>
      </c>
      <c r="DG605">
        <v>1821789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"09/28/2024 21:12:44.810"</f>
        <v>09/28/2024 21:12:44.810</v>
      </c>
      <c r="C606" t="str">
        <f t="shared" si="39"/>
        <v>FFDFD7C0</v>
      </c>
      <c r="D606" t="s">
        <v>136</v>
      </c>
      <c r="E606">
        <v>4</v>
      </c>
      <c r="F606">
        <v>1004</v>
      </c>
      <c r="G606" t="s">
        <v>124</v>
      </c>
      <c r="J606" t="s">
        <v>137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"21:12:44.398"</f>
        <v>21:12:44.398</v>
      </c>
      <c r="T606" t="str">
        <f>"21:12:43.998"</f>
        <v>21:12:43.998</v>
      </c>
      <c r="U606" t="str">
        <f t="shared" si="37"/>
        <v>A073EB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126</v>
      </c>
      <c r="AG606">
        <v>0</v>
      </c>
      <c r="AH606">
        <v>0</v>
      </c>
      <c r="AI606">
        <v>2</v>
      </c>
      <c r="AJ606">
        <v>1</v>
      </c>
      <c r="AK606" t="s">
        <v>429</v>
      </c>
      <c r="AL606">
        <v>35.977800000000002</v>
      </c>
      <c r="AM606" t="s">
        <v>430</v>
      </c>
      <c r="AN606">
        <v>-75.699127000000004</v>
      </c>
      <c r="AO606">
        <v>25</v>
      </c>
      <c r="AP606">
        <v>1575</v>
      </c>
      <c r="AQ606" t="s">
        <v>129</v>
      </c>
      <c r="AR606">
        <v>89</v>
      </c>
      <c r="AS606">
        <v>151</v>
      </c>
      <c r="AT606">
        <v>0</v>
      </c>
      <c r="BB606" t="str">
        <f t="shared" si="38"/>
        <v>1200</v>
      </c>
      <c r="BC606">
        <v>1</v>
      </c>
      <c r="BD606" t="str">
        <f t="shared" si="40"/>
        <v xml:space="preserve">N1281F  </v>
      </c>
      <c r="BE606">
        <v>1</v>
      </c>
      <c r="BG606">
        <v>0</v>
      </c>
      <c r="BH606">
        <v>0</v>
      </c>
      <c r="BI606">
        <v>0</v>
      </c>
      <c r="BJ606">
        <v>1425</v>
      </c>
      <c r="BK606">
        <v>-150</v>
      </c>
      <c r="BL606" t="s">
        <v>130</v>
      </c>
      <c r="BM606">
        <v>1</v>
      </c>
      <c r="BN606">
        <v>0</v>
      </c>
      <c r="BO606">
        <v>1</v>
      </c>
      <c r="BP606">
        <v>0</v>
      </c>
      <c r="BT606">
        <v>0</v>
      </c>
      <c r="BU606">
        <v>0</v>
      </c>
      <c r="CE606" t="str">
        <f>"21:12:44.406"</f>
        <v>21:12:44.406</v>
      </c>
      <c r="CF606">
        <v>405584196</v>
      </c>
      <c r="CI606">
        <v>0</v>
      </c>
      <c r="CJ606">
        <v>1504</v>
      </c>
      <c r="CK606">
        <v>1011.2</v>
      </c>
      <c r="CL606">
        <v>4.2187999999999999</v>
      </c>
      <c r="CM606">
        <v>1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6</v>
      </c>
      <c r="CY606">
        <v>7</v>
      </c>
      <c r="CZ606" t="s">
        <v>131</v>
      </c>
      <c r="DA606">
        <v>145</v>
      </c>
      <c r="DB606">
        <v>1</v>
      </c>
      <c r="DC606" t="s">
        <v>132</v>
      </c>
      <c r="DD606" t="s">
        <v>133</v>
      </c>
      <c r="DG606">
        <v>1821789</v>
      </c>
      <c r="DI606">
        <v>0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"09/28/2024 21:12:44.810"</f>
        <v>09/28/2024 21:12:44.810</v>
      </c>
      <c r="C607" t="str">
        <f t="shared" si="39"/>
        <v>FFDFD7C0</v>
      </c>
      <c r="D607" t="s">
        <v>123</v>
      </c>
      <c r="E607">
        <v>2</v>
      </c>
      <c r="H607">
        <v>158</v>
      </c>
      <c r="I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"21:12:44.398"</f>
        <v>21:12:44.398</v>
      </c>
      <c r="T607" t="str">
        <f>"21:12:43.998"</f>
        <v>21:12:43.998</v>
      </c>
      <c r="U607" t="str">
        <f t="shared" si="37"/>
        <v>A073EB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126</v>
      </c>
      <c r="AG607">
        <v>0</v>
      </c>
      <c r="AH607">
        <v>0</v>
      </c>
      <c r="AI607">
        <v>2</v>
      </c>
      <c r="AJ607">
        <v>1</v>
      </c>
      <c r="AK607" t="s">
        <v>429</v>
      </c>
      <c r="AL607">
        <v>35.977800000000002</v>
      </c>
      <c r="AM607" t="s">
        <v>430</v>
      </c>
      <c r="AN607">
        <v>-75.699127000000004</v>
      </c>
      <c r="AO607">
        <v>25</v>
      </c>
      <c r="AP607">
        <v>1575</v>
      </c>
      <c r="AQ607" t="s">
        <v>129</v>
      </c>
      <c r="AR607">
        <v>89</v>
      </c>
      <c r="AS607">
        <v>151</v>
      </c>
      <c r="AT607">
        <v>0</v>
      </c>
      <c r="BB607" t="str">
        <f t="shared" si="38"/>
        <v>1200</v>
      </c>
      <c r="BC607">
        <v>1</v>
      </c>
      <c r="BD607" t="str">
        <f t="shared" si="40"/>
        <v xml:space="preserve">N1281F  </v>
      </c>
      <c r="BE607">
        <v>1</v>
      </c>
      <c r="BG607">
        <v>0</v>
      </c>
      <c r="BH607">
        <v>0</v>
      </c>
      <c r="BI607">
        <v>0</v>
      </c>
      <c r="BJ607">
        <v>1425</v>
      </c>
      <c r="BK607">
        <v>-150</v>
      </c>
      <c r="BL607" t="s">
        <v>130</v>
      </c>
      <c r="BM607">
        <v>1</v>
      </c>
      <c r="BN607">
        <v>0</v>
      </c>
      <c r="BO607">
        <v>1</v>
      </c>
      <c r="BP607">
        <v>0</v>
      </c>
      <c r="BT607">
        <v>0</v>
      </c>
      <c r="BU607">
        <v>0</v>
      </c>
      <c r="CE607" t="str">
        <f>"21:12:44.406"</f>
        <v>21:12:44.406</v>
      </c>
      <c r="CF607">
        <v>405584196</v>
      </c>
      <c r="CI607">
        <v>0</v>
      </c>
      <c r="CJ607">
        <v>1504</v>
      </c>
      <c r="CK607">
        <v>1011.2</v>
      </c>
      <c r="CL607">
        <v>4.2187999999999999</v>
      </c>
      <c r="CM607">
        <v>1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6</v>
      </c>
      <c r="CY607">
        <v>7</v>
      </c>
      <c r="CZ607" t="s">
        <v>131</v>
      </c>
      <c r="DA607">
        <v>145</v>
      </c>
      <c r="DB607">
        <v>1</v>
      </c>
      <c r="DC607" t="s">
        <v>132</v>
      </c>
      <c r="DD607" t="s">
        <v>133</v>
      </c>
      <c r="DG607">
        <v>1821789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"09/28/2024 21:12:45.669"</f>
        <v>09/28/2024 21:12:45.669</v>
      </c>
      <c r="C608" t="str">
        <f t="shared" si="39"/>
        <v>FFDFD7C0</v>
      </c>
      <c r="D608" t="s">
        <v>143</v>
      </c>
      <c r="E608">
        <v>13</v>
      </c>
      <c r="J608" t="s">
        <v>144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"21:12:45.391"</f>
        <v>21:12:45.391</v>
      </c>
      <c r="T608" t="str">
        <f>"21:12:44.991"</f>
        <v>21:12:44.991</v>
      </c>
      <c r="U608" t="str">
        <f t="shared" si="37"/>
        <v>A073EB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126</v>
      </c>
      <c r="AG608">
        <v>0</v>
      </c>
      <c r="AH608">
        <v>0</v>
      </c>
      <c r="AI608">
        <v>2</v>
      </c>
      <c r="AJ608">
        <v>1</v>
      </c>
      <c r="AK608" t="s">
        <v>431</v>
      </c>
      <c r="AL608">
        <v>35.978507999999998</v>
      </c>
      <c r="AM608" t="s">
        <v>432</v>
      </c>
      <c r="AN608">
        <v>-75.698655000000002</v>
      </c>
      <c r="AO608">
        <v>25</v>
      </c>
      <c r="AP608">
        <v>1575</v>
      </c>
      <c r="AQ608" t="s">
        <v>129</v>
      </c>
      <c r="AR608">
        <v>89</v>
      </c>
      <c r="AS608">
        <v>150</v>
      </c>
      <c r="AT608">
        <v>0</v>
      </c>
      <c r="BB608" t="str">
        <f t="shared" si="38"/>
        <v>1200</v>
      </c>
      <c r="BC608">
        <v>1</v>
      </c>
      <c r="BD608" t="str">
        <f t="shared" si="40"/>
        <v xml:space="preserve">N1281F  </v>
      </c>
      <c r="BE608">
        <v>1</v>
      </c>
      <c r="BG608">
        <v>0</v>
      </c>
      <c r="BH608">
        <v>0</v>
      </c>
      <c r="BI608">
        <v>0</v>
      </c>
      <c r="BJ608">
        <v>1425</v>
      </c>
      <c r="BK608">
        <v>-150</v>
      </c>
      <c r="BL608" t="s">
        <v>130</v>
      </c>
      <c r="BM608">
        <v>1</v>
      </c>
      <c r="BN608">
        <v>0</v>
      </c>
      <c r="BO608">
        <v>1</v>
      </c>
      <c r="BP608">
        <v>0</v>
      </c>
      <c r="BT608">
        <v>0</v>
      </c>
      <c r="BU608">
        <v>0</v>
      </c>
      <c r="CE608" t="str">
        <f>"21:12:45.395"</f>
        <v>21:12:45.395</v>
      </c>
      <c r="CF608">
        <v>395185928</v>
      </c>
      <c r="CI608">
        <v>0</v>
      </c>
      <c r="CJ608">
        <v>1504</v>
      </c>
      <c r="CK608">
        <v>1011.2</v>
      </c>
      <c r="CL608">
        <v>4.2187999999999999</v>
      </c>
      <c r="CM608">
        <v>1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145</v>
      </c>
      <c r="DB608">
        <v>1</v>
      </c>
      <c r="DC608" t="s">
        <v>132</v>
      </c>
      <c r="DD608" t="s">
        <v>133</v>
      </c>
      <c r="DG608">
        <v>1822240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"09/28/2024 21:12:45.826"</f>
        <v>09/28/2024 21:12:45.826</v>
      </c>
      <c r="C609" t="str">
        <f t="shared" si="39"/>
        <v>FFDFD7C0</v>
      </c>
      <c r="D609" t="s">
        <v>136</v>
      </c>
      <c r="E609">
        <v>3</v>
      </c>
      <c r="F609">
        <v>1003</v>
      </c>
      <c r="G609" t="s">
        <v>142</v>
      </c>
      <c r="J609" t="s">
        <v>137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"21:12:45.391"</f>
        <v>21:12:45.391</v>
      </c>
      <c r="T609" t="str">
        <f>"21:12:44.991"</f>
        <v>21:12:44.991</v>
      </c>
      <c r="U609" t="str">
        <f t="shared" si="37"/>
        <v>A073EB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126</v>
      </c>
      <c r="AG609">
        <v>0</v>
      </c>
      <c r="AH609">
        <v>0</v>
      </c>
      <c r="AI609">
        <v>2</v>
      </c>
      <c r="AJ609">
        <v>1</v>
      </c>
      <c r="AK609" t="s">
        <v>431</v>
      </c>
      <c r="AL609">
        <v>35.978507999999998</v>
      </c>
      <c r="AM609" t="s">
        <v>432</v>
      </c>
      <c r="AN609">
        <v>-75.698655000000002</v>
      </c>
      <c r="AO609">
        <v>25</v>
      </c>
      <c r="AP609">
        <v>1575</v>
      </c>
      <c r="AQ609" t="s">
        <v>129</v>
      </c>
      <c r="AR609">
        <v>89</v>
      </c>
      <c r="AS609">
        <v>150</v>
      </c>
      <c r="AT609">
        <v>0</v>
      </c>
      <c r="BB609" t="str">
        <f t="shared" si="38"/>
        <v>1200</v>
      </c>
      <c r="BC609">
        <v>1</v>
      </c>
      <c r="BD609" t="str">
        <f t="shared" si="40"/>
        <v xml:space="preserve">N1281F  </v>
      </c>
      <c r="BE609">
        <v>1</v>
      </c>
      <c r="BG609">
        <v>0</v>
      </c>
      <c r="BH609">
        <v>0</v>
      </c>
      <c r="BI609">
        <v>0</v>
      </c>
      <c r="BJ609">
        <v>1425</v>
      </c>
      <c r="BK609">
        <v>-150</v>
      </c>
      <c r="BL609" t="s">
        <v>130</v>
      </c>
      <c r="BM609">
        <v>1</v>
      </c>
      <c r="BN609">
        <v>0</v>
      </c>
      <c r="BO609">
        <v>1</v>
      </c>
      <c r="BP609">
        <v>0</v>
      </c>
      <c r="BT609">
        <v>0</v>
      </c>
      <c r="BU609">
        <v>0</v>
      </c>
      <c r="CE609" t="str">
        <f>"21:12:45.395"</f>
        <v>21:12:45.395</v>
      </c>
      <c r="CF609">
        <v>395185928</v>
      </c>
      <c r="CI609">
        <v>0</v>
      </c>
      <c r="CJ609">
        <v>1504</v>
      </c>
      <c r="CK609">
        <v>1011.2</v>
      </c>
      <c r="CL609">
        <v>4.2187999999999999</v>
      </c>
      <c r="CM609">
        <v>1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145</v>
      </c>
      <c r="DB609">
        <v>1</v>
      </c>
      <c r="DC609" t="s">
        <v>132</v>
      </c>
      <c r="DD609" t="s">
        <v>133</v>
      </c>
      <c r="DG609">
        <v>1822240</v>
      </c>
      <c r="DI609">
        <v>0</v>
      </c>
      <c r="DJ609">
        <v>0</v>
      </c>
      <c r="DK609">
        <v>1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"09/28/2024 21:12:45.826"</f>
        <v>09/28/2024 21:12:45.826</v>
      </c>
      <c r="C610" t="str">
        <f t="shared" si="39"/>
        <v>FFDFD7C0</v>
      </c>
      <c r="D610" t="s">
        <v>136</v>
      </c>
      <c r="E610">
        <v>4</v>
      </c>
      <c r="F610">
        <v>1004</v>
      </c>
      <c r="G610" t="s">
        <v>124</v>
      </c>
      <c r="J610" t="s">
        <v>137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"21:12:45.391"</f>
        <v>21:12:45.391</v>
      </c>
      <c r="T610" t="str">
        <f>"21:12:44.991"</f>
        <v>21:12:44.991</v>
      </c>
      <c r="U610" t="str">
        <f t="shared" si="37"/>
        <v>A073EB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126</v>
      </c>
      <c r="AG610">
        <v>0</v>
      </c>
      <c r="AH610">
        <v>0</v>
      </c>
      <c r="AI610">
        <v>2</v>
      </c>
      <c r="AJ610">
        <v>1</v>
      </c>
      <c r="AK610" t="s">
        <v>431</v>
      </c>
      <c r="AL610">
        <v>35.978507999999998</v>
      </c>
      <c r="AM610" t="s">
        <v>432</v>
      </c>
      <c r="AN610">
        <v>-75.698655000000002</v>
      </c>
      <c r="AO610">
        <v>25</v>
      </c>
      <c r="AP610">
        <v>1575</v>
      </c>
      <c r="AQ610" t="s">
        <v>129</v>
      </c>
      <c r="AR610">
        <v>89</v>
      </c>
      <c r="AS610">
        <v>150</v>
      </c>
      <c r="AT610">
        <v>0</v>
      </c>
      <c r="BB610" t="str">
        <f t="shared" si="38"/>
        <v>1200</v>
      </c>
      <c r="BC610">
        <v>1</v>
      </c>
      <c r="BD610" t="str">
        <f t="shared" si="40"/>
        <v xml:space="preserve">N1281F  </v>
      </c>
      <c r="BE610">
        <v>1</v>
      </c>
      <c r="BG610">
        <v>0</v>
      </c>
      <c r="BH610">
        <v>0</v>
      </c>
      <c r="BI610">
        <v>0</v>
      </c>
      <c r="BJ610">
        <v>1425</v>
      </c>
      <c r="BK610">
        <v>-150</v>
      </c>
      <c r="BL610" t="s">
        <v>130</v>
      </c>
      <c r="BM610">
        <v>1</v>
      </c>
      <c r="BN610">
        <v>0</v>
      </c>
      <c r="BO610">
        <v>1</v>
      </c>
      <c r="BP610">
        <v>0</v>
      </c>
      <c r="BT610">
        <v>0</v>
      </c>
      <c r="BU610">
        <v>0</v>
      </c>
      <c r="CE610" t="str">
        <f>"21:12:45.395"</f>
        <v>21:12:45.395</v>
      </c>
      <c r="CF610">
        <v>395185928</v>
      </c>
      <c r="CI610">
        <v>0</v>
      </c>
      <c r="CJ610">
        <v>1504</v>
      </c>
      <c r="CK610">
        <v>1011.2</v>
      </c>
      <c r="CL610">
        <v>4.2187999999999999</v>
      </c>
      <c r="CM610">
        <v>1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145</v>
      </c>
      <c r="DB610">
        <v>1</v>
      </c>
      <c r="DC610" t="s">
        <v>132</v>
      </c>
      <c r="DD610" t="s">
        <v>133</v>
      </c>
      <c r="DG610">
        <v>1822240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"09/28/2024 21:12:45.826"</f>
        <v>09/28/2024 21:12:45.826</v>
      </c>
      <c r="C611" t="str">
        <f t="shared" si="39"/>
        <v>FFDFD7C0</v>
      </c>
      <c r="D611" t="s">
        <v>123</v>
      </c>
      <c r="E611">
        <v>2</v>
      </c>
      <c r="H611">
        <v>158</v>
      </c>
      <c r="I611" t="s">
        <v>124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"21:12:45.391"</f>
        <v>21:12:45.391</v>
      </c>
      <c r="T611" t="str">
        <f>"21:12:44.991"</f>
        <v>21:12:44.991</v>
      </c>
      <c r="U611" t="str">
        <f t="shared" si="37"/>
        <v>A073EB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126</v>
      </c>
      <c r="AG611">
        <v>0</v>
      </c>
      <c r="AH611">
        <v>0</v>
      </c>
      <c r="AI611">
        <v>2</v>
      </c>
      <c r="AJ611">
        <v>1</v>
      </c>
      <c r="AK611" t="s">
        <v>431</v>
      </c>
      <c r="AL611">
        <v>35.978507999999998</v>
      </c>
      <c r="AM611" t="s">
        <v>432</v>
      </c>
      <c r="AN611">
        <v>-75.698655000000002</v>
      </c>
      <c r="AO611">
        <v>25</v>
      </c>
      <c r="AP611">
        <v>1575</v>
      </c>
      <c r="AQ611" t="s">
        <v>129</v>
      </c>
      <c r="AR611">
        <v>89</v>
      </c>
      <c r="AS611">
        <v>150</v>
      </c>
      <c r="AT611">
        <v>0</v>
      </c>
      <c r="BB611" t="str">
        <f t="shared" si="38"/>
        <v>1200</v>
      </c>
      <c r="BC611">
        <v>1</v>
      </c>
      <c r="BD611" t="str">
        <f t="shared" si="40"/>
        <v xml:space="preserve">N1281F  </v>
      </c>
      <c r="BE611">
        <v>1</v>
      </c>
      <c r="BG611">
        <v>0</v>
      </c>
      <c r="BH611">
        <v>0</v>
      </c>
      <c r="BI611">
        <v>0</v>
      </c>
      <c r="BJ611">
        <v>1425</v>
      </c>
      <c r="BK611">
        <v>-150</v>
      </c>
      <c r="BL611" t="s">
        <v>130</v>
      </c>
      <c r="BM611">
        <v>1</v>
      </c>
      <c r="BN611">
        <v>0</v>
      </c>
      <c r="BO611">
        <v>1</v>
      </c>
      <c r="BP611">
        <v>0</v>
      </c>
      <c r="BT611">
        <v>0</v>
      </c>
      <c r="BU611">
        <v>0</v>
      </c>
      <c r="CE611" t="str">
        <f>"21:12:45.395"</f>
        <v>21:12:45.395</v>
      </c>
      <c r="CF611">
        <v>395185928</v>
      </c>
      <c r="CI611">
        <v>0</v>
      </c>
      <c r="CJ611">
        <v>1504</v>
      </c>
      <c r="CK611">
        <v>1011.2</v>
      </c>
      <c r="CL611">
        <v>4.2187999999999999</v>
      </c>
      <c r="CM611">
        <v>1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145</v>
      </c>
      <c r="DB611">
        <v>1</v>
      </c>
      <c r="DC611" t="s">
        <v>132</v>
      </c>
      <c r="DD611" t="s">
        <v>133</v>
      </c>
      <c r="DG611">
        <v>1822240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"09/28/2024 21:12:45.826"</f>
        <v>09/28/2024 21:12:45.826</v>
      </c>
      <c r="C612" t="str">
        <f t="shared" si="39"/>
        <v>FFDFD7C0</v>
      </c>
      <c r="D612" t="s">
        <v>427</v>
      </c>
      <c r="E612">
        <v>46</v>
      </c>
      <c r="H612">
        <v>143</v>
      </c>
      <c r="I612" t="s">
        <v>428</v>
      </c>
      <c r="J612" t="s">
        <v>297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"21:12:45.391"</f>
        <v>21:12:45.391</v>
      </c>
      <c r="T612" t="str">
        <f>"21:12:44.991"</f>
        <v>21:12:44.991</v>
      </c>
      <c r="U612" t="str">
        <f t="shared" si="37"/>
        <v>A073EB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126</v>
      </c>
      <c r="AG612">
        <v>0</v>
      </c>
      <c r="AH612">
        <v>0</v>
      </c>
      <c r="AI612">
        <v>2</v>
      </c>
      <c r="AJ612">
        <v>1</v>
      </c>
      <c r="AK612" t="s">
        <v>431</v>
      </c>
      <c r="AL612">
        <v>35.978507999999998</v>
      </c>
      <c r="AM612" t="s">
        <v>432</v>
      </c>
      <c r="AN612">
        <v>-75.698655000000002</v>
      </c>
      <c r="AO612">
        <v>25</v>
      </c>
      <c r="AP612">
        <v>1575</v>
      </c>
      <c r="AQ612" t="s">
        <v>129</v>
      </c>
      <c r="AR612">
        <v>89</v>
      </c>
      <c r="AS612">
        <v>150</v>
      </c>
      <c r="AT612">
        <v>0</v>
      </c>
      <c r="BB612" t="str">
        <f t="shared" si="38"/>
        <v>1200</v>
      </c>
      <c r="BC612">
        <v>1</v>
      </c>
      <c r="BD612" t="str">
        <f t="shared" si="40"/>
        <v xml:space="preserve">N1281F  </v>
      </c>
      <c r="BE612">
        <v>1</v>
      </c>
      <c r="BG612">
        <v>0</v>
      </c>
      <c r="BH612">
        <v>0</v>
      </c>
      <c r="BI612">
        <v>0</v>
      </c>
      <c r="BJ612">
        <v>1425</v>
      </c>
      <c r="BK612">
        <v>-150</v>
      </c>
      <c r="BL612" t="s">
        <v>130</v>
      </c>
      <c r="BM612">
        <v>1</v>
      </c>
      <c r="BN612">
        <v>0</v>
      </c>
      <c r="BO612">
        <v>1</v>
      </c>
      <c r="BP612">
        <v>0</v>
      </c>
      <c r="BT612">
        <v>0</v>
      </c>
      <c r="BU612">
        <v>0</v>
      </c>
      <c r="CE612" t="str">
        <f>"21:12:45.395"</f>
        <v>21:12:45.395</v>
      </c>
      <c r="CF612">
        <v>395185928</v>
      </c>
      <c r="CI612">
        <v>0</v>
      </c>
      <c r="CJ612">
        <v>1504</v>
      </c>
      <c r="CK612">
        <v>1011.2</v>
      </c>
      <c r="CL612">
        <v>4.2187999999999999</v>
      </c>
      <c r="CM612">
        <v>1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145</v>
      </c>
      <c r="DB612">
        <v>1</v>
      </c>
      <c r="DC612" t="s">
        <v>132</v>
      </c>
      <c r="DD612" t="s">
        <v>133</v>
      </c>
      <c r="DG612">
        <v>1822240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"09/28/2024 21:12:46.529"</f>
        <v>09/28/2024 21:12:46.529</v>
      </c>
      <c r="C613" t="str">
        <f t="shared" si="39"/>
        <v>FFDFD7C0</v>
      </c>
      <c r="D613" t="s">
        <v>136</v>
      </c>
      <c r="E613">
        <v>4</v>
      </c>
      <c r="F613">
        <v>1004</v>
      </c>
      <c r="G613" t="s">
        <v>124</v>
      </c>
      <c r="J613" t="s">
        <v>137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"21:12:46.289"</f>
        <v>21:12:46.289</v>
      </c>
      <c r="T613" t="str">
        <f>"21:12:45.889"</f>
        <v>21:12:45.889</v>
      </c>
      <c r="U613" t="str">
        <f t="shared" si="37"/>
        <v>A073EB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126</v>
      </c>
      <c r="AG613">
        <v>0</v>
      </c>
      <c r="AH613">
        <v>0</v>
      </c>
      <c r="AI613">
        <v>2</v>
      </c>
      <c r="AJ613">
        <v>1</v>
      </c>
      <c r="AK613" t="s">
        <v>433</v>
      </c>
      <c r="AL613">
        <v>35.979129999999998</v>
      </c>
      <c r="AM613" t="s">
        <v>434</v>
      </c>
      <c r="AN613">
        <v>-75.698204000000004</v>
      </c>
      <c r="AO613">
        <v>25</v>
      </c>
      <c r="AP613">
        <v>1575</v>
      </c>
      <c r="AQ613" t="s">
        <v>129</v>
      </c>
      <c r="AR613">
        <v>90</v>
      </c>
      <c r="AS613">
        <v>149</v>
      </c>
      <c r="AT613">
        <v>0</v>
      </c>
      <c r="BB613" t="str">
        <f t="shared" si="38"/>
        <v>1200</v>
      </c>
      <c r="BC613">
        <v>1</v>
      </c>
      <c r="BD613" t="str">
        <f t="shared" si="40"/>
        <v xml:space="preserve">N1281F  </v>
      </c>
      <c r="BE613">
        <v>1</v>
      </c>
      <c r="BG613">
        <v>0</v>
      </c>
      <c r="BH613">
        <v>0</v>
      </c>
      <c r="BI613">
        <v>0</v>
      </c>
      <c r="BJ613">
        <v>1425</v>
      </c>
      <c r="BK613">
        <v>-150</v>
      </c>
      <c r="BL613" t="s">
        <v>130</v>
      </c>
      <c r="BM613">
        <v>1</v>
      </c>
      <c r="BN613">
        <v>0</v>
      </c>
      <c r="BO613">
        <v>1</v>
      </c>
      <c r="BP613">
        <v>0</v>
      </c>
      <c r="BT613">
        <v>0</v>
      </c>
      <c r="BU613">
        <v>0</v>
      </c>
      <c r="CE613" t="str">
        <f>"21:12:46.290"</f>
        <v>21:12:46.290</v>
      </c>
      <c r="CF613">
        <v>289759741</v>
      </c>
      <c r="CI613">
        <v>0</v>
      </c>
      <c r="CJ613">
        <v>1504</v>
      </c>
      <c r="CK613">
        <v>1011.2</v>
      </c>
      <c r="CL613">
        <v>4.2187999999999999</v>
      </c>
      <c r="CM613">
        <v>1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145</v>
      </c>
      <c r="DB613">
        <v>1</v>
      </c>
      <c r="DC613" t="s">
        <v>132</v>
      </c>
      <c r="DD613" t="s">
        <v>133</v>
      </c>
      <c r="DG613">
        <v>1822648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"09/28/2024 21:12:46.529"</f>
        <v>09/28/2024 21:12:46.529</v>
      </c>
      <c r="C614" t="str">
        <f t="shared" si="39"/>
        <v>FFDFD7C0</v>
      </c>
      <c r="D614" t="s">
        <v>136</v>
      </c>
      <c r="E614">
        <v>3</v>
      </c>
      <c r="F614">
        <v>1003</v>
      </c>
      <c r="G614" t="s">
        <v>142</v>
      </c>
      <c r="J614" t="s">
        <v>137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"21:12:46.289"</f>
        <v>21:12:46.289</v>
      </c>
      <c r="T614" t="str">
        <f>"21:12:45.889"</f>
        <v>21:12:45.889</v>
      </c>
      <c r="U614" t="str">
        <f t="shared" si="37"/>
        <v>A073EB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126</v>
      </c>
      <c r="AG614">
        <v>0</v>
      </c>
      <c r="AH614">
        <v>0</v>
      </c>
      <c r="AI614">
        <v>2</v>
      </c>
      <c r="AJ614">
        <v>1</v>
      </c>
      <c r="AK614" t="s">
        <v>433</v>
      </c>
      <c r="AL614">
        <v>35.979129999999998</v>
      </c>
      <c r="AM614" t="s">
        <v>434</v>
      </c>
      <c r="AN614">
        <v>-75.698204000000004</v>
      </c>
      <c r="AO614">
        <v>25</v>
      </c>
      <c r="AP614">
        <v>1575</v>
      </c>
      <c r="AQ614" t="s">
        <v>129</v>
      </c>
      <c r="AR614">
        <v>90</v>
      </c>
      <c r="AS614">
        <v>149</v>
      </c>
      <c r="AT614">
        <v>0</v>
      </c>
      <c r="BB614" t="str">
        <f t="shared" si="38"/>
        <v>1200</v>
      </c>
      <c r="BC614">
        <v>1</v>
      </c>
      <c r="BD614" t="str">
        <f t="shared" si="40"/>
        <v xml:space="preserve">N1281F  </v>
      </c>
      <c r="BE614">
        <v>1</v>
      </c>
      <c r="BG614">
        <v>0</v>
      </c>
      <c r="BH614">
        <v>0</v>
      </c>
      <c r="BI614">
        <v>0</v>
      </c>
      <c r="BJ614">
        <v>1425</v>
      </c>
      <c r="BK614">
        <v>-150</v>
      </c>
      <c r="BL614" t="s">
        <v>130</v>
      </c>
      <c r="BM614">
        <v>1</v>
      </c>
      <c r="BN614">
        <v>0</v>
      </c>
      <c r="BO614">
        <v>1</v>
      </c>
      <c r="BP614">
        <v>0</v>
      </c>
      <c r="BT614">
        <v>0</v>
      </c>
      <c r="BU614">
        <v>0</v>
      </c>
      <c r="CE614" t="str">
        <f>"21:12:46.290"</f>
        <v>21:12:46.290</v>
      </c>
      <c r="CF614">
        <v>289759741</v>
      </c>
      <c r="CI614">
        <v>0</v>
      </c>
      <c r="CJ614">
        <v>1504</v>
      </c>
      <c r="CK614">
        <v>1011.2</v>
      </c>
      <c r="CL614">
        <v>4.2187999999999999</v>
      </c>
      <c r="CM614">
        <v>1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145</v>
      </c>
      <c r="DB614">
        <v>1</v>
      </c>
      <c r="DC614" t="s">
        <v>132</v>
      </c>
      <c r="DD614" t="s">
        <v>133</v>
      </c>
      <c r="DG614">
        <v>1822648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"09/28/2024 21:12:46.529"</f>
        <v>09/28/2024 21:12:46.529</v>
      </c>
      <c r="C615" t="str">
        <f t="shared" si="39"/>
        <v>FFDFD7C0</v>
      </c>
      <c r="D615" t="s">
        <v>123</v>
      </c>
      <c r="E615">
        <v>2</v>
      </c>
      <c r="H615">
        <v>158</v>
      </c>
      <c r="I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"21:12:46.289"</f>
        <v>21:12:46.289</v>
      </c>
      <c r="T615" t="str">
        <f>"21:12:45.889"</f>
        <v>21:12:45.889</v>
      </c>
      <c r="U615" t="str">
        <f t="shared" si="37"/>
        <v>A073EB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126</v>
      </c>
      <c r="AG615">
        <v>0</v>
      </c>
      <c r="AH615">
        <v>0</v>
      </c>
      <c r="AI615">
        <v>2</v>
      </c>
      <c r="AJ615">
        <v>1</v>
      </c>
      <c r="AK615" t="s">
        <v>433</v>
      </c>
      <c r="AL615">
        <v>35.979129999999998</v>
      </c>
      <c r="AM615" t="s">
        <v>434</v>
      </c>
      <c r="AN615">
        <v>-75.698204000000004</v>
      </c>
      <c r="AO615">
        <v>25</v>
      </c>
      <c r="AP615">
        <v>1575</v>
      </c>
      <c r="AQ615" t="s">
        <v>129</v>
      </c>
      <c r="AR615">
        <v>90</v>
      </c>
      <c r="AS615">
        <v>149</v>
      </c>
      <c r="AT615">
        <v>0</v>
      </c>
      <c r="BB615" t="str">
        <f t="shared" si="38"/>
        <v>1200</v>
      </c>
      <c r="BC615">
        <v>1</v>
      </c>
      <c r="BD615" t="str">
        <f t="shared" si="40"/>
        <v xml:space="preserve">N1281F  </v>
      </c>
      <c r="BE615">
        <v>1</v>
      </c>
      <c r="BG615">
        <v>0</v>
      </c>
      <c r="BH615">
        <v>0</v>
      </c>
      <c r="BI615">
        <v>0</v>
      </c>
      <c r="BJ615">
        <v>1425</v>
      </c>
      <c r="BK615">
        <v>-150</v>
      </c>
      <c r="BL615" t="s">
        <v>130</v>
      </c>
      <c r="BM615">
        <v>1</v>
      </c>
      <c r="BN615">
        <v>0</v>
      </c>
      <c r="BO615">
        <v>1</v>
      </c>
      <c r="BP615">
        <v>0</v>
      </c>
      <c r="BT615">
        <v>0</v>
      </c>
      <c r="BU615">
        <v>0</v>
      </c>
      <c r="CE615" t="str">
        <f>"21:12:46.290"</f>
        <v>21:12:46.290</v>
      </c>
      <c r="CF615">
        <v>289759741</v>
      </c>
      <c r="CI615">
        <v>0</v>
      </c>
      <c r="CJ615">
        <v>1504</v>
      </c>
      <c r="CK615">
        <v>1011.2</v>
      </c>
      <c r="CL615">
        <v>4.2187999999999999</v>
      </c>
      <c r="CM615">
        <v>1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145</v>
      </c>
      <c r="DB615">
        <v>1</v>
      </c>
      <c r="DC615" t="s">
        <v>132</v>
      </c>
      <c r="DD615" t="s">
        <v>133</v>
      </c>
      <c r="DG615">
        <v>1822648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"09/28/2024 21:12:46.591"</f>
        <v>09/28/2024 21:12:46.591</v>
      </c>
      <c r="C616" t="str">
        <f t="shared" si="39"/>
        <v>FFDFD7C0</v>
      </c>
      <c r="D616" t="s">
        <v>427</v>
      </c>
      <c r="E616">
        <v>46</v>
      </c>
      <c r="H616">
        <v>143</v>
      </c>
      <c r="I616" t="s">
        <v>428</v>
      </c>
      <c r="J616" t="s">
        <v>297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"21:12:46.289"</f>
        <v>21:12:46.289</v>
      </c>
      <c r="T616" t="str">
        <f>"21:12:45.889"</f>
        <v>21:12:45.889</v>
      </c>
      <c r="U616" t="str">
        <f t="shared" si="37"/>
        <v>A073EB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126</v>
      </c>
      <c r="AG616">
        <v>0</v>
      </c>
      <c r="AH616">
        <v>0</v>
      </c>
      <c r="AI616">
        <v>2</v>
      </c>
      <c r="AJ616">
        <v>1</v>
      </c>
      <c r="AK616" t="s">
        <v>433</v>
      </c>
      <c r="AL616">
        <v>35.979129999999998</v>
      </c>
      <c r="AM616" t="s">
        <v>434</v>
      </c>
      <c r="AN616">
        <v>-75.698204000000004</v>
      </c>
      <c r="AO616">
        <v>25</v>
      </c>
      <c r="AP616">
        <v>1575</v>
      </c>
      <c r="AQ616" t="s">
        <v>129</v>
      </c>
      <c r="AR616">
        <v>90</v>
      </c>
      <c r="AS616">
        <v>149</v>
      </c>
      <c r="AT616">
        <v>0</v>
      </c>
      <c r="BB616" t="str">
        <f t="shared" si="38"/>
        <v>1200</v>
      </c>
      <c r="BC616">
        <v>1</v>
      </c>
      <c r="BD616" t="str">
        <f t="shared" si="40"/>
        <v xml:space="preserve">N1281F  </v>
      </c>
      <c r="BE616">
        <v>1</v>
      </c>
      <c r="BG616">
        <v>0</v>
      </c>
      <c r="BH616">
        <v>0</v>
      </c>
      <c r="BI616">
        <v>0</v>
      </c>
      <c r="BJ616">
        <v>1425</v>
      </c>
      <c r="BK616">
        <v>-150</v>
      </c>
      <c r="BL616" t="s">
        <v>130</v>
      </c>
      <c r="BM616">
        <v>1</v>
      </c>
      <c r="BN616">
        <v>0</v>
      </c>
      <c r="BO616">
        <v>1</v>
      </c>
      <c r="BP616">
        <v>0</v>
      </c>
      <c r="BT616">
        <v>0</v>
      </c>
      <c r="BU616">
        <v>0</v>
      </c>
      <c r="CE616" t="str">
        <f>"21:12:46.290"</f>
        <v>21:12:46.290</v>
      </c>
      <c r="CF616">
        <v>289759741</v>
      </c>
      <c r="CI616">
        <v>0</v>
      </c>
      <c r="CJ616">
        <v>1504</v>
      </c>
      <c r="CK616">
        <v>1011.2</v>
      </c>
      <c r="CL616">
        <v>4.2187999999999999</v>
      </c>
      <c r="CM616">
        <v>1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145</v>
      </c>
      <c r="DB616">
        <v>1</v>
      </c>
      <c r="DC616" t="s">
        <v>132</v>
      </c>
      <c r="DD616" t="s">
        <v>133</v>
      </c>
      <c r="DG616">
        <v>1822648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"09/28/2024 21:12:46.591"</f>
        <v>09/28/2024 21:12:46.591</v>
      </c>
      <c r="C617" t="str">
        <f t="shared" si="39"/>
        <v>FFDFD7C0</v>
      </c>
      <c r="D617" t="s">
        <v>143</v>
      </c>
      <c r="E617">
        <v>13</v>
      </c>
      <c r="J617" t="s">
        <v>144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"21:12:46.289"</f>
        <v>21:12:46.289</v>
      </c>
      <c r="T617" t="str">
        <f>"21:12:45.889"</f>
        <v>21:12:45.889</v>
      </c>
      <c r="U617" t="str">
        <f t="shared" si="37"/>
        <v>A073EB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126</v>
      </c>
      <c r="AG617">
        <v>0</v>
      </c>
      <c r="AH617">
        <v>0</v>
      </c>
      <c r="AI617">
        <v>2</v>
      </c>
      <c r="AJ617">
        <v>1</v>
      </c>
      <c r="AK617" t="s">
        <v>433</v>
      </c>
      <c r="AL617">
        <v>35.979129999999998</v>
      </c>
      <c r="AM617" t="s">
        <v>434</v>
      </c>
      <c r="AN617">
        <v>-75.698204000000004</v>
      </c>
      <c r="AO617">
        <v>25</v>
      </c>
      <c r="AP617">
        <v>1575</v>
      </c>
      <c r="AQ617" t="s">
        <v>129</v>
      </c>
      <c r="AR617">
        <v>90</v>
      </c>
      <c r="AS617">
        <v>149</v>
      </c>
      <c r="AT617">
        <v>0</v>
      </c>
      <c r="BB617" t="str">
        <f t="shared" si="38"/>
        <v>1200</v>
      </c>
      <c r="BC617">
        <v>1</v>
      </c>
      <c r="BD617" t="str">
        <f t="shared" si="40"/>
        <v xml:space="preserve">N1281F  </v>
      </c>
      <c r="BE617">
        <v>1</v>
      </c>
      <c r="BG617">
        <v>0</v>
      </c>
      <c r="BH617">
        <v>0</v>
      </c>
      <c r="BI617">
        <v>0</v>
      </c>
      <c r="BJ617">
        <v>1425</v>
      </c>
      <c r="BK617">
        <v>-150</v>
      </c>
      <c r="BL617" t="s">
        <v>130</v>
      </c>
      <c r="BM617">
        <v>1</v>
      </c>
      <c r="BN617">
        <v>0</v>
      </c>
      <c r="BO617">
        <v>1</v>
      </c>
      <c r="BP617">
        <v>0</v>
      </c>
      <c r="BT617">
        <v>0</v>
      </c>
      <c r="BU617">
        <v>0</v>
      </c>
      <c r="CE617" t="str">
        <f>"21:12:46.290"</f>
        <v>21:12:46.290</v>
      </c>
      <c r="CF617">
        <v>289759741</v>
      </c>
      <c r="CI617">
        <v>0</v>
      </c>
      <c r="CJ617">
        <v>1504</v>
      </c>
      <c r="CK617">
        <v>1011.2</v>
      </c>
      <c r="CL617">
        <v>4.2187999999999999</v>
      </c>
      <c r="CM617">
        <v>1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145</v>
      </c>
      <c r="DB617">
        <v>1</v>
      </c>
      <c r="DC617" t="s">
        <v>132</v>
      </c>
      <c r="DD617" t="s">
        <v>133</v>
      </c>
      <c r="DG617">
        <v>1822648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"09/28/2024 21:12:47.997"</f>
        <v>09/28/2024 21:12:47.997</v>
      </c>
      <c r="C618" t="str">
        <f t="shared" si="39"/>
        <v>FFDFD7C0</v>
      </c>
      <c r="D618" t="s">
        <v>136</v>
      </c>
      <c r="E618">
        <v>3</v>
      </c>
      <c r="F618">
        <v>1003</v>
      </c>
      <c r="G618" t="s">
        <v>142</v>
      </c>
      <c r="J618" t="s">
        <v>137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"21:12:47.719"</f>
        <v>21:12:47.719</v>
      </c>
      <c r="T618" t="str">
        <f>"21:12:46.719"</f>
        <v>21:12:46.719</v>
      </c>
      <c r="U618" t="str">
        <f t="shared" si="37"/>
        <v>A073EB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126</v>
      </c>
      <c r="AG618">
        <v>0</v>
      </c>
      <c r="AH618">
        <v>0</v>
      </c>
      <c r="AI618">
        <v>2</v>
      </c>
      <c r="AJ618">
        <v>1</v>
      </c>
      <c r="AK618" t="s">
        <v>435</v>
      </c>
      <c r="AL618">
        <v>35.980096000000003</v>
      </c>
      <c r="AM618" t="s">
        <v>436</v>
      </c>
      <c r="AN618">
        <v>-75.697452999999996</v>
      </c>
      <c r="AO618">
        <v>25</v>
      </c>
      <c r="AP618">
        <v>1575</v>
      </c>
      <c r="AQ618" t="s">
        <v>129</v>
      </c>
      <c r="AR618">
        <v>91</v>
      </c>
      <c r="AS618">
        <v>147</v>
      </c>
      <c r="AT618">
        <v>0</v>
      </c>
      <c r="BB618" t="str">
        <f t="shared" si="38"/>
        <v>1200</v>
      </c>
      <c r="BC618">
        <v>1</v>
      </c>
      <c r="BD618" t="str">
        <f t="shared" si="40"/>
        <v xml:space="preserve">N1281F  </v>
      </c>
      <c r="BE618">
        <v>1</v>
      </c>
      <c r="BG618">
        <v>0</v>
      </c>
      <c r="BH618">
        <v>0</v>
      </c>
      <c r="BI618">
        <v>0</v>
      </c>
      <c r="BJ618">
        <v>1425</v>
      </c>
      <c r="BK618">
        <v>-150</v>
      </c>
      <c r="BL618" t="s">
        <v>130</v>
      </c>
      <c r="BM618">
        <v>1</v>
      </c>
      <c r="BN618">
        <v>0</v>
      </c>
      <c r="BO618">
        <v>1</v>
      </c>
      <c r="BP618">
        <v>0</v>
      </c>
      <c r="BT618">
        <v>0</v>
      </c>
      <c r="BU618">
        <v>0</v>
      </c>
      <c r="CE618" t="str">
        <f>"21:12:47.720"</f>
        <v>21:12:47.720</v>
      </c>
      <c r="CF618">
        <v>720094702</v>
      </c>
      <c r="CI618">
        <v>0</v>
      </c>
      <c r="CJ618">
        <v>1504</v>
      </c>
      <c r="CK618">
        <v>1011.2</v>
      </c>
      <c r="CL618">
        <v>4.2187999999999999</v>
      </c>
      <c r="CM618">
        <v>1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145</v>
      </c>
      <c r="DB618">
        <v>1</v>
      </c>
      <c r="DC618" t="s">
        <v>132</v>
      </c>
      <c r="DD618" t="s">
        <v>133</v>
      </c>
      <c r="DG618">
        <v>1823348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"09/28/2024 21:12:47.997"</f>
        <v>09/28/2024 21:12:47.997</v>
      </c>
      <c r="C619" t="str">
        <f t="shared" si="39"/>
        <v>FFDFD7C0</v>
      </c>
      <c r="D619" t="s">
        <v>136</v>
      </c>
      <c r="E619">
        <v>4</v>
      </c>
      <c r="F619">
        <v>1004</v>
      </c>
      <c r="G619" t="s">
        <v>124</v>
      </c>
      <c r="J619" t="s">
        <v>137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"21:12:47.719"</f>
        <v>21:12:47.719</v>
      </c>
      <c r="T619" t="str">
        <f>"21:12:46.719"</f>
        <v>21:12:46.719</v>
      </c>
      <c r="U619" t="str">
        <f t="shared" si="37"/>
        <v>A073EB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126</v>
      </c>
      <c r="AG619">
        <v>0</v>
      </c>
      <c r="AH619">
        <v>0</v>
      </c>
      <c r="AI619">
        <v>2</v>
      </c>
      <c r="AJ619">
        <v>1</v>
      </c>
      <c r="AK619" t="s">
        <v>435</v>
      </c>
      <c r="AL619">
        <v>35.980096000000003</v>
      </c>
      <c r="AM619" t="s">
        <v>436</v>
      </c>
      <c r="AN619">
        <v>-75.697452999999996</v>
      </c>
      <c r="AO619">
        <v>25</v>
      </c>
      <c r="AP619">
        <v>1575</v>
      </c>
      <c r="AQ619" t="s">
        <v>129</v>
      </c>
      <c r="AR619">
        <v>91</v>
      </c>
      <c r="AS619">
        <v>147</v>
      </c>
      <c r="AT619">
        <v>0</v>
      </c>
      <c r="BB619" t="str">
        <f t="shared" si="38"/>
        <v>1200</v>
      </c>
      <c r="BC619">
        <v>1</v>
      </c>
      <c r="BD619" t="str">
        <f t="shared" si="40"/>
        <v xml:space="preserve">N1281F  </v>
      </c>
      <c r="BE619">
        <v>1</v>
      </c>
      <c r="BG619">
        <v>0</v>
      </c>
      <c r="BH619">
        <v>0</v>
      </c>
      <c r="BI619">
        <v>0</v>
      </c>
      <c r="BJ619">
        <v>1425</v>
      </c>
      <c r="BK619">
        <v>-150</v>
      </c>
      <c r="BL619" t="s">
        <v>130</v>
      </c>
      <c r="BM619">
        <v>1</v>
      </c>
      <c r="BN619">
        <v>0</v>
      </c>
      <c r="BO619">
        <v>1</v>
      </c>
      <c r="BP619">
        <v>0</v>
      </c>
      <c r="BT619">
        <v>0</v>
      </c>
      <c r="BU619">
        <v>0</v>
      </c>
      <c r="CE619" t="str">
        <f>"21:12:47.720"</f>
        <v>21:12:47.720</v>
      </c>
      <c r="CF619">
        <v>720094702</v>
      </c>
      <c r="CI619">
        <v>0</v>
      </c>
      <c r="CJ619">
        <v>1504</v>
      </c>
      <c r="CK619">
        <v>1011.2</v>
      </c>
      <c r="CL619">
        <v>4.2187999999999999</v>
      </c>
      <c r="CM619">
        <v>1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145</v>
      </c>
      <c r="DB619">
        <v>1</v>
      </c>
      <c r="DC619" t="s">
        <v>132</v>
      </c>
      <c r="DD619" t="s">
        <v>133</v>
      </c>
      <c r="DG619">
        <v>1823348</v>
      </c>
      <c r="DI619">
        <v>0</v>
      </c>
      <c r="DJ619">
        <v>0</v>
      </c>
      <c r="DK619">
        <v>1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"09/28/2024 21:12:47.997"</f>
        <v>09/28/2024 21:12:47.997</v>
      </c>
      <c r="C620" t="str">
        <f t="shared" si="39"/>
        <v>FFDFD7C0</v>
      </c>
      <c r="D620" t="s">
        <v>123</v>
      </c>
      <c r="E620">
        <v>2</v>
      </c>
      <c r="H620">
        <v>158</v>
      </c>
      <c r="I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"21:12:47.719"</f>
        <v>21:12:47.719</v>
      </c>
      <c r="T620" t="str">
        <f>"21:12:46.719"</f>
        <v>21:12:46.719</v>
      </c>
      <c r="U620" t="str">
        <f t="shared" si="37"/>
        <v>A073EB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126</v>
      </c>
      <c r="AG620">
        <v>0</v>
      </c>
      <c r="AH620">
        <v>0</v>
      </c>
      <c r="AI620">
        <v>2</v>
      </c>
      <c r="AJ620">
        <v>1</v>
      </c>
      <c r="AK620" t="s">
        <v>435</v>
      </c>
      <c r="AL620">
        <v>35.980096000000003</v>
      </c>
      <c r="AM620" t="s">
        <v>436</v>
      </c>
      <c r="AN620">
        <v>-75.697452999999996</v>
      </c>
      <c r="AO620">
        <v>25</v>
      </c>
      <c r="AP620">
        <v>1575</v>
      </c>
      <c r="AQ620" t="s">
        <v>129</v>
      </c>
      <c r="AR620">
        <v>91</v>
      </c>
      <c r="AS620">
        <v>147</v>
      </c>
      <c r="AT620">
        <v>0</v>
      </c>
      <c r="BB620" t="str">
        <f t="shared" si="38"/>
        <v>1200</v>
      </c>
      <c r="BC620">
        <v>1</v>
      </c>
      <c r="BD620" t="str">
        <f t="shared" si="40"/>
        <v xml:space="preserve">N1281F  </v>
      </c>
      <c r="BE620">
        <v>1</v>
      </c>
      <c r="BG620">
        <v>0</v>
      </c>
      <c r="BH620">
        <v>0</v>
      </c>
      <c r="BI620">
        <v>0</v>
      </c>
      <c r="BJ620">
        <v>1425</v>
      </c>
      <c r="BK620">
        <v>-150</v>
      </c>
      <c r="BL620" t="s">
        <v>130</v>
      </c>
      <c r="BM620">
        <v>1</v>
      </c>
      <c r="BN620">
        <v>0</v>
      </c>
      <c r="BO620">
        <v>1</v>
      </c>
      <c r="BP620">
        <v>0</v>
      </c>
      <c r="BT620">
        <v>0</v>
      </c>
      <c r="BU620">
        <v>0</v>
      </c>
      <c r="CE620" t="str">
        <f>"21:12:47.720"</f>
        <v>21:12:47.720</v>
      </c>
      <c r="CF620">
        <v>720094702</v>
      </c>
      <c r="CI620">
        <v>0</v>
      </c>
      <c r="CJ620">
        <v>1504</v>
      </c>
      <c r="CK620">
        <v>1011.2</v>
      </c>
      <c r="CL620">
        <v>4.2187999999999999</v>
      </c>
      <c r="CM620">
        <v>1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145</v>
      </c>
      <c r="DB620">
        <v>1</v>
      </c>
      <c r="DC620" t="s">
        <v>132</v>
      </c>
      <c r="DD620" t="s">
        <v>133</v>
      </c>
      <c r="DG620">
        <v>1823348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"09/28/2024 21:12:47.997"</f>
        <v>09/28/2024 21:12:47.997</v>
      </c>
      <c r="C621" t="str">
        <f t="shared" si="39"/>
        <v>FFDFD7C0</v>
      </c>
      <c r="D621" t="s">
        <v>427</v>
      </c>
      <c r="E621">
        <v>46</v>
      </c>
      <c r="H621">
        <v>143</v>
      </c>
      <c r="I621" t="s">
        <v>428</v>
      </c>
      <c r="J621" t="s">
        <v>297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"21:12:47.719"</f>
        <v>21:12:47.719</v>
      </c>
      <c r="T621" t="str">
        <f>"21:12:46.719"</f>
        <v>21:12:46.719</v>
      </c>
      <c r="U621" t="str">
        <f t="shared" si="37"/>
        <v>A073EB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126</v>
      </c>
      <c r="AG621">
        <v>0</v>
      </c>
      <c r="AH621">
        <v>0</v>
      </c>
      <c r="AI621">
        <v>2</v>
      </c>
      <c r="AJ621">
        <v>1</v>
      </c>
      <c r="AK621" t="s">
        <v>435</v>
      </c>
      <c r="AL621">
        <v>35.980096000000003</v>
      </c>
      <c r="AM621" t="s">
        <v>436</v>
      </c>
      <c r="AN621">
        <v>-75.697452999999996</v>
      </c>
      <c r="AO621">
        <v>25</v>
      </c>
      <c r="AP621">
        <v>1575</v>
      </c>
      <c r="AQ621" t="s">
        <v>129</v>
      </c>
      <c r="AR621">
        <v>91</v>
      </c>
      <c r="AS621">
        <v>147</v>
      </c>
      <c r="AT621">
        <v>0</v>
      </c>
      <c r="BB621" t="str">
        <f t="shared" si="38"/>
        <v>1200</v>
      </c>
      <c r="BC621">
        <v>1</v>
      </c>
      <c r="BD621" t="str">
        <f t="shared" si="40"/>
        <v xml:space="preserve">N1281F  </v>
      </c>
      <c r="BE621">
        <v>1</v>
      </c>
      <c r="BG621">
        <v>0</v>
      </c>
      <c r="BH621">
        <v>0</v>
      </c>
      <c r="BI621">
        <v>0</v>
      </c>
      <c r="BJ621">
        <v>1425</v>
      </c>
      <c r="BK621">
        <v>-150</v>
      </c>
      <c r="BL621" t="s">
        <v>130</v>
      </c>
      <c r="BM621">
        <v>1</v>
      </c>
      <c r="BN621">
        <v>0</v>
      </c>
      <c r="BO621">
        <v>1</v>
      </c>
      <c r="BP621">
        <v>0</v>
      </c>
      <c r="BT621">
        <v>0</v>
      </c>
      <c r="BU621">
        <v>0</v>
      </c>
      <c r="CE621" t="str">
        <f>"21:12:47.720"</f>
        <v>21:12:47.720</v>
      </c>
      <c r="CF621">
        <v>720094702</v>
      </c>
      <c r="CI621">
        <v>0</v>
      </c>
      <c r="CJ621">
        <v>1504</v>
      </c>
      <c r="CK621">
        <v>1011.2</v>
      </c>
      <c r="CL621">
        <v>4.2187999999999999</v>
      </c>
      <c r="CM621">
        <v>1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145</v>
      </c>
      <c r="DB621">
        <v>1</v>
      </c>
      <c r="DC621" t="s">
        <v>132</v>
      </c>
      <c r="DD621" t="s">
        <v>133</v>
      </c>
      <c r="DG621">
        <v>1823348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"09/28/2024 21:12:47.997"</f>
        <v>09/28/2024 21:12:47.997</v>
      </c>
      <c r="C622" t="str">
        <f t="shared" si="39"/>
        <v>FFDFD7C0</v>
      </c>
      <c r="D622" t="s">
        <v>143</v>
      </c>
      <c r="E622">
        <v>13</v>
      </c>
      <c r="J622" t="s">
        <v>144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"21:12:47.719"</f>
        <v>21:12:47.719</v>
      </c>
      <c r="T622" t="str">
        <f>"21:12:46.719"</f>
        <v>21:12:46.719</v>
      </c>
      <c r="U622" t="str">
        <f t="shared" si="37"/>
        <v>A073EB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126</v>
      </c>
      <c r="AG622">
        <v>0</v>
      </c>
      <c r="AH622">
        <v>0</v>
      </c>
      <c r="AI622">
        <v>2</v>
      </c>
      <c r="AJ622">
        <v>1</v>
      </c>
      <c r="AK622" t="s">
        <v>435</v>
      </c>
      <c r="AL622">
        <v>35.980096000000003</v>
      </c>
      <c r="AM622" t="s">
        <v>436</v>
      </c>
      <c r="AN622">
        <v>-75.697452999999996</v>
      </c>
      <c r="AO622">
        <v>25</v>
      </c>
      <c r="AP622">
        <v>1575</v>
      </c>
      <c r="AQ622" t="s">
        <v>129</v>
      </c>
      <c r="AR622">
        <v>91</v>
      </c>
      <c r="AS622">
        <v>147</v>
      </c>
      <c r="AT622">
        <v>0</v>
      </c>
      <c r="BB622" t="str">
        <f t="shared" si="38"/>
        <v>1200</v>
      </c>
      <c r="BC622">
        <v>1</v>
      </c>
      <c r="BD622" t="str">
        <f t="shared" si="40"/>
        <v xml:space="preserve">N1281F  </v>
      </c>
      <c r="BE622">
        <v>1</v>
      </c>
      <c r="BG622">
        <v>0</v>
      </c>
      <c r="BH622">
        <v>0</v>
      </c>
      <c r="BI622">
        <v>0</v>
      </c>
      <c r="BJ622">
        <v>1425</v>
      </c>
      <c r="BK622">
        <v>-150</v>
      </c>
      <c r="BL622" t="s">
        <v>130</v>
      </c>
      <c r="BM622">
        <v>1</v>
      </c>
      <c r="BN622">
        <v>0</v>
      </c>
      <c r="BO622">
        <v>1</v>
      </c>
      <c r="BP622">
        <v>0</v>
      </c>
      <c r="BT622">
        <v>0</v>
      </c>
      <c r="BU622">
        <v>0</v>
      </c>
      <c r="CE622" t="str">
        <f>"21:12:47.720"</f>
        <v>21:12:47.720</v>
      </c>
      <c r="CF622">
        <v>720094702</v>
      </c>
      <c r="CI622">
        <v>0</v>
      </c>
      <c r="CJ622">
        <v>1504</v>
      </c>
      <c r="CK622">
        <v>1011.2</v>
      </c>
      <c r="CL622">
        <v>4.2187999999999999</v>
      </c>
      <c r="CM622">
        <v>1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7</v>
      </c>
      <c r="CY622">
        <v>7</v>
      </c>
      <c r="CZ622" t="s">
        <v>131</v>
      </c>
      <c r="DA622">
        <v>145</v>
      </c>
      <c r="DB622">
        <v>1</v>
      </c>
      <c r="DC622" t="s">
        <v>132</v>
      </c>
      <c r="DD622" t="s">
        <v>133</v>
      </c>
      <c r="DG622">
        <v>1823348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"09/28/2024 21:12:49.137"</f>
        <v>09/28/2024 21:12:49.137</v>
      </c>
      <c r="C623" t="str">
        <f t="shared" si="39"/>
        <v>FFDFD7C0</v>
      </c>
      <c r="D623" t="s">
        <v>136</v>
      </c>
      <c r="E623">
        <v>3</v>
      </c>
      <c r="F623">
        <v>1003</v>
      </c>
      <c r="G623" t="s">
        <v>142</v>
      </c>
      <c r="J623" t="s">
        <v>137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"21:12:48.875"</f>
        <v>21:12:48.875</v>
      </c>
      <c r="T623" t="str">
        <f>"21:12:48.375"</f>
        <v>21:12:48.375</v>
      </c>
      <c r="U623" t="str">
        <f t="shared" si="37"/>
        <v>A073EB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126</v>
      </c>
      <c r="AG623">
        <v>0</v>
      </c>
      <c r="AH623">
        <v>0</v>
      </c>
      <c r="AI623">
        <v>2</v>
      </c>
      <c r="AJ623">
        <v>1</v>
      </c>
      <c r="AK623" t="s">
        <v>437</v>
      </c>
      <c r="AL623">
        <v>35.980868000000001</v>
      </c>
      <c r="AM623" t="s">
        <v>438</v>
      </c>
      <c r="AN623">
        <v>-75.696765999999997</v>
      </c>
      <c r="AO623">
        <v>25</v>
      </c>
      <c r="AP623">
        <v>1575</v>
      </c>
      <c r="AQ623" t="s">
        <v>129</v>
      </c>
      <c r="AR623">
        <v>94</v>
      </c>
      <c r="AS623">
        <v>144</v>
      </c>
      <c r="AT623">
        <v>0</v>
      </c>
      <c r="BB623" t="str">
        <f t="shared" si="38"/>
        <v>1200</v>
      </c>
      <c r="BC623">
        <v>1</v>
      </c>
      <c r="BD623" t="str">
        <f t="shared" si="40"/>
        <v xml:space="preserve">N1281F  </v>
      </c>
      <c r="BE623">
        <v>1</v>
      </c>
      <c r="BG623">
        <v>0</v>
      </c>
      <c r="BH623">
        <v>0</v>
      </c>
      <c r="BI623">
        <v>0</v>
      </c>
      <c r="BJ623">
        <v>1425</v>
      </c>
      <c r="BK623">
        <v>-150</v>
      </c>
      <c r="BL623" t="s">
        <v>130</v>
      </c>
      <c r="BM623">
        <v>1</v>
      </c>
      <c r="BN623">
        <v>0</v>
      </c>
      <c r="BO623">
        <v>1</v>
      </c>
      <c r="BP623">
        <v>0</v>
      </c>
      <c r="BT623">
        <v>0</v>
      </c>
      <c r="BU623">
        <v>0</v>
      </c>
      <c r="CE623" t="str">
        <f>"21:12:48.877"</f>
        <v>21:12:48.877</v>
      </c>
      <c r="CF623">
        <v>876814574</v>
      </c>
      <c r="CI623">
        <v>0</v>
      </c>
      <c r="CJ623">
        <v>1504</v>
      </c>
      <c r="CK623">
        <v>1011.2</v>
      </c>
      <c r="CL623">
        <v>4.2187999999999999</v>
      </c>
      <c r="CM623">
        <v>1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131</v>
      </c>
      <c r="DA623">
        <v>145</v>
      </c>
      <c r="DB623">
        <v>1</v>
      </c>
      <c r="DC623" t="s">
        <v>132</v>
      </c>
      <c r="DD623" t="s">
        <v>133</v>
      </c>
      <c r="DG623">
        <v>1823862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"09/28/2024 21:12:49.137"</f>
        <v>09/28/2024 21:12:49.137</v>
      </c>
      <c r="C624" t="str">
        <f t="shared" si="39"/>
        <v>FFDFD7C0</v>
      </c>
      <c r="D624" t="s">
        <v>136</v>
      </c>
      <c r="E624">
        <v>4</v>
      </c>
      <c r="F624">
        <v>1004</v>
      </c>
      <c r="G624" t="s">
        <v>124</v>
      </c>
      <c r="J624" t="s">
        <v>137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"21:12:48.875"</f>
        <v>21:12:48.875</v>
      </c>
      <c r="T624" t="str">
        <f>"21:12:48.375"</f>
        <v>21:12:48.375</v>
      </c>
      <c r="U624" t="str">
        <f t="shared" si="37"/>
        <v>A073EB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126</v>
      </c>
      <c r="AG624">
        <v>0</v>
      </c>
      <c r="AH624">
        <v>0</v>
      </c>
      <c r="AI624">
        <v>2</v>
      </c>
      <c r="AJ624">
        <v>1</v>
      </c>
      <c r="AK624" t="s">
        <v>437</v>
      </c>
      <c r="AL624">
        <v>35.980868000000001</v>
      </c>
      <c r="AM624" t="s">
        <v>438</v>
      </c>
      <c r="AN624">
        <v>-75.696765999999997</v>
      </c>
      <c r="AO624">
        <v>25</v>
      </c>
      <c r="AP624">
        <v>1575</v>
      </c>
      <c r="AQ624" t="s">
        <v>129</v>
      </c>
      <c r="AR624">
        <v>94</v>
      </c>
      <c r="AS624">
        <v>144</v>
      </c>
      <c r="AT624">
        <v>0</v>
      </c>
      <c r="BB624" t="str">
        <f t="shared" si="38"/>
        <v>1200</v>
      </c>
      <c r="BC624">
        <v>1</v>
      </c>
      <c r="BD624" t="str">
        <f t="shared" si="40"/>
        <v xml:space="preserve">N1281F  </v>
      </c>
      <c r="BE624">
        <v>1</v>
      </c>
      <c r="BG624">
        <v>0</v>
      </c>
      <c r="BH624">
        <v>0</v>
      </c>
      <c r="BI624">
        <v>0</v>
      </c>
      <c r="BJ624">
        <v>1425</v>
      </c>
      <c r="BK624">
        <v>-150</v>
      </c>
      <c r="BL624" t="s">
        <v>130</v>
      </c>
      <c r="BM624">
        <v>1</v>
      </c>
      <c r="BN624">
        <v>0</v>
      </c>
      <c r="BO624">
        <v>1</v>
      </c>
      <c r="BP624">
        <v>0</v>
      </c>
      <c r="BT624">
        <v>0</v>
      </c>
      <c r="BU624">
        <v>0</v>
      </c>
      <c r="CE624" t="str">
        <f>"21:12:48.877"</f>
        <v>21:12:48.877</v>
      </c>
      <c r="CF624">
        <v>876814574</v>
      </c>
      <c r="CI624">
        <v>0</v>
      </c>
      <c r="CJ624">
        <v>1504</v>
      </c>
      <c r="CK624">
        <v>1011.2</v>
      </c>
      <c r="CL624">
        <v>4.2187999999999999</v>
      </c>
      <c r="CM624">
        <v>1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131</v>
      </c>
      <c r="DA624">
        <v>145</v>
      </c>
      <c r="DB624">
        <v>1</v>
      </c>
      <c r="DC624" t="s">
        <v>132</v>
      </c>
      <c r="DD624" t="s">
        <v>133</v>
      </c>
      <c r="DG624">
        <v>1823862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"09/28/2024 21:12:49.137"</f>
        <v>09/28/2024 21:12:49.137</v>
      </c>
      <c r="C625" t="str">
        <f t="shared" si="39"/>
        <v>FFDFD7C0</v>
      </c>
      <c r="D625" t="s">
        <v>123</v>
      </c>
      <c r="E625">
        <v>2</v>
      </c>
      <c r="H625">
        <v>158</v>
      </c>
      <c r="I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"21:12:48.875"</f>
        <v>21:12:48.875</v>
      </c>
      <c r="T625" t="str">
        <f>"21:12:48.375"</f>
        <v>21:12:48.375</v>
      </c>
      <c r="U625" t="str">
        <f t="shared" si="37"/>
        <v>A073EB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126</v>
      </c>
      <c r="AG625">
        <v>0</v>
      </c>
      <c r="AH625">
        <v>0</v>
      </c>
      <c r="AI625">
        <v>2</v>
      </c>
      <c r="AJ625">
        <v>1</v>
      </c>
      <c r="AK625" t="s">
        <v>437</v>
      </c>
      <c r="AL625">
        <v>35.980868000000001</v>
      </c>
      <c r="AM625" t="s">
        <v>438</v>
      </c>
      <c r="AN625">
        <v>-75.696765999999997</v>
      </c>
      <c r="AO625">
        <v>25</v>
      </c>
      <c r="AP625">
        <v>1575</v>
      </c>
      <c r="AQ625" t="s">
        <v>129</v>
      </c>
      <c r="AR625">
        <v>94</v>
      </c>
      <c r="AS625">
        <v>144</v>
      </c>
      <c r="AT625">
        <v>0</v>
      </c>
      <c r="BB625" t="str">
        <f t="shared" si="38"/>
        <v>1200</v>
      </c>
      <c r="BC625">
        <v>1</v>
      </c>
      <c r="BD625" t="str">
        <f t="shared" si="40"/>
        <v xml:space="preserve">N1281F  </v>
      </c>
      <c r="BE625">
        <v>1</v>
      </c>
      <c r="BG625">
        <v>0</v>
      </c>
      <c r="BH625">
        <v>0</v>
      </c>
      <c r="BI625">
        <v>0</v>
      </c>
      <c r="BJ625">
        <v>1425</v>
      </c>
      <c r="BK625">
        <v>-150</v>
      </c>
      <c r="BL625" t="s">
        <v>130</v>
      </c>
      <c r="BM625">
        <v>1</v>
      </c>
      <c r="BN625">
        <v>0</v>
      </c>
      <c r="BO625">
        <v>1</v>
      </c>
      <c r="BP625">
        <v>0</v>
      </c>
      <c r="BT625">
        <v>0</v>
      </c>
      <c r="BU625">
        <v>0</v>
      </c>
      <c r="CE625" t="str">
        <f>"21:12:48.877"</f>
        <v>21:12:48.877</v>
      </c>
      <c r="CF625">
        <v>876814574</v>
      </c>
      <c r="CI625">
        <v>0</v>
      </c>
      <c r="CJ625">
        <v>1504</v>
      </c>
      <c r="CK625">
        <v>1011.2</v>
      </c>
      <c r="CL625">
        <v>4.2187999999999999</v>
      </c>
      <c r="CM625">
        <v>1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145</v>
      </c>
      <c r="DB625">
        <v>1</v>
      </c>
      <c r="DC625" t="s">
        <v>132</v>
      </c>
      <c r="DD625" t="s">
        <v>133</v>
      </c>
      <c r="DG625">
        <v>1823862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"09/28/2024 21:12:49.184"</f>
        <v>09/28/2024 21:12:49.184</v>
      </c>
      <c r="C626" t="str">
        <f t="shared" si="39"/>
        <v>FFDFD7C0</v>
      </c>
      <c r="D626" t="s">
        <v>427</v>
      </c>
      <c r="E626">
        <v>46</v>
      </c>
      <c r="H626">
        <v>143</v>
      </c>
      <c r="I626" t="s">
        <v>428</v>
      </c>
      <c r="J626" t="s">
        <v>297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"21:12:48.875"</f>
        <v>21:12:48.875</v>
      </c>
      <c r="T626" t="str">
        <f>"21:12:48.375"</f>
        <v>21:12:48.375</v>
      </c>
      <c r="U626" t="str">
        <f t="shared" si="37"/>
        <v>A073EB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126</v>
      </c>
      <c r="AG626">
        <v>0</v>
      </c>
      <c r="AH626">
        <v>0</v>
      </c>
      <c r="AI626">
        <v>2</v>
      </c>
      <c r="AJ626">
        <v>1</v>
      </c>
      <c r="AK626" t="s">
        <v>437</v>
      </c>
      <c r="AL626">
        <v>35.980868000000001</v>
      </c>
      <c r="AM626" t="s">
        <v>438</v>
      </c>
      <c r="AN626">
        <v>-75.696765999999997</v>
      </c>
      <c r="AO626">
        <v>25</v>
      </c>
      <c r="AP626">
        <v>1575</v>
      </c>
      <c r="AQ626" t="s">
        <v>129</v>
      </c>
      <c r="AR626">
        <v>94</v>
      </c>
      <c r="AS626">
        <v>144</v>
      </c>
      <c r="AT626">
        <v>0</v>
      </c>
      <c r="BB626" t="str">
        <f t="shared" si="38"/>
        <v>1200</v>
      </c>
      <c r="BC626">
        <v>1</v>
      </c>
      <c r="BD626" t="str">
        <f t="shared" si="40"/>
        <v xml:space="preserve">N1281F  </v>
      </c>
      <c r="BE626">
        <v>1</v>
      </c>
      <c r="BG626">
        <v>0</v>
      </c>
      <c r="BH626">
        <v>0</v>
      </c>
      <c r="BI626">
        <v>0</v>
      </c>
      <c r="BJ626">
        <v>1425</v>
      </c>
      <c r="BK626">
        <v>-150</v>
      </c>
      <c r="BL626" t="s">
        <v>130</v>
      </c>
      <c r="BM626">
        <v>1</v>
      </c>
      <c r="BN626">
        <v>0</v>
      </c>
      <c r="BO626">
        <v>1</v>
      </c>
      <c r="BP626">
        <v>0</v>
      </c>
      <c r="BT626">
        <v>0</v>
      </c>
      <c r="BU626">
        <v>0</v>
      </c>
      <c r="CE626" t="str">
        <f>"21:12:48.877"</f>
        <v>21:12:48.877</v>
      </c>
      <c r="CF626">
        <v>876814574</v>
      </c>
      <c r="CI626">
        <v>0</v>
      </c>
      <c r="CJ626">
        <v>1504</v>
      </c>
      <c r="CK626">
        <v>1011.2</v>
      </c>
      <c r="CL626">
        <v>4.2187999999999999</v>
      </c>
      <c r="CM626">
        <v>1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145</v>
      </c>
      <c r="DB626">
        <v>1</v>
      </c>
      <c r="DC626" t="s">
        <v>132</v>
      </c>
      <c r="DD626" t="s">
        <v>133</v>
      </c>
      <c r="DG626">
        <v>1823862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"09/28/2024 21:12:49.200"</f>
        <v>09/28/2024 21:12:49.200</v>
      </c>
      <c r="C627" t="str">
        <f t="shared" si="39"/>
        <v>FFDFD7C0</v>
      </c>
      <c r="D627" t="s">
        <v>143</v>
      </c>
      <c r="E627">
        <v>13</v>
      </c>
      <c r="J627" t="s">
        <v>144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"21:12:48.875"</f>
        <v>21:12:48.875</v>
      </c>
      <c r="T627" t="str">
        <f>"21:12:48.375"</f>
        <v>21:12:48.375</v>
      </c>
      <c r="U627" t="str">
        <f t="shared" si="37"/>
        <v>A073EB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126</v>
      </c>
      <c r="AG627">
        <v>0</v>
      </c>
      <c r="AH627">
        <v>0</v>
      </c>
      <c r="AI627">
        <v>2</v>
      </c>
      <c r="AJ627">
        <v>1</v>
      </c>
      <c r="AK627" t="s">
        <v>437</v>
      </c>
      <c r="AL627">
        <v>35.980868000000001</v>
      </c>
      <c r="AM627" t="s">
        <v>438</v>
      </c>
      <c r="AN627">
        <v>-75.696765999999997</v>
      </c>
      <c r="AO627">
        <v>25</v>
      </c>
      <c r="AP627">
        <v>1575</v>
      </c>
      <c r="AQ627" t="s">
        <v>129</v>
      </c>
      <c r="AR627">
        <v>94</v>
      </c>
      <c r="AS627">
        <v>144</v>
      </c>
      <c r="AT627">
        <v>0</v>
      </c>
      <c r="BB627" t="str">
        <f t="shared" si="38"/>
        <v>1200</v>
      </c>
      <c r="BC627">
        <v>1</v>
      </c>
      <c r="BD627" t="str">
        <f t="shared" si="40"/>
        <v xml:space="preserve">N1281F  </v>
      </c>
      <c r="BE627">
        <v>1</v>
      </c>
      <c r="BG627">
        <v>0</v>
      </c>
      <c r="BH627">
        <v>0</v>
      </c>
      <c r="BI627">
        <v>0</v>
      </c>
      <c r="BJ627">
        <v>1425</v>
      </c>
      <c r="BK627">
        <v>-150</v>
      </c>
      <c r="BL627" t="s">
        <v>130</v>
      </c>
      <c r="BM627">
        <v>1</v>
      </c>
      <c r="BN627">
        <v>0</v>
      </c>
      <c r="BO627">
        <v>1</v>
      </c>
      <c r="BP627">
        <v>0</v>
      </c>
      <c r="BT627">
        <v>0</v>
      </c>
      <c r="BU627">
        <v>0</v>
      </c>
      <c r="CE627" t="str">
        <f>"21:12:48.877"</f>
        <v>21:12:48.877</v>
      </c>
      <c r="CF627">
        <v>876814574</v>
      </c>
      <c r="CI627">
        <v>0</v>
      </c>
      <c r="CJ627">
        <v>1504</v>
      </c>
      <c r="CK627">
        <v>1011.2</v>
      </c>
      <c r="CL627">
        <v>4.2187999999999999</v>
      </c>
      <c r="CM627">
        <v>1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145</v>
      </c>
      <c r="DB627">
        <v>1</v>
      </c>
      <c r="DC627" t="s">
        <v>132</v>
      </c>
      <c r="DD627" t="s">
        <v>133</v>
      </c>
      <c r="DG627">
        <v>1823862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"09/28/2024 21:12:50.122"</f>
        <v>09/28/2024 21:12:50.122</v>
      </c>
      <c r="C628" t="str">
        <f t="shared" si="39"/>
        <v>FFDFD7C0</v>
      </c>
      <c r="D628" t="s">
        <v>427</v>
      </c>
      <c r="E628">
        <v>46</v>
      </c>
      <c r="H628">
        <v>143</v>
      </c>
      <c r="I628" t="s">
        <v>428</v>
      </c>
      <c r="J628" t="s">
        <v>297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"21:12:49.875"</f>
        <v>21:12:49.875</v>
      </c>
      <c r="T628" t="str">
        <f>"21:12:49.375"</f>
        <v>21:12:49.375</v>
      </c>
      <c r="U628" t="str">
        <f t="shared" si="37"/>
        <v>A073EB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126</v>
      </c>
      <c r="AG628">
        <v>0</v>
      </c>
      <c r="AH628">
        <v>0</v>
      </c>
      <c r="AI628">
        <v>2</v>
      </c>
      <c r="AJ628">
        <v>1</v>
      </c>
      <c r="AK628" t="s">
        <v>439</v>
      </c>
      <c r="AL628">
        <v>35.981555</v>
      </c>
      <c r="AM628" t="s">
        <v>440</v>
      </c>
      <c r="AN628">
        <v>-75.696251000000004</v>
      </c>
      <c r="AO628">
        <v>25</v>
      </c>
      <c r="AP628">
        <v>1550</v>
      </c>
      <c r="AQ628" t="s">
        <v>129</v>
      </c>
      <c r="AR628">
        <v>96</v>
      </c>
      <c r="AS628">
        <v>142</v>
      </c>
      <c r="AT628">
        <v>0</v>
      </c>
      <c r="BB628" t="str">
        <f t="shared" si="38"/>
        <v>1200</v>
      </c>
      <c r="BC628">
        <v>1</v>
      </c>
      <c r="BD628" t="str">
        <f t="shared" si="40"/>
        <v xml:space="preserve">N1281F  </v>
      </c>
      <c r="BE628">
        <v>1</v>
      </c>
      <c r="BG628">
        <v>0</v>
      </c>
      <c r="BH628">
        <v>0</v>
      </c>
      <c r="BI628">
        <v>0</v>
      </c>
      <c r="BJ628">
        <v>1425</v>
      </c>
      <c r="BK628">
        <v>-125</v>
      </c>
      <c r="BL628" t="s">
        <v>130</v>
      </c>
      <c r="BM628">
        <v>1</v>
      </c>
      <c r="BN628">
        <v>0</v>
      </c>
      <c r="BO628">
        <v>1</v>
      </c>
      <c r="BP628">
        <v>0</v>
      </c>
      <c r="BT628">
        <v>0</v>
      </c>
      <c r="BU628">
        <v>0</v>
      </c>
      <c r="CE628" t="str">
        <f>"21:12:49.876"</f>
        <v>21:12:49.876</v>
      </c>
      <c r="CF628">
        <v>876246858</v>
      </c>
      <c r="CI628">
        <v>0</v>
      </c>
      <c r="CJ628">
        <v>1504</v>
      </c>
      <c r="CK628">
        <v>1011.2</v>
      </c>
      <c r="CL628">
        <v>4.2187999999999999</v>
      </c>
      <c r="CM628">
        <v>1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145</v>
      </c>
      <c r="DB628">
        <v>1</v>
      </c>
      <c r="DC628" t="s">
        <v>132</v>
      </c>
      <c r="DD628" t="s">
        <v>133</v>
      </c>
      <c r="DG628">
        <v>1824321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"09/28/2024 21:12:50.122"</f>
        <v>09/28/2024 21:12:50.122</v>
      </c>
      <c r="C629" t="str">
        <f t="shared" si="39"/>
        <v>FFDFD7C0</v>
      </c>
      <c r="D629" t="s">
        <v>143</v>
      </c>
      <c r="E629">
        <v>13</v>
      </c>
      <c r="J629" t="s">
        <v>144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"21:12:49.875"</f>
        <v>21:12:49.875</v>
      </c>
      <c r="T629" t="str">
        <f>"21:12:49.375"</f>
        <v>21:12:49.375</v>
      </c>
      <c r="U629" t="str">
        <f t="shared" si="37"/>
        <v>A073EB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126</v>
      </c>
      <c r="AG629">
        <v>0</v>
      </c>
      <c r="AH629">
        <v>0</v>
      </c>
      <c r="AI629">
        <v>2</v>
      </c>
      <c r="AJ629">
        <v>1</v>
      </c>
      <c r="AK629" t="s">
        <v>439</v>
      </c>
      <c r="AL629">
        <v>35.981555</v>
      </c>
      <c r="AM629" t="s">
        <v>440</v>
      </c>
      <c r="AN629">
        <v>-75.696251000000004</v>
      </c>
      <c r="AO629">
        <v>25</v>
      </c>
      <c r="AP629">
        <v>1550</v>
      </c>
      <c r="AQ629" t="s">
        <v>129</v>
      </c>
      <c r="AR629">
        <v>96</v>
      </c>
      <c r="AS629">
        <v>142</v>
      </c>
      <c r="AT629">
        <v>0</v>
      </c>
      <c r="BB629" t="str">
        <f t="shared" si="38"/>
        <v>1200</v>
      </c>
      <c r="BC629">
        <v>1</v>
      </c>
      <c r="BD629" t="str">
        <f t="shared" si="40"/>
        <v xml:space="preserve">N1281F  </v>
      </c>
      <c r="BE629">
        <v>1</v>
      </c>
      <c r="BG629">
        <v>0</v>
      </c>
      <c r="BH629">
        <v>0</v>
      </c>
      <c r="BI629">
        <v>0</v>
      </c>
      <c r="BJ629">
        <v>1425</v>
      </c>
      <c r="BK629">
        <v>-125</v>
      </c>
      <c r="BL629" t="s">
        <v>130</v>
      </c>
      <c r="BM629">
        <v>1</v>
      </c>
      <c r="BN629">
        <v>0</v>
      </c>
      <c r="BO629">
        <v>1</v>
      </c>
      <c r="BP629">
        <v>0</v>
      </c>
      <c r="BT629">
        <v>0</v>
      </c>
      <c r="BU629">
        <v>0</v>
      </c>
      <c r="CE629" t="str">
        <f>"21:12:49.876"</f>
        <v>21:12:49.876</v>
      </c>
      <c r="CF629">
        <v>876246858</v>
      </c>
      <c r="CI629">
        <v>0</v>
      </c>
      <c r="CJ629">
        <v>1504</v>
      </c>
      <c r="CK629">
        <v>1011.2</v>
      </c>
      <c r="CL629">
        <v>4.2187999999999999</v>
      </c>
      <c r="CM629">
        <v>1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7</v>
      </c>
      <c r="CY629">
        <v>7</v>
      </c>
      <c r="CZ629" t="s">
        <v>131</v>
      </c>
      <c r="DA629">
        <v>145</v>
      </c>
      <c r="DB629">
        <v>1</v>
      </c>
      <c r="DC629" t="s">
        <v>132</v>
      </c>
      <c r="DD629" t="s">
        <v>133</v>
      </c>
      <c r="DG629">
        <v>1824321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"09/28/2024 21:12:50.153"</f>
        <v>09/28/2024 21:12:50.153</v>
      </c>
      <c r="C630" t="str">
        <f t="shared" si="39"/>
        <v>FFDFD7C0</v>
      </c>
      <c r="D630" t="s">
        <v>136</v>
      </c>
      <c r="E630">
        <v>4</v>
      </c>
      <c r="F630">
        <v>1004</v>
      </c>
      <c r="G630" t="s">
        <v>124</v>
      </c>
      <c r="J630" t="s">
        <v>137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"21:12:49.875"</f>
        <v>21:12:49.875</v>
      </c>
      <c r="T630" t="str">
        <f>"21:12:49.375"</f>
        <v>21:12:49.375</v>
      </c>
      <c r="U630" t="str">
        <f t="shared" si="37"/>
        <v>A073EB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126</v>
      </c>
      <c r="AG630">
        <v>0</v>
      </c>
      <c r="AH630">
        <v>0</v>
      </c>
      <c r="AI630">
        <v>2</v>
      </c>
      <c r="AJ630">
        <v>1</v>
      </c>
      <c r="AK630" t="s">
        <v>439</v>
      </c>
      <c r="AL630">
        <v>35.981555</v>
      </c>
      <c r="AM630" t="s">
        <v>440</v>
      </c>
      <c r="AN630">
        <v>-75.696251000000004</v>
      </c>
      <c r="AO630">
        <v>25</v>
      </c>
      <c r="AP630">
        <v>1550</v>
      </c>
      <c r="AQ630" t="s">
        <v>129</v>
      </c>
      <c r="AR630">
        <v>96</v>
      </c>
      <c r="AS630">
        <v>142</v>
      </c>
      <c r="AT630">
        <v>0</v>
      </c>
      <c r="BB630" t="str">
        <f t="shared" si="38"/>
        <v>1200</v>
      </c>
      <c r="BC630">
        <v>1</v>
      </c>
      <c r="BD630" t="str">
        <f t="shared" si="40"/>
        <v xml:space="preserve">N1281F  </v>
      </c>
      <c r="BE630">
        <v>1</v>
      </c>
      <c r="BG630">
        <v>0</v>
      </c>
      <c r="BH630">
        <v>0</v>
      </c>
      <c r="BI630">
        <v>0</v>
      </c>
      <c r="BJ630">
        <v>1425</v>
      </c>
      <c r="BK630">
        <v>-125</v>
      </c>
      <c r="BL630" t="s">
        <v>130</v>
      </c>
      <c r="BM630">
        <v>1</v>
      </c>
      <c r="BN630">
        <v>0</v>
      </c>
      <c r="BO630">
        <v>1</v>
      </c>
      <c r="BP630">
        <v>0</v>
      </c>
      <c r="BT630">
        <v>0</v>
      </c>
      <c r="BU630">
        <v>0</v>
      </c>
      <c r="CE630" t="str">
        <f>"21:12:49.876"</f>
        <v>21:12:49.876</v>
      </c>
      <c r="CF630">
        <v>876246858</v>
      </c>
      <c r="CI630">
        <v>0</v>
      </c>
      <c r="CJ630">
        <v>1504</v>
      </c>
      <c r="CK630">
        <v>1011.2</v>
      </c>
      <c r="CL630">
        <v>4.2187999999999999</v>
      </c>
      <c r="CM630">
        <v>1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7</v>
      </c>
      <c r="CY630">
        <v>7</v>
      </c>
      <c r="CZ630" t="s">
        <v>131</v>
      </c>
      <c r="DA630">
        <v>145</v>
      </c>
      <c r="DB630">
        <v>1</v>
      </c>
      <c r="DC630" t="s">
        <v>132</v>
      </c>
      <c r="DD630" t="s">
        <v>133</v>
      </c>
      <c r="DG630">
        <v>1824321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"09/28/2024 21:12:50.153"</f>
        <v>09/28/2024 21:12:50.153</v>
      </c>
      <c r="C631" t="str">
        <f t="shared" si="39"/>
        <v>FFDFD7C0</v>
      </c>
      <c r="D631" t="s">
        <v>123</v>
      </c>
      <c r="E631">
        <v>2</v>
      </c>
      <c r="H631">
        <v>158</v>
      </c>
      <c r="I631" t="s">
        <v>124</v>
      </c>
      <c r="J631" t="s">
        <v>125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"21:12:49.875"</f>
        <v>21:12:49.875</v>
      </c>
      <c r="T631" t="str">
        <f>"21:12:49.375"</f>
        <v>21:12:49.375</v>
      </c>
      <c r="U631" t="str">
        <f t="shared" si="37"/>
        <v>A073EB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126</v>
      </c>
      <c r="AG631">
        <v>0</v>
      </c>
      <c r="AH631">
        <v>0</v>
      </c>
      <c r="AI631">
        <v>2</v>
      </c>
      <c r="AJ631">
        <v>1</v>
      </c>
      <c r="AK631" t="s">
        <v>439</v>
      </c>
      <c r="AL631">
        <v>35.981555</v>
      </c>
      <c r="AM631" t="s">
        <v>440</v>
      </c>
      <c r="AN631">
        <v>-75.696251000000004</v>
      </c>
      <c r="AO631">
        <v>25</v>
      </c>
      <c r="AP631">
        <v>1550</v>
      </c>
      <c r="AQ631" t="s">
        <v>129</v>
      </c>
      <c r="AR631">
        <v>96</v>
      </c>
      <c r="AS631">
        <v>142</v>
      </c>
      <c r="AT631">
        <v>0</v>
      </c>
      <c r="BB631" t="str">
        <f t="shared" si="38"/>
        <v>1200</v>
      </c>
      <c r="BC631">
        <v>1</v>
      </c>
      <c r="BD631" t="str">
        <f t="shared" si="40"/>
        <v xml:space="preserve">N1281F  </v>
      </c>
      <c r="BE631">
        <v>1</v>
      </c>
      <c r="BG631">
        <v>0</v>
      </c>
      <c r="BH631">
        <v>0</v>
      </c>
      <c r="BI631">
        <v>0</v>
      </c>
      <c r="BJ631">
        <v>1425</v>
      </c>
      <c r="BK631">
        <v>-125</v>
      </c>
      <c r="BL631" t="s">
        <v>130</v>
      </c>
      <c r="BM631">
        <v>1</v>
      </c>
      <c r="BN631">
        <v>0</v>
      </c>
      <c r="BO631">
        <v>1</v>
      </c>
      <c r="BP631">
        <v>0</v>
      </c>
      <c r="BT631">
        <v>0</v>
      </c>
      <c r="BU631">
        <v>0</v>
      </c>
      <c r="CE631" t="str">
        <f>"21:12:49.876"</f>
        <v>21:12:49.876</v>
      </c>
      <c r="CF631">
        <v>876246858</v>
      </c>
      <c r="CI631">
        <v>0</v>
      </c>
      <c r="CJ631">
        <v>1504</v>
      </c>
      <c r="CK631">
        <v>1011.2</v>
      </c>
      <c r="CL631">
        <v>4.2187999999999999</v>
      </c>
      <c r="CM631">
        <v>1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7</v>
      </c>
      <c r="CY631">
        <v>7</v>
      </c>
      <c r="CZ631" t="s">
        <v>131</v>
      </c>
      <c r="DA631">
        <v>145</v>
      </c>
      <c r="DB631">
        <v>1</v>
      </c>
      <c r="DC631" t="s">
        <v>132</v>
      </c>
      <c r="DD631" t="s">
        <v>133</v>
      </c>
      <c r="DG631">
        <v>1824321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"09/28/2024 21:12:50.153"</f>
        <v>09/28/2024 21:12:50.153</v>
      </c>
      <c r="C632" t="str">
        <f t="shared" si="39"/>
        <v>FFDFD7C0</v>
      </c>
      <c r="D632" t="s">
        <v>136</v>
      </c>
      <c r="E632">
        <v>3</v>
      </c>
      <c r="F632">
        <v>1003</v>
      </c>
      <c r="G632" t="s">
        <v>142</v>
      </c>
      <c r="J632" t="s">
        <v>137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"21:12:49.875"</f>
        <v>21:12:49.875</v>
      </c>
      <c r="T632" t="str">
        <f>"21:12:49.375"</f>
        <v>21:12:49.375</v>
      </c>
      <c r="U632" t="str">
        <f t="shared" si="37"/>
        <v>A073EB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126</v>
      </c>
      <c r="AG632">
        <v>0</v>
      </c>
      <c r="AH632">
        <v>0</v>
      </c>
      <c r="AI632">
        <v>2</v>
      </c>
      <c r="AJ632">
        <v>1</v>
      </c>
      <c r="AK632" t="s">
        <v>439</v>
      </c>
      <c r="AL632">
        <v>35.981555</v>
      </c>
      <c r="AM632" t="s">
        <v>440</v>
      </c>
      <c r="AN632">
        <v>-75.696251000000004</v>
      </c>
      <c r="AO632">
        <v>25</v>
      </c>
      <c r="AP632">
        <v>1550</v>
      </c>
      <c r="AQ632" t="s">
        <v>129</v>
      </c>
      <c r="AR632">
        <v>96</v>
      </c>
      <c r="AS632">
        <v>142</v>
      </c>
      <c r="AT632">
        <v>0</v>
      </c>
      <c r="BB632" t="str">
        <f t="shared" si="38"/>
        <v>1200</v>
      </c>
      <c r="BC632">
        <v>1</v>
      </c>
      <c r="BD632" t="str">
        <f t="shared" si="40"/>
        <v xml:space="preserve">N1281F  </v>
      </c>
      <c r="BE632">
        <v>1</v>
      </c>
      <c r="BG632">
        <v>0</v>
      </c>
      <c r="BH632">
        <v>0</v>
      </c>
      <c r="BI632">
        <v>0</v>
      </c>
      <c r="BJ632">
        <v>1425</v>
      </c>
      <c r="BK632">
        <v>-125</v>
      </c>
      <c r="BL632" t="s">
        <v>130</v>
      </c>
      <c r="BM632">
        <v>1</v>
      </c>
      <c r="BN632">
        <v>0</v>
      </c>
      <c r="BO632">
        <v>1</v>
      </c>
      <c r="BP632">
        <v>0</v>
      </c>
      <c r="BT632">
        <v>0</v>
      </c>
      <c r="BU632">
        <v>0</v>
      </c>
      <c r="CE632" t="str">
        <f>"21:12:49.876"</f>
        <v>21:12:49.876</v>
      </c>
      <c r="CF632">
        <v>876246858</v>
      </c>
      <c r="CI632">
        <v>0</v>
      </c>
      <c r="CJ632">
        <v>1504</v>
      </c>
      <c r="CK632">
        <v>1011.2</v>
      </c>
      <c r="CL632">
        <v>4.2187999999999999</v>
      </c>
      <c r="CM632">
        <v>1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7</v>
      </c>
      <c r="CY632">
        <v>7</v>
      </c>
      <c r="CZ632" t="s">
        <v>131</v>
      </c>
      <c r="DA632">
        <v>145</v>
      </c>
      <c r="DB632">
        <v>1</v>
      </c>
      <c r="DC632" t="s">
        <v>132</v>
      </c>
      <c r="DD632" t="s">
        <v>133</v>
      </c>
      <c r="DG632">
        <v>1824321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"09/28/2024 21:12:51.154"</f>
        <v>09/28/2024 21:12:51.154</v>
      </c>
      <c r="C633" t="str">
        <f t="shared" si="39"/>
        <v>FFDFD7C0</v>
      </c>
      <c r="D633" t="s">
        <v>143</v>
      </c>
      <c r="E633">
        <v>13</v>
      </c>
      <c r="J633" t="s">
        <v>144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"21:12:50.891"</f>
        <v>21:12:50.891</v>
      </c>
      <c r="T633" t="str">
        <f>"21:12:50.491"</f>
        <v>21:12:50.491</v>
      </c>
      <c r="U633" t="str">
        <f t="shared" si="37"/>
        <v>A073EB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126</v>
      </c>
      <c r="AG633">
        <v>0</v>
      </c>
      <c r="AH633">
        <v>0</v>
      </c>
      <c r="AI633">
        <v>2</v>
      </c>
      <c r="AJ633">
        <v>1</v>
      </c>
      <c r="AK633" t="s">
        <v>441</v>
      </c>
      <c r="AL633">
        <v>35.982199000000001</v>
      </c>
      <c r="AM633" t="s">
        <v>442</v>
      </c>
      <c r="AN633">
        <v>-75.695693000000006</v>
      </c>
      <c r="AO633">
        <v>25</v>
      </c>
      <c r="AP633">
        <v>1550</v>
      </c>
      <c r="AQ633" t="s">
        <v>129</v>
      </c>
      <c r="AR633">
        <v>99</v>
      </c>
      <c r="AS633">
        <v>139</v>
      </c>
      <c r="AT633">
        <v>-64</v>
      </c>
      <c r="BB633" t="str">
        <f t="shared" si="38"/>
        <v>1200</v>
      </c>
      <c r="BC633">
        <v>1</v>
      </c>
      <c r="BD633" t="str">
        <f t="shared" si="40"/>
        <v xml:space="preserve">N1281F  </v>
      </c>
      <c r="BE633">
        <v>1</v>
      </c>
      <c r="BG633">
        <v>0</v>
      </c>
      <c r="BH633">
        <v>0</v>
      </c>
      <c r="BI633">
        <v>0</v>
      </c>
      <c r="BJ633">
        <v>1400</v>
      </c>
      <c r="BK633">
        <v>-150</v>
      </c>
      <c r="BL633" t="s">
        <v>130</v>
      </c>
      <c r="BM633">
        <v>1</v>
      </c>
      <c r="BN633">
        <v>0</v>
      </c>
      <c r="BO633">
        <v>1</v>
      </c>
      <c r="BP633">
        <v>0</v>
      </c>
      <c r="BT633">
        <v>0</v>
      </c>
      <c r="BU633">
        <v>0</v>
      </c>
      <c r="CE633" t="str">
        <f>"21:12:50.894"</f>
        <v>21:12:50.894</v>
      </c>
      <c r="CF633">
        <v>893701599</v>
      </c>
      <c r="CI633">
        <v>0</v>
      </c>
      <c r="CJ633">
        <v>1504</v>
      </c>
      <c r="CK633">
        <v>1011.2</v>
      </c>
      <c r="CL633">
        <v>4.2187999999999999</v>
      </c>
      <c r="CM633">
        <v>1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7</v>
      </c>
      <c r="CY633">
        <v>7</v>
      </c>
      <c r="CZ633" t="s">
        <v>131</v>
      </c>
      <c r="DA633">
        <v>145</v>
      </c>
      <c r="DB633">
        <v>1</v>
      </c>
      <c r="DC633" t="s">
        <v>132</v>
      </c>
      <c r="DD633" t="s">
        <v>133</v>
      </c>
      <c r="DG633">
        <v>1824775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"09/28/2024 21:12:51.154"</f>
        <v>09/28/2024 21:12:51.154</v>
      </c>
      <c r="C634" t="str">
        <f t="shared" si="39"/>
        <v>FFDFD7C0</v>
      </c>
      <c r="D634" t="s">
        <v>136</v>
      </c>
      <c r="E634">
        <v>3</v>
      </c>
      <c r="F634">
        <v>1003</v>
      </c>
      <c r="G634" t="s">
        <v>142</v>
      </c>
      <c r="J634" t="s">
        <v>137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"21:12:50.891"</f>
        <v>21:12:50.891</v>
      </c>
      <c r="T634" t="str">
        <f>"21:12:50.491"</f>
        <v>21:12:50.491</v>
      </c>
      <c r="U634" t="str">
        <f t="shared" si="37"/>
        <v>A073EB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126</v>
      </c>
      <c r="AG634">
        <v>0</v>
      </c>
      <c r="AH634">
        <v>0</v>
      </c>
      <c r="AI634">
        <v>2</v>
      </c>
      <c r="AJ634">
        <v>1</v>
      </c>
      <c r="AK634" t="s">
        <v>441</v>
      </c>
      <c r="AL634">
        <v>35.982199000000001</v>
      </c>
      <c r="AM634" t="s">
        <v>442</v>
      </c>
      <c r="AN634">
        <v>-75.695693000000006</v>
      </c>
      <c r="AO634">
        <v>25</v>
      </c>
      <c r="AP634">
        <v>1550</v>
      </c>
      <c r="AQ634" t="s">
        <v>129</v>
      </c>
      <c r="AR634">
        <v>99</v>
      </c>
      <c r="AS634">
        <v>139</v>
      </c>
      <c r="AT634">
        <v>-64</v>
      </c>
      <c r="BB634" t="str">
        <f t="shared" si="38"/>
        <v>1200</v>
      </c>
      <c r="BC634">
        <v>1</v>
      </c>
      <c r="BD634" t="str">
        <f t="shared" si="40"/>
        <v xml:space="preserve">N1281F  </v>
      </c>
      <c r="BE634">
        <v>1</v>
      </c>
      <c r="BG634">
        <v>0</v>
      </c>
      <c r="BH634">
        <v>0</v>
      </c>
      <c r="BI634">
        <v>0</v>
      </c>
      <c r="BJ634">
        <v>1400</v>
      </c>
      <c r="BK634">
        <v>-150</v>
      </c>
      <c r="BL634" t="s">
        <v>130</v>
      </c>
      <c r="BM634">
        <v>1</v>
      </c>
      <c r="BN634">
        <v>0</v>
      </c>
      <c r="BO634">
        <v>1</v>
      </c>
      <c r="BP634">
        <v>0</v>
      </c>
      <c r="BT634">
        <v>0</v>
      </c>
      <c r="BU634">
        <v>0</v>
      </c>
      <c r="CE634" t="str">
        <f>"21:12:50.894"</f>
        <v>21:12:50.894</v>
      </c>
      <c r="CF634">
        <v>893701599</v>
      </c>
      <c r="CI634">
        <v>0</v>
      </c>
      <c r="CJ634">
        <v>1504</v>
      </c>
      <c r="CK634">
        <v>1011.2</v>
      </c>
      <c r="CL634">
        <v>4.2187999999999999</v>
      </c>
      <c r="CM634">
        <v>1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145</v>
      </c>
      <c r="DB634">
        <v>1</v>
      </c>
      <c r="DC634" t="s">
        <v>132</v>
      </c>
      <c r="DD634" t="s">
        <v>133</v>
      </c>
      <c r="DG634">
        <v>1824775</v>
      </c>
      <c r="DI634">
        <v>0</v>
      </c>
      <c r="DJ634">
        <v>0</v>
      </c>
      <c r="DK634">
        <v>1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"09/28/2024 21:12:51.154"</f>
        <v>09/28/2024 21:12:51.154</v>
      </c>
      <c r="C635" t="str">
        <f t="shared" si="39"/>
        <v>FFDFD7C0</v>
      </c>
      <c r="D635" t="s">
        <v>136</v>
      </c>
      <c r="E635">
        <v>4</v>
      </c>
      <c r="F635">
        <v>1004</v>
      </c>
      <c r="G635" t="s">
        <v>124</v>
      </c>
      <c r="J635" t="s">
        <v>137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"21:12:50.891"</f>
        <v>21:12:50.891</v>
      </c>
      <c r="T635" t="str">
        <f>"21:12:50.491"</f>
        <v>21:12:50.491</v>
      </c>
      <c r="U635" t="str">
        <f t="shared" si="37"/>
        <v>A073EB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126</v>
      </c>
      <c r="AG635">
        <v>0</v>
      </c>
      <c r="AH635">
        <v>0</v>
      </c>
      <c r="AI635">
        <v>2</v>
      </c>
      <c r="AJ635">
        <v>1</v>
      </c>
      <c r="AK635" t="s">
        <v>441</v>
      </c>
      <c r="AL635">
        <v>35.982199000000001</v>
      </c>
      <c r="AM635" t="s">
        <v>442</v>
      </c>
      <c r="AN635">
        <v>-75.695693000000006</v>
      </c>
      <c r="AO635">
        <v>25</v>
      </c>
      <c r="AP635">
        <v>1550</v>
      </c>
      <c r="AQ635" t="s">
        <v>129</v>
      </c>
      <c r="AR635">
        <v>99</v>
      </c>
      <c r="AS635">
        <v>139</v>
      </c>
      <c r="AT635">
        <v>-64</v>
      </c>
      <c r="BB635" t="str">
        <f t="shared" si="38"/>
        <v>1200</v>
      </c>
      <c r="BC635">
        <v>1</v>
      </c>
      <c r="BD635" t="str">
        <f t="shared" si="40"/>
        <v xml:space="preserve">N1281F  </v>
      </c>
      <c r="BE635">
        <v>1</v>
      </c>
      <c r="BG635">
        <v>0</v>
      </c>
      <c r="BH635">
        <v>0</v>
      </c>
      <c r="BI635">
        <v>0</v>
      </c>
      <c r="BJ635">
        <v>1400</v>
      </c>
      <c r="BK635">
        <v>-150</v>
      </c>
      <c r="BL635" t="s">
        <v>130</v>
      </c>
      <c r="BM635">
        <v>1</v>
      </c>
      <c r="BN635">
        <v>0</v>
      </c>
      <c r="BO635">
        <v>1</v>
      </c>
      <c r="BP635">
        <v>0</v>
      </c>
      <c r="BT635">
        <v>0</v>
      </c>
      <c r="BU635">
        <v>0</v>
      </c>
      <c r="CE635" t="str">
        <f>"21:12:50.894"</f>
        <v>21:12:50.894</v>
      </c>
      <c r="CF635">
        <v>893701599</v>
      </c>
      <c r="CI635">
        <v>0</v>
      </c>
      <c r="CJ635">
        <v>1504</v>
      </c>
      <c r="CK635">
        <v>1011.2</v>
      </c>
      <c r="CL635">
        <v>4.2187999999999999</v>
      </c>
      <c r="CM635">
        <v>1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145</v>
      </c>
      <c r="DB635">
        <v>1</v>
      </c>
      <c r="DC635" t="s">
        <v>132</v>
      </c>
      <c r="DD635" t="s">
        <v>133</v>
      </c>
      <c r="DG635">
        <v>1824775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"09/28/2024 21:12:51.154"</f>
        <v>09/28/2024 21:12:51.154</v>
      </c>
      <c r="C636" t="str">
        <f t="shared" si="39"/>
        <v>FFDFD7C0</v>
      </c>
      <c r="D636" t="s">
        <v>123</v>
      </c>
      <c r="E636">
        <v>2</v>
      </c>
      <c r="H636">
        <v>158</v>
      </c>
      <c r="I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"21:12:50.891"</f>
        <v>21:12:50.891</v>
      </c>
      <c r="T636" t="str">
        <f>"21:12:50.491"</f>
        <v>21:12:50.491</v>
      </c>
      <c r="U636" t="str">
        <f t="shared" si="37"/>
        <v>A073EB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126</v>
      </c>
      <c r="AG636">
        <v>0</v>
      </c>
      <c r="AH636">
        <v>0</v>
      </c>
      <c r="AI636">
        <v>2</v>
      </c>
      <c r="AJ636">
        <v>1</v>
      </c>
      <c r="AK636" t="s">
        <v>441</v>
      </c>
      <c r="AL636">
        <v>35.982199000000001</v>
      </c>
      <c r="AM636" t="s">
        <v>442</v>
      </c>
      <c r="AN636">
        <v>-75.695693000000006</v>
      </c>
      <c r="AO636">
        <v>25</v>
      </c>
      <c r="AP636">
        <v>1550</v>
      </c>
      <c r="AQ636" t="s">
        <v>129</v>
      </c>
      <c r="AR636">
        <v>99</v>
      </c>
      <c r="AS636">
        <v>139</v>
      </c>
      <c r="AT636">
        <v>-64</v>
      </c>
      <c r="BB636" t="str">
        <f t="shared" si="38"/>
        <v>1200</v>
      </c>
      <c r="BC636">
        <v>1</v>
      </c>
      <c r="BD636" t="str">
        <f t="shared" si="40"/>
        <v xml:space="preserve">N1281F  </v>
      </c>
      <c r="BE636">
        <v>1</v>
      </c>
      <c r="BG636">
        <v>0</v>
      </c>
      <c r="BH636">
        <v>0</v>
      </c>
      <c r="BI636">
        <v>0</v>
      </c>
      <c r="BJ636">
        <v>1400</v>
      </c>
      <c r="BK636">
        <v>-150</v>
      </c>
      <c r="BL636" t="s">
        <v>130</v>
      </c>
      <c r="BM636">
        <v>1</v>
      </c>
      <c r="BN636">
        <v>0</v>
      </c>
      <c r="BO636">
        <v>1</v>
      </c>
      <c r="BP636">
        <v>0</v>
      </c>
      <c r="BT636">
        <v>0</v>
      </c>
      <c r="BU636">
        <v>0</v>
      </c>
      <c r="CE636" t="str">
        <f>"21:12:50.894"</f>
        <v>21:12:50.894</v>
      </c>
      <c r="CF636">
        <v>893701599</v>
      </c>
      <c r="CI636">
        <v>0</v>
      </c>
      <c r="CJ636">
        <v>1504</v>
      </c>
      <c r="CK636">
        <v>1011.2</v>
      </c>
      <c r="CL636">
        <v>4.2187999999999999</v>
      </c>
      <c r="CM636">
        <v>1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145</v>
      </c>
      <c r="DB636">
        <v>1</v>
      </c>
      <c r="DC636" t="s">
        <v>132</v>
      </c>
      <c r="DD636" t="s">
        <v>133</v>
      </c>
      <c r="DG636">
        <v>1824775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"09/28/2024 21:12:51.154"</f>
        <v>09/28/2024 21:12:51.154</v>
      </c>
      <c r="C637" t="str">
        <f t="shared" si="39"/>
        <v>FFDFD7C0</v>
      </c>
      <c r="D637" t="s">
        <v>427</v>
      </c>
      <c r="E637">
        <v>46</v>
      </c>
      <c r="H637">
        <v>143</v>
      </c>
      <c r="I637" t="s">
        <v>428</v>
      </c>
      <c r="J637" t="s">
        <v>297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"21:12:50.891"</f>
        <v>21:12:50.891</v>
      </c>
      <c r="T637" t="str">
        <f>"21:12:50.491"</f>
        <v>21:12:50.491</v>
      </c>
      <c r="U637" t="str">
        <f t="shared" si="37"/>
        <v>A073EB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126</v>
      </c>
      <c r="AG637">
        <v>0</v>
      </c>
      <c r="AH637">
        <v>0</v>
      </c>
      <c r="AI637">
        <v>2</v>
      </c>
      <c r="AJ637">
        <v>1</v>
      </c>
      <c r="AK637" t="s">
        <v>441</v>
      </c>
      <c r="AL637">
        <v>35.982199000000001</v>
      </c>
      <c r="AM637" t="s">
        <v>442</v>
      </c>
      <c r="AN637">
        <v>-75.695693000000006</v>
      </c>
      <c r="AO637">
        <v>25</v>
      </c>
      <c r="AP637">
        <v>1550</v>
      </c>
      <c r="AQ637" t="s">
        <v>129</v>
      </c>
      <c r="AR637">
        <v>99</v>
      </c>
      <c r="AS637">
        <v>139</v>
      </c>
      <c r="AT637">
        <v>-64</v>
      </c>
      <c r="BB637" t="str">
        <f t="shared" si="38"/>
        <v>1200</v>
      </c>
      <c r="BC637">
        <v>1</v>
      </c>
      <c r="BD637" t="str">
        <f t="shared" si="40"/>
        <v xml:space="preserve">N1281F  </v>
      </c>
      <c r="BE637">
        <v>1</v>
      </c>
      <c r="BG637">
        <v>0</v>
      </c>
      <c r="BH637">
        <v>0</v>
      </c>
      <c r="BI637">
        <v>0</v>
      </c>
      <c r="BJ637">
        <v>1400</v>
      </c>
      <c r="BK637">
        <v>-150</v>
      </c>
      <c r="BL637" t="s">
        <v>130</v>
      </c>
      <c r="BM637">
        <v>1</v>
      </c>
      <c r="BN637">
        <v>0</v>
      </c>
      <c r="BO637">
        <v>1</v>
      </c>
      <c r="BP637">
        <v>0</v>
      </c>
      <c r="BT637">
        <v>0</v>
      </c>
      <c r="BU637">
        <v>0</v>
      </c>
      <c r="CE637" t="str">
        <f>"21:12:50.894"</f>
        <v>21:12:50.894</v>
      </c>
      <c r="CF637">
        <v>893701599</v>
      </c>
      <c r="CI637">
        <v>0</v>
      </c>
      <c r="CJ637">
        <v>1504</v>
      </c>
      <c r="CK637">
        <v>1011.2</v>
      </c>
      <c r="CL637">
        <v>4.2187999999999999</v>
      </c>
      <c r="CM637">
        <v>1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145</v>
      </c>
      <c r="DB637">
        <v>1</v>
      </c>
      <c r="DC637" t="s">
        <v>132</v>
      </c>
      <c r="DD637" t="s">
        <v>133</v>
      </c>
      <c r="DG637">
        <v>1824775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"09/28/2024 21:12:52.153"</f>
        <v>09/28/2024 21:12:52.153</v>
      </c>
      <c r="C638" t="str">
        <f t="shared" si="39"/>
        <v>FFDFD7C0</v>
      </c>
      <c r="D638" t="s">
        <v>136</v>
      </c>
      <c r="E638">
        <v>3</v>
      </c>
      <c r="F638">
        <v>1003</v>
      </c>
      <c r="G638" t="s">
        <v>142</v>
      </c>
      <c r="J638" t="s">
        <v>137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"21:12:51.898"</f>
        <v>21:12:51.898</v>
      </c>
      <c r="T638" t="str">
        <f>"21:12:51.398"</f>
        <v>21:12:51.398</v>
      </c>
      <c r="U638" t="str">
        <f t="shared" si="37"/>
        <v>A073EB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126</v>
      </c>
      <c r="AG638">
        <v>0</v>
      </c>
      <c r="AH638">
        <v>0</v>
      </c>
      <c r="AI638">
        <v>2</v>
      </c>
      <c r="AJ638">
        <v>1</v>
      </c>
      <c r="AK638" t="s">
        <v>443</v>
      </c>
      <c r="AL638">
        <v>35.982841999999998</v>
      </c>
      <c r="AM638" t="s">
        <v>444</v>
      </c>
      <c r="AN638">
        <v>-75.695114000000004</v>
      </c>
      <c r="AO638">
        <v>25</v>
      </c>
      <c r="AP638">
        <v>1550</v>
      </c>
      <c r="AQ638" t="s">
        <v>129</v>
      </c>
      <c r="AR638">
        <v>101</v>
      </c>
      <c r="AS638">
        <v>137</v>
      </c>
      <c r="AT638">
        <v>-128</v>
      </c>
      <c r="BB638" t="str">
        <f t="shared" si="38"/>
        <v>1200</v>
      </c>
      <c r="BC638">
        <v>1</v>
      </c>
      <c r="BD638" t="str">
        <f t="shared" si="40"/>
        <v xml:space="preserve">N1281F  </v>
      </c>
      <c r="BE638">
        <v>1</v>
      </c>
      <c r="BG638">
        <v>0</v>
      </c>
      <c r="BH638">
        <v>0</v>
      </c>
      <c r="BI638">
        <v>0</v>
      </c>
      <c r="BJ638">
        <v>1400</v>
      </c>
      <c r="BK638">
        <v>-150</v>
      </c>
      <c r="BL638" t="s">
        <v>130</v>
      </c>
      <c r="BM638">
        <v>1</v>
      </c>
      <c r="BN638">
        <v>0</v>
      </c>
      <c r="BO638">
        <v>1</v>
      </c>
      <c r="BP638">
        <v>0</v>
      </c>
      <c r="BT638">
        <v>0</v>
      </c>
      <c r="BU638">
        <v>0</v>
      </c>
      <c r="CE638" t="str">
        <f>"21:12:51.906"</f>
        <v>21:12:51.906</v>
      </c>
      <c r="CF638">
        <v>906241153</v>
      </c>
      <c r="CI638">
        <v>0</v>
      </c>
      <c r="CJ638">
        <v>1504</v>
      </c>
      <c r="CK638">
        <v>1011.2</v>
      </c>
      <c r="CL638">
        <v>4.2187999999999999</v>
      </c>
      <c r="CM638">
        <v>1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145</v>
      </c>
      <c r="DB638">
        <v>1</v>
      </c>
      <c r="DC638" t="s">
        <v>132</v>
      </c>
      <c r="DD638" t="s">
        <v>133</v>
      </c>
      <c r="DG638">
        <v>1825257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"09/28/2024 21:12:52.153"</f>
        <v>09/28/2024 21:12:52.153</v>
      </c>
      <c r="C639" t="str">
        <f t="shared" si="39"/>
        <v>FFDFD7C0</v>
      </c>
      <c r="D639" t="s">
        <v>136</v>
      </c>
      <c r="E639">
        <v>4</v>
      </c>
      <c r="F639">
        <v>1004</v>
      </c>
      <c r="G639" t="s">
        <v>124</v>
      </c>
      <c r="J639" t="s">
        <v>137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"21:12:51.898"</f>
        <v>21:12:51.898</v>
      </c>
      <c r="T639" t="str">
        <f>"21:12:51.398"</f>
        <v>21:12:51.398</v>
      </c>
      <c r="U639" t="str">
        <f t="shared" si="37"/>
        <v>A073EB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126</v>
      </c>
      <c r="AG639">
        <v>0</v>
      </c>
      <c r="AH639">
        <v>0</v>
      </c>
      <c r="AI639">
        <v>2</v>
      </c>
      <c r="AJ639">
        <v>1</v>
      </c>
      <c r="AK639" t="s">
        <v>443</v>
      </c>
      <c r="AL639">
        <v>35.982841999999998</v>
      </c>
      <c r="AM639" t="s">
        <v>444</v>
      </c>
      <c r="AN639">
        <v>-75.695114000000004</v>
      </c>
      <c r="AO639">
        <v>25</v>
      </c>
      <c r="AP639">
        <v>1550</v>
      </c>
      <c r="AQ639" t="s">
        <v>129</v>
      </c>
      <c r="AR639">
        <v>101</v>
      </c>
      <c r="AS639">
        <v>137</v>
      </c>
      <c r="AT639">
        <v>-128</v>
      </c>
      <c r="BB639" t="str">
        <f t="shared" si="38"/>
        <v>1200</v>
      </c>
      <c r="BC639">
        <v>1</v>
      </c>
      <c r="BD639" t="str">
        <f t="shared" si="40"/>
        <v xml:space="preserve">N1281F  </v>
      </c>
      <c r="BE639">
        <v>1</v>
      </c>
      <c r="BG639">
        <v>0</v>
      </c>
      <c r="BH639">
        <v>0</v>
      </c>
      <c r="BI639">
        <v>0</v>
      </c>
      <c r="BJ639">
        <v>1400</v>
      </c>
      <c r="BK639">
        <v>-150</v>
      </c>
      <c r="BL639" t="s">
        <v>130</v>
      </c>
      <c r="BM639">
        <v>1</v>
      </c>
      <c r="BN639">
        <v>0</v>
      </c>
      <c r="BO639">
        <v>1</v>
      </c>
      <c r="BP639">
        <v>0</v>
      </c>
      <c r="BT639">
        <v>0</v>
      </c>
      <c r="BU639">
        <v>0</v>
      </c>
      <c r="CE639" t="str">
        <f>"21:12:51.906"</f>
        <v>21:12:51.906</v>
      </c>
      <c r="CF639">
        <v>906241153</v>
      </c>
      <c r="CI639">
        <v>0</v>
      </c>
      <c r="CJ639">
        <v>1504</v>
      </c>
      <c r="CK639">
        <v>1011.2</v>
      </c>
      <c r="CL639">
        <v>4.2187999999999999</v>
      </c>
      <c r="CM639">
        <v>1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131</v>
      </c>
      <c r="DA639">
        <v>145</v>
      </c>
      <c r="DB639">
        <v>1</v>
      </c>
      <c r="DC639" t="s">
        <v>132</v>
      </c>
      <c r="DD639" t="s">
        <v>133</v>
      </c>
      <c r="DG639">
        <v>1825257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"09/28/2024 21:12:52.153"</f>
        <v>09/28/2024 21:12:52.153</v>
      </c>
      <c r="C640" t="str">
        <f t="shared" si="39"/>
        <v>FFDFD7C0</v>
      </c>
      <c r="D640" t="s">
        <v>123</v>
      </c>
      <c r="E640">
        <v>2</v>
      </c>
      <c r="H640">
        <v>158</v>
      </c>
      <c r="I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"21:12:51.898"</f>
        <v>21:12:51.898</v>
      </c>
      <c r="T640" t="str">
        <f>"21:12:51.398"</f>
        <v>21:12:51.398</v>
      </c>
      <c r="U640" t="str">
        <f t="shared" si="37"/>
        <v>A073EB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126</v>
      </c>
      <c r="AG640">
        <v>0</v>
      </c>
      <c r="AH640">
        <v>0</v>
      </c>
      <c r="AI640">
        <v>2</v>
      </c>
      <c r="AJ640">
        <v>1</v>
      </c>
      <c r="AK640" t="s">
        <v>443</v>
      </c>
      <c r="AL640">
        <v>35.982841999999998</v>
      </c>
      <c r="AM640" t="s">
        <v>444</v>
      </c>
      <c r="AN640">
        <v>-75.695114000000004</v>
      </c>
      <c r="AO640">
        <v>25</v>
      </c>
      <c r="AP640">
        <v>1550</v>
      </c>
      <c r="AQ640" t="s">
        <v>129</v>
      </c>
      <c r="AR640">
        <v>101</v>
      </c>
      <c r="AS640">
        <v>137</v>
      </c>
      <c r="AT640">
        <v>-128</v>
      </c>
      <c r="BB640" t="str">
        <f t="shared" si="38"/>
        <v>1200</v>
      </c>
      <c r="BC640">
        <v>1</v>
      </c>
      <c r="BD640" t="str">
        <f t="shared" si="40"/>
        <v xml:space="preserve">N1281F  </v>
      </c>
      <c r="BE640">
        <v>1</v>
      </c>
      <c r="BG640">
        <v>0</v>
      </c>
      <c r="BH640">
        <v>0</v>
      </c>
      <c r="BI640">
        <v>0</v>
      </c>
      <c r="BJ640">
        <v>1400</v>
      </c>
      <c r="BK640">
        <v>-150</v>
      </c>
      <c r="BL640" t="s">
        <v>130</v>
      </c>
      <c r="BM640">
        <v>1</v>
      </c>
      <c r="BN640">
        <v>0</v>
      </c>
      <c r="BO640">
        <v>1</v>
      </c>
      <c r="BP640">
        <v>0</v>
      </c>
      <c r="BT640">
        <v>0</v>
      </c>
      <c r="BU640">
        <v>0</v>
      </c>
      <c r="CE640" t="str">
        <f>"21:12:51.906"</f>
        <v>21:12:51.906</v>
      </c>
      <c r="CF640">
        <v>906241153</v>
      </c>
      <c r="CI640">
        <v>0</v>
      </c>
      <c r="CJ640">
        <v>1504</v>
      </c>
      <c r="CK640">
        <v>1011.2</v>
      </c>
      <c r="CL640">
        <v>4.2187999999999999</v>
      </c>
      <c r="CM640">
        <v>1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145</v>
      </c>
      <c r="DB640">
        <v>1</v>
      </c>
      <c r="DC640" t="s">
        <v>132</v>
      </c>
      <c r="DD640" t="s">
        <v>133</v>
      </c>
      <c r="DG640">
        <v>1825257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"09/28/2024 21:12:52.153"</f>
        <v>09/28/2024 21:12:52.153</v>
      </c>
      <c r="C641" t="str">
        <f t="shared" si="39"/>
        <v>FFDFD7C0</v>
      </c>
      <c r="D641" t="s">
        <v>427</v>
      </c>
      <c r="E641">
        <v>46</v>
      </c>
      <c r="H641">
        <v>143</v>
      </c>
      <c r="I641" t="s">
        <v>428</v>
      </c>
      <c r="J641" t="s">
        <v>297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"21:12:51.898"</f>
        <v>21:12:51.898</v>
      </c>
      <c r="T641" t="str">
        <f>"21:12:51.398"</f>
        <v>21:12:51.398</v>
      </c>
      <c r="U641" t="str">
        <f t="shared" si="37"/>
        <v>A073EB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126</v>
      </c>
      <c r="AG641">
        <v>0</v>
      </c>
      <c r="AH641">
        <v>0</v>
      </c>
      <c r="AI641">
        <v>2</v>
      </c>
      <c r="AJ641">
        <v>1</v>
      </c>
      <c r="AK641" t="s">
        <v>443</v>
      </c>
      <c r="AL641">
        <v>35.982841999999998</v>
      </c>
      <c r="AM641" t="s">
        <v>444</v>
      </c>
      <c r="AN641">
        <v>-75.695114000000004</v>
      </c>
      <c r="AO641">
        <v>25</v>
      </c>
      <c r="AP641">
        <v>1550</v>
      </c>
      <c r="AQ641" t="s">
        <v>129</v>
      </c>
      <c r="AR641">
        <v>101</v>
      </c>
      <c r="AS641">
        <v>137</v>
      </c>
      <c r="AT641">
        <v>-128</v>
      </c>
      <c r="BB641" t="str">
        <f t="shared" si="38"/>
        <v>1200</v>
      </c>
      <c r="BC641">
        <v>1</v>
      </c>
      <c r="BD641" t="str">
        <f t="shared" si="40"/>
        <v xml:space="preserve">N1281F  </v>
      </c>
      <c r="BE641">
        <v>1</v>
      </c>
      <c r="BG641">
        <v>0</v>
      </c>
      <c r="BH641">
        <v>0</v>
      </c>
      <c r="BI641">
        <v>0</v>
      </c>
      <c r="BJ641">
        <v>1400</v>
      </c>
      <c r="BK641">
        <v>-150</v>
      </c>
      <c r="BL641" t="s">
        <v>130</v>
      </c>
      <c r="BM641">
        <v>1</v>
      </c>
      <c r="BN641">
        <v>0</v>
      </c>
      <c r="BO641">
        <v>1</v>
      </c>
      <c r="BP641">
        <v>0</v>
      </c>
      <c r="BT641">
        <v>0</v>
      </c>
      <c r="BU641">
        <v>0</v>
      </c>
      <c r="CE641" t="str">
        <f>"21:12:51.906"</f>
        <v>21:12:51.906</v>
      </c>
      <c r="CF641">
        <v>906241153</v>
      </c>
      <c r="CI641">
        <v>0</v>
      </c>
      <c r="CJ641">
        <v>1504</v>
      </c>
      <c r="CK641">
        <v>1011.2</v>
      </c>
      <c r="CL641">
        <v>4.2187999999999999</v>
      </c>
      <c r="CM641">
        <v>1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145</v>
      </c>
      <c r="DB641">
        <v>1</v>
      </c>
      <c r="DC641" t="s">
        <v>132</v>
      </c>
      <c r="DD641" t="s">
        <v>133</v>
      </c>
      <c r="DG641">
        <v>1825257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"09/28/2024 21:12:52.216"</f>
        <v>09/28/2024 21:12:52.216</v>
      </c>
      <c r="C642" t="str">
        <f t="shared" si="39"/>
        <v>FFDFD7C0</v>
      </c>
      <c r="D642" t="s">
        <v>143</v>
      </c>
      <c r="E642">
        <v>13</v>
      </c>
      <c r="J642" t="s">
        <v>144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"21:12:51.898"</f>
        <v>21:12:51.898</v>
      </c>
      <c r="T642" t="str">
        <f>"21:12:51.398"</f>
        <v>21:12:51.398</v>
      </c>
      <c r="U642" t="str">
        <f t="shared" ref="U642:U705" si="41">"A073EB"</f>
        <v>A073EB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126</v>
      </c>
      <c r="AG642">
        <v>0</v>
      </c>
      <c r="AH642">
        <v>0</v>
      </c>
      <c r="AI642">
        <v>2</v>
      </c>
      <c r="AJ642">
        <v>1</v>
      </c>
      <c r="AK642" t="s">
        <v>443</v>
      </c>
      <c r="AL642">
        <v>35.982841999999998</v>
      </c>
      <c r="AM642" t="s">
        <v>444</v>
      </c>
      <c r="AN642">
        <v>-75.695114000000004</v>
      </c>
      <c r="AO642">
        <v>25</v>
      </c>
      <c r="AP642">
        <v>1550</v>
      </c>
      <c r="AQ642" t="s">
        <v>129</v>
      </c>
      <c r="AR642">
        <v>101</v>
      </c>
      <c r="AS642">
        <v>137</v>
      </c>
      <c r="AT642">
        <v>-128</v>
      </c>
      <c r="BB642" t="str">
        <f t="shared" si="38"/>
        <v>1200</v>
      </c>
      <c r="BC642">
        <v>1</v>
      </c>
      <c r="BD642" t="str">
        <f t="shared" si="40"/>
        <v xml:space="preserve">N1281F  </v>
      </c>
      <c r="BE642">
        <v>1</v>
      </c>
      <c r="BG642">
        <v>0</v>
      </c>
      <c r="BH642">
        <v>0</v>
      </c>
      <c r="BI642">
        <v>0</v>
      </c>
      <c r="BJ642">
        <v>1400</v>
      </c>
      <c r="BK642">
        <v>-150</v>
      </c>
      <c r="BL642" t="s">
        <v>130</v>
      </c>
      <c r="BM642">
        <v>1</v>
      </c>
      <c r="BN642">
        <v>0</v>
      </c>
      <c r="BO642">
        <v>1</v>
      </c>
      <c r="BP642">
        <v>0</v>
      </c>
      <c r="BT642">
        <v>0</v>
      </c>
      <c r="BU642">
        <v>0</v>
      </c>
      <c r="CE642" t="str">
        <f>"21:12:51.906"</f>
        <v>21:12:51.906</v>
      </c>
      <c r="CF642">
        <v>906241153</v>
      </c>
      <c r="CI642">
        <v>0</v>
      </c>
      <c r="CJ642">
        <v>1504</v>
      </c>
      <c r="CK642">
        <v>1011.2</v>
      </c>
      <c r="CL642">
        <v>4.2187999999999999</v>
      </c>
      <c r="CM642">
        <v>1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145</v>
      </c>
      <c r="DB642">
        <v>1</v>
      </c>
      <c r="DC642" t="s">
        <v>132</v>
      </c>
      <c r="DD642" t="s">
        <v>133</v>
      </c>
      <c r="DG642">
        <v>1825257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"09/28/2024 21:12:53.216"</f>
        <v>09/28/2024 21:12:53.216</v>
      </c>
      <c r="C643" t="str">
        <f t="shared" si="39"/>
        <v>FFDFD7C0</v>
      </c>
      <c r="D643" t="s">
        <v>136</v>
      </c>
      <c r="E643">
        <v>3</v>
      </c>
      <c r="F643">
        <v>1003</v>
      </c>
      <c r="G643" t="s">
        <v>142</v>
      </c>
      <c r="J643" t="s">
        <v>137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"21:12:52.953"</f>
        <v>21:12:52.953</v>
      </c>
      <c r="T643" t="str">
        <f>"21:12:52.453"</f>
        <v>21:12:52.453</v>
      </c>
      <c r="U643" t="str">
        <f t="shared" si="41"/>
        <v>A073EB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126</v>
      </c>
      <c r="AG643">
        <v>0</v>
      </c>
      <c r="AH643">
        <v>0</v>
      </c>
      <c r="AI643">
        <v>2</v>
      </c>
      <c r="AJ643">
        <v>1</v>
      </c>
      <c r="AK643" t="s">
        <v>445</v>
      </c>
      <c r="AL643">
        <v>35.983485999999999</v>
      </c>
      <c r="AM643" t="s">
        <v>446</v>
      </c>
      <c r="AN643">
        <v>-75.694449000000006</v>
      </c>
      <c r="AO643">
        <v>25</v>
      </c>
      <c r="AP643">
        <v>1550</v>
      </c>
      <c r="AQ643" t="s">
        <v>129</v>
      </c>
      <c r="AR643">
        <v>103</v>
      </c>
      <c r="AS643">
        <v>135</v>
      </c>
      <c r="AT643">
        <v>-192</v>
      </c>
      <c r="BB643" t="str">
        <f t="shared" ref="BB643:BB706" si="42">"1200"</f>
        <v>1200</v>
      </c>
      <c r="BC643">
        <v>1</v>
      </c>
      <c r="BD643" t="str">
        <f t="shared" si="40"/>
        <v xml:space="preserve">N1281F  </v>
      </c>
      <c r="BE643">
        <v>1</v>
      </c>
      <c r="BG643">
        <v>0</v>
      </c>
      <c r="BH643">
        <v>0</v>
      </c>
      <c r="BI643">
        <v>0</v>
      </c>
      <c r="BJ643">
        <v>1400</v>
      </c>
      <c r="BK643">
        <v>-150</v>
      </c>
      <c r="BL643" t="s">
        <v>130</v>
      </c>
      <c r="BM643">
        <v>1</v>
      </c>
      <c r="BN643">
        <v>0</v>
      </c>
      <c r="BO643">
        <v>1</v>
      </c>
      <c r="BP643">
        <v>0</v>
      </c>
      <c r="BT643">
        <v>0</v>
      </c>
      <c r="BU643">
        <v>0</v>
      </c>
      <c r="CE643" t="str">
        <f>"21:12:52.955"</f>
        <v>21:12:52.955</v>
      </c>
      <c r="CF643">
        <v>954825810</v>
      </c>
      <c r="CI643">
        <v>0</v>
      </c>
      <c r="CJ643">
        <v>1504</v>
      </c>
      <c r="CK643">
        <v>1011.2</v>
      </c>
      <c r="CL643">
        <v>4.2187999999999999</v>
      </c>
      <c r="CM643">
        <v>1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6</v>
      </c>
      <c r="CY643">
        <v>7</v>
      </c>
      <c r="CZ643" t="s">
        <v>131</v>
      </c>
      <c r="DA643">
        <v>145</v>
      </c>
      <c r="DB643">
        <v>1</v>
      </c>
      <c r="DC643" t="s">
        <v>132</v>
      </c>
      <c r="DD643" t="s">
        <v>133</v>
      </c>
      <c r="DG643">
        <v>1825686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"09/28/2024 21:12:53.216"</f>
        <v>09/28/2024 21:12:53.216</v>
      </c>
      <c r="C644" t="str">
        <f t="shared" si="39"/>
        <v>FFDFD7C0</v>
      </c>
      <c r="D644" t="s">
        <v>136</v>
      </c>
      <c r="E644">
        <v>4</v>
      </c>
      <c r="F644">
        <v>1004</v>
      </c>
      <c r="G644" t="s">
        <v>124</v>
      </c>
      <c r="J644" t="s">
        <v>137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"21:12:52.953"</f>
        <v>21:12:52.953</v>
      </c>
      <c r="T644" t="str">
        <f>"21:12:52.453"</f>
        <v>21:12:52.453</v>
      </c>
      <c r="U644" t="str">
        <f t="shared" si="41"/>
        <v>A073EB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126</v>
      </c>
      <c r="AG644">
        <v>0</v>
      </c>
      <c r="AH644">
        <v>0</v>
      </c>
      <c r="AI644">
        <v>2</v>
      </c>
      <c r="AJ644">
        <v>1</v>
      </c>
      <c r="AK644" t="s">
        <v>445</v>
      </c>
      <c r="AL644">
        <v>35.983485999999999</v>
      </c>
      <c r="AM644" t="s">
        <v>446</v>
      </c>
      <c r="AN644">
        <v>-75.694449000000006</v>
      </c>
      <c r="AO644">
        <v>25</v>
      </c>
      <c r="AP644">
        <v>1550</v>
      </c>
      <c r="AQ644" t="s">
        <v>129</v>
      </c>
      <c r="AR644">
        <v>103</v>
      </c>
      <c r="AS644">
        <v>135</v>
      </c>
      <c r="AT644">
        <v>-192</v>
      </c>
      <c r="BB644" t="str">
        <f t="shared" si="42"/>
        <v>1200</v>
      </c>
      <c r="BC644">
        <v>1</v>
      </c>
      <c r="BD644" t="str">
        <f t="shared" si="40"/>
        <v xml:space="preserve">N1281F  </v>
      </c>
      <c r="BE644">
        <v>1</v>
      </c>
      <c r="BG644">
        <v>0</v>
      </c>
      <c r="BH644">
        <v>0</v>
      </c>
      <c r="BI644">
        <v>0</v>
      </c>
      <c r="BJ644">
        <v>1400</v>
      </c>
      <c r="BK644">
        <v>-150</v>
      </c>
      <c r="BL644" t="s">
        <v>130</v>
      </c>
      <c r="BM644">
        <v>1</v>
      </c>
      <c r="BN644">
        <v>0</v>
      </c>
      <c r="BO644">
        <v>1</v>
      </c>
      <c r="BP644">
        <v>0</v>
      </c>
      <c r="BT644">
        <v>0</v>
      </c>
      <c r="BU644">
        <v>0</v>
      </c>
      <c r="CE644" t="str">
        <f>"21:12:52.955"</f>
        <v>21:12:52.955</v>
      </c>
      <c r="CF644">
        <v>954825810</v>
      </c>
      <c r="CI644">
        <v>0</v>
      </c>
      <c r="CJ644">
        <v>1504</v>
      </c>
      <c r="CK644">
        <v>1011.2</v>
      </c>
      <c r="CL644">
        <v>4.2187999999999999</v>
      </c>
      <c r="CM644">
        <v>1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6</v>
      </c>
      <c r="CY644">
        <v>7</v>
      </c>
      <c r="CZ644" t="s">
        <v>131</v>
      </c>
      <c r="DA644">
        <v>145</v>
      </c>
      <c r="DB644">
        <v>1</v>
      </c>
      <c r="DC644" t="s">
        <v>132</v>
      </c>
      <c r="DD644" t="s">
        <v>133</v>
      </c>
      <c r="DG644">
        <v>1825686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"09/28/2024 21:12:53.216"</f>
        <v>09/28/2024 21:12:53.216</v>
      </c>
      <c r="C645" t="str">
        <f t="shared" si="39"/>
        <v>FFDFD7C0</v>
      </c>
      <c r="D645" t="s">
        <v>123</v>
      </c>
      <c r="E645">
        <v>2</v>
      </c>
      <c r="H645">
        <v>158</v>
      </c>
      <c r="I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"21:12:52.953"</f>
        <v>21:12:52.953</v>
      </c>
      <c r="T645" t="str">
        <f>"21:12:52.453"</f>
        <v>21:12:52.453</v>
      </c>
      <c r="U645" t="str">
        <f t="shared" si="41"/>
        <v>A073EB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126</v>
      </c>
      <c r="AG645">
        <v>0</v>
      </c>
      <c r="AH645">
        <v>0</v>
      </c>
      <c r="AI645">
        <v>2</v>
      </c>
      <c r="AJ645">
        <v>1</v>
      </c>
      <c r="AK645" t="s">
        <v>445</v>
      </c>
      <c r="AL645">
        <v>35.983485999999999</v>
      </c>
      <c r="AM645" t="s">
        <v>446</v>
      </c>
      <c r="AN645">
        <v>-75.694449000000006</v>
      </c>
      <c r="AO645">
        <v>25</v>
      </c>
      <c r="AP645">
        <v>1550</v>
      </c>
      <c r="AQ645" t="s">
        <v>129</v>
      </c>
      <c r="AR645">
        <v>103</v>
      </c>
      <c r="AS645">
        <v>135</v>
      </c>
      <c r="AT645">
        <v>-192</v>
      </c>
      <c r="BB645" t="str">
        <f t="shared" si="42"/>
        <v>1200</v>
      </c>
      <c r="BC645">
        <v>1</v>
      </c>
      <c r="BD645" t="str">
        <f t="shared" si="40"/>
        <v xml:space="preserve">N1281F  </v>
      </c>
      <c r="BE645">
        <v>1</v>
      </c>
      <c r="BG645">
        <v>0</v>
      </c>
      <c r="BH645">
        <v>0</v>
      </c>
      <c r="BI645">
        <v>0</v>
      </c>
      <c r="BJ645">
        <v>1400</v>
      </c>
      <c r="BK645">
        <v>-150</v>
      </c>
      <c r="BL645" t="s">
        <v>130</v>
      </c>
      <c r="BM645">
        <v>1</v>
      </c>
      <c r="BN645">
        <v>0</v>
      </c>
      <c r="BO645">
        <v>1</v>
      </c>
      <c r="BP645">
        <v>0</v>
      </c>
      <c r="BT645">
        <v>0</v>
      </c>
      <c r="BU645">
        <v>0</v>
      </c>
      <c r="CE645" t="str">
        <f>"21:12:52.955"</f>
        <v>21:12:52.955</v>
      </c>
      <c r="CF645">
        <v>954825810</v>
      </c>
      <c r="CI645">
        <v>0</v>
      </c>
      <c r="CJ645">
        <v>1504</v>
      </c>
      <c r="CK645">
        <v>1011.2</v>
      </c>
      <c r="CL645">
        <v>4.2187999999999999</v>
      </c>
      <c r="CM645">
        <v>1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6</v>
      </c>
      <c r="CY645">
        <v>7</v>
      </c>
      <c r="CZ645" t="s">
        <v>131</v>
      </c>
      <c r="DA645">
        <v>145</v>
      </c>
      <c r="DB645">
        <v>1</v>
      </c>
      <c r="DC645" t="s">
        <v>132</v>
      </c>
      <c r="DD645" t="s">
        <v>133</v>
      </c>
      <c r="DG645">
        <v>1825686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"09/28/2024 21:12:53.216"</f>
        <v>09/28/2024 21:12:53.216</v>
      </c>
      <c r="C646" t="str">
        <f t="shared" si="39"/>
        <v>FFDFD7C0</v>
      </c>
      <c r="D646" t="s">
        <v>427</v>
      </c>
      <c r="E646">
        <v>46</v>
      </c>
      <c r="H646">
        <v>143</v>
      </c>
      <c r="I646" t="s">
        <v>428</v>
      </c>
      <c r="J646" t="s">
        <v>297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"21:12:52.953"</f>
        <v>21:12:52.953</v>
      </c>
      <c r="T646" t="str">
        <f>"21:12:52.453"</f>
        <v>21:12:52.453</v>
      </c>
      <c r="U646" t="str">
        <f t="shared" si="41"/>
        <v>A073EB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126</v>
      </c>
      <c r="AG646">
        <v>0</v>
      </c>
      <c r="AH646">
        <v>0</v>
      </c>
      <c r="AI646">
        <v>2</v>
      </c>
      <c r="AJ646">
        <v>1</v>
      </c>
      <c r="AK646" t="s">
        <v>445</v>
      </c>
      <c r="AL646">
        <v>35.983485999999999</v>
      </c>
      <c r="AM646" t="s">
        <v>446</v>
      </c>
      <c r="AN646">
        <v>-75.694449000000006</v>
      </c>
      <c r="AO646">
        <v>25</v>
      </c>
      <c r="AP646">
        <v>1550</v>
      </c>
      <c r="AQ646" t="s">
        <v>129</v>
      </c>
      <c r="AR646">
        <v>103</v>
      </c>
      <c r="AS646">
        <v>135</v>
      </c>
      <c r="AT646">
        <v>-192</v>
      </c>
      <c r="BB646" t="str">
        <f t="shared" si="42"/>
        <v>1200</v>
      </c>
      <c r="BC646">
        <v>1</v>
      </c>
      <c r="BD646" t="str">
        <f t="shared" si="40"/>
        <v xml:space="preserve">N1281F  </v>
      </c>
      <c r="BE646">
        <v>1</v>
      </c>
      <c r="BG646">
        <v>0</v>
      </c>
      <c r="BH646">
        <v>0</v>
      </c>
      <c r="BI646">
        <v>0</v>
      </c>
      <c r="BJ646">
        <v>1400</v>
      </c>
      <c r="BK646">
        <v>-150</v>
      </c>
      <c r="BL646" t="s">
        <v>130</v>
      </c>
      <c r="BM646">
        <v>1</v>
      </c>
      <c r="BN646">
        <v>0</v>
      </c>
      <c r="BO646">
        <v>1</v>
      </c>
      <c r="BP646">
        <v>0</v>
      </c>
      <c r="BT646">
        <v>0</v>
      </c>
      <c r="BU646">
        <v>0</v>
      </c>
      <c r="CE646" t="str">
        <f>"21:12:52.955"</f>
        <v>21:12:52.955</v>
      </c>
      <c r="CF646">
        <v>954825810</v>
      </c>
      <c r="CI646">
        <v>0</v>
      </c>
      <c r="CJ646">
        <v>1504</v>
      </c>
      <c r="CK646">
        <v>1011.2</v>
      </c>
      <c r="CL646">
        <v>4.2187999999999999</v>
      </c>
      <c r="CM646">
        <v>1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6</v>
      </c>
      <c r="CY646">
        <v>7</v>
      </c>
      <c r="CZ646" t="s">
        <v>131</v>
      </c>
      <c r="DA646">
        <v>145</v>
      </c>
      <c r="DB646">
        <v>1</v>
      </c>
      <c r="DC646" t="s">
        <v>132</v>
      </c>
      <c r="DD646" t="s">
        <v>133</v>
      </c>
      <c r="DG646">
        <v>1825686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"09/28/2024 21:12:53.216"</f>
        <v>09/28/2024 21:12:53.216</v>
      </c>
      <c r="C647" t="str">
        <f t="shared" si="39"/>
        <v>FFDFD7C0</v>
      </c>
      <c r="D647" t="s">
        <v>143</v>
      </c>
      <c r="E647">
        <v>13</v>
      </c>
      <c r="J647" t="s">
        <v>144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"21:12:52.953"</f>
        <v>21:12:52.953</v>
      </c>
      <c r="T647" t="str">
        <f>"21:12:52.453"</f>
        <v>21:12:52.453</v>
      </c>
      <c r="U647" t="str">
        <f t="shared" si="41"/>
        <v>A073EB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126</v>
      </c>
      <c r="AG647">
        <v>0</v>
      </c>
      <c r="AH647">
        <v>0</v>
      </c>
      <c r="AI647">
        <v>2</v>
      </c>
      <c r="AJ647">
        <v>1</v>
      </c>
      <c r="AK647" t="s">
        <v>445</v>
      </c>
      <c r="AL647">
        <v>35.983485999999999</v>
      </c>
      <c r="AM647" t="s">
        <v>446</v>
      </c>
      <c r="AN647">
        <v>-75.694449000000006</v>
      </c>
      <c r="AO647">
        <v>25</v>
      </c>
      <c r="AP647">
        <v>1550</v>
      </c>
      <c r="AQ647" t="s">
        <v>129</v>
      </c>
      <c r="AR647">
        <v>103</v>
      </c>
      <c r="AS647">
        <v>135</v>
      </c>
      <c r="AT647">
        <v>-192</v>
      </c>
      <c r="BB647" t="str">
        <f t="shared" si="42"/>
        <v>1200</v>
      </c>
      <c r="BC647">
        <v>1</v>
      </c>
      <c r="BD647" t="str">
        <f t="shared" si="40"/>
        <v xml:space="preserve">N1281F  </v>
      </c>
      <c r="BE647">
        <v>1</v>
      </c>
      <c r="BG647">
        <v>0</v>
      </c>
      <c r="BH647">
        <v>0</v>
      </c>
      <c r="BI647">
        <v>0</v>
      </c>
      <c r="BJ647">
        <v>1400</v>
      </c>
      <c r="BK647">
        <v>-150</v>
      </c>
      <c r="BL647" t="s">
        <v>130</v>
      </c>
      <c r="BM647">
        <v>1</v>
      </c>
      <c r="BN647">
        <v>0</v>
      </c>
      <c r="BO647">
        <v>1</v>
      </c>
      <c r="BP647">
        <v>0</v>
      </c>
      <c r="BT647">
        <v>0</v>
      </c>
      <c r="BU647">
        <v>0</v>
      </c>
      <c r="CE647" t="str">
        <f>"21:12:52.955"</f>
        <v>21:12:52.955</v>
      </c>
      <c r="CF647">
        <v>954825810</v>
      </c>
      <c r="CI647">
        <v>0</v>
      </c>
      <c r="CJ647">
        <v>1504</v>
      </c>
      <c r="CK647">
        <v>1011.2</v>
      </c>
      <c r="CL647">
        <v>4.2187999999999999</v>
      </c>
      <c r="CM647">
        <v>1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6</v>
      </c>
      <c r="CY647">
        <v>7</v>
      </c>
      <c r="CZ647" t="s">
        <v>131</v>
      </c>
      <c r="DA647">
        <v>145</v>
      </c>
      <c r="DB647">
        <v>1</v>
      </c>
      <c r="DC647" t="s">
        <v>132</v>
      </c>
      <c r="DD647" t="s">
        <v>133</v>
      </c>
      <c r="DG647">
        <v>1825686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"09/28/2024 21:12:54.309"</f>
        <v>09/28/2024 21:12:54.309</v>
      </c>
      <c r="C648" t="str">
        <f t="shared" si="39"/>
        <v>FFDFD7C0</v>
      </c>
      <c r="D648" t="s">
        <v>143</v>
      </c>
      <c r="E648">
        <v>13</v>
      </c>
      <c r="J648" t="s">
        <v>144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"21:12:54.109"</f>
        <v>21:12:54.109</v>
      </c>
      <c r="T648" t="str">
        <f>"21:12:53.609"</f>
        <v>21:12:53.609</v>
      </c>
      <c r="U648" t="str">
        <f t="shared" si="41"/>
        <v>A073EB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126</v>
      </c>
      <c r="AG648">
        <v>0</v>
      </c>
      <c r="AH648">
        <v>0</v>
      </c>
      <c r="AI648">
        <v>2</v>
      </c>
      <c r="AJ648">
        <v>1</v>
      </c>
      <c r="AK648" t="s">
        <v>447</v>
      </c>
      <c r="AL648">
        <v>35.984150999999997</v>
      </c>
      <c r="AM648" t="s">
        <v>448</v>
      </c>
      <c r="AN648">
        <v>-75.693804999999998</v>
      </c>
      <c r="AO648">
        <v>25</v>
      </c>
      <c r="AP648">
        <v>1550</v>
      </c>
      <c r="AQ648" t="s">
        <v>129</v>
      </c>
      <c r="AR648">
        <v>105</v>
      </c>
      <c r="AS648">
        <v>132</v>
      </c>
      <c r="AT648">
        <v>-320</v>
      </c>
      <c r="BB648" t="str">
        <f t="shared" si="42"/>
        <v>1200</v>
      </c>
      <c r="BC648">
        <v>1</v>
      </c>
      <c r="BD648" t="str">
        <f t="shared" si="40"/>
        <v xml:space="preserve">N1281F  </v>
      </c>
      <c r="BE648">
        <v>1</v>
      </c>
      <c r="BG648">
        <v>0</v>
      </c>
      <c r="BH648">
        <v>0</v>
      </c>
      <c r="BI648">
        <v>0</v>
      </c>
      <c r="BJ648">
        <v>1400</v>
      </c>
      <c r="BK648">
        <v>-150</v>
      </c>
      <c r="BL648" t="s">
        <v>130</v>
      </c>
      <c r="BM648">
        <v>1</v>
      </c>
      <c r="BN648">
        <v>0</v>
      </c>
      <c r="BO648">
        <v>1</v>
      </c>
      <c r="BP648">
        <v>0</v>
      </c>
      <c r="BT648">
        <v>0</v>
      </c>
      <c r="BU648">
        <v>0</v>
      </c>
      <c r="CE648" t="str">
        <f>"21:12:54.110"</f>
        <v>21:12:54.110</v>
      </c>
      <c r="CF648">
        <v>109907359</v>
      </c>
      <c r="CI648">
        <v>0</v>
      </c>
      <c r="CJ648">
        <v>1504</v>
      </c>
      <c r="CK648">
        <v>1011.2</v>
      </c>
      <c r="CL648">
        <v>4.2187999999999999</v>
      </c>
      <c r="CM648">
        <v>1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6</v>
      </c>
      <c r="CY648">
        <v>7</v>
      </c>
      <c r="CZ648" t="s">
        <v>131</v>
      </c>
      <c r="DA648">
        <v>145</v>
      </c>
      <c r="DB648">
        <v>1</v>
      </c>
      <c r="DC648" t="s">
        <v>132</v>
      </c>
      <c r="DD648" t="s">
        <v>133</v>
      </c>
      <c r="DG648">
        <v>1826188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"09/28/2024 21:12:54.356"</f>
        <v>09/28/2024 21:12:54.356</v>
      </c>
      <c r="C649" t="str">
        <f t="shared" si="39"/>
        <v>FFDFD7C0</v>
      </c>
      <c r="D649" t="s">
        <v>136</v>
      </c>
      <c r="E649">
        <v>3</v>
      </c>
      <c r="F649">
        <v>1003</v>
      </c>
      <c r="G649" t="s">
        <v>142</v>
      </c>
      <c r="J649" t="s">
        <v>137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"21:12:54.109"</f>
        <v>21:12:54.109</v>
      </c>
      <c r="T649" t="str">
        <f>"21:12:53.609"</f>
        <v>21:12:53.609</v>
      </c>
      <c r="U649" t="str">
        <f t="shared" si="41"/>
        <v>A073EB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126</v>
      </c>
      <c r="AG649">
        <v>0</v>
      </c>
      <c r="AH649">
        <v>0</v>
      </c>
      <c r="AI649">
        <v>2</v>
      </c>
      <c r="AJ649">
        <v>1</v>
      </c>
      <c r="AK649" t="s">
        <v>447</v>
      </c>
      <c r="AL649">
        <v>35.984150999999997</v>
      </c>
      <c r="AM649" t="s">
        <v>448</v>
      </c>
      <c r="AN649">
        <v>-75.693804999999998</v>
      </c>
      <c r="AO649">
        <v>25</v>
      </c>
      <c r="AP649">
        <v>1550</v>
      </c>
      <c r="AQ649" t="s">
        <v>129</v>
      </c>
      <c r="AR649">
        <v>105</v>
      </c>
      <c r="AS649">
        <v>132</v>
      </c>
      <c r="AT649">
        <v>-320</v>
      </c>
      <c r="BB649" t="str">
        <f t="shared" si="42"/>
        <v>1200</v>
      </c>
      <c r="BC649">
        <v>1</v>
      </c>
      <c r="BD649" t="str">
        <f t="shared" si="40"/>
        <v xml:space="preserve">N1281F  </v>
      </c>
      <c r="BE649">
        <v>1</v>
      </c>
      <c r="BG649">
        <v>0</v>
      </c>
      <c r="BH649">
        <v>0</v>
      </c>
      <c r="BI649">
        <v>0</v>
      </c>
      <c r="BJ649">
        <v>1400</v>
      </c>
      <c r="BK649">
        <v>-150</v>
      </c>
      <c r="BL649" t="s">
        <v>130</v>
      </c>
      <c r="BM649">
        <v>1</v>
      </c>
      <c r="BN649">
        <v>0</v>
      </c>
      <c r="BO649">
        <v>1</v>
      </c>
      <c r="BP649">
        <v>0</v>
      </c>
      <c r="BT649">
        <v>0</v>
      </c>
      <c r="BU649">
        <v>0</v>
      </c>
      <c r="CE649" t="str">
        <f>"21:12:54.110"</f>
        <v>21:12:54.110</v>
      </c>
      <c r="CF649">
        <v>109907359</v>
      </c>
      <c r="CI649">
        <v>0</v>
      </c>
      <c r="CJ649">
        <v>1504</v>
      </c>
      <c r="CK649">
        <v>1011.2</v>
      </c>
      <c r="CL649">
        <v>4.2187999999999999</v>
      </c>
      <c r="CM649">
        <v>1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6</v>
      </c>
      <c r="CY649">
        <v>7</v>
      </c>
      <c r="CZ649" t="s">
        <v>131</v>
      </c>
      <c r="DA649">
        <v>145</v>
      </c>
      <c r="DB649">
        <v>1</v>
      </c>
      <c r="DC649" t="s">
        <v>132</v>
      </c>
      <c r="DD649" t="s">
        <v>133</v>
      </c>
      <c r="DG649">
        <v>1826188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"09/28/2024 21:12:54.356"</f>
        <v>09/28/2024 21:12:54.356</v>
      </c>
      <c r="C650" t="str">
        <f t="shared" si="39"/>
        <v>FFDFD7C0</v>
      </c>
      <c r="D650" t="s">
        <v>136</v>
      </c>
      <c r="E650">
        <v>4</v>
      </c>
      <c r="F650">
        <v>1004</v>
      </c>
      <c r="G650" t="s">
        <v>124</v>
      </c>
      <c r="J650" t="s">
        <v>137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"21:12:54.109"</f>
        <v>21:12:54.109</v>
      </c>
      <c r="T650" t="str">
        <f>"21:12:53.609"</f>
        <v>21:12:53.609</v>
      </c>
      <c r="U650" t="str">
        <f t="shared" si="41"/>
        <v>A073EB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126</v>
      </c>
      <c r="AG650">
        <v>0</v>
      </c>
      <c r="AH650">
        <v>0</v>
      </c>
      <c r="AI650">
        <v>2</v>
      </c>
      <c r="AJ650">
        <v>1</v>
      </c>
      <c r="AK650" t="s">
        <v>447</v>
      </c>
      <c r="AL650">
        <v>35.984150999999997</v>
      </c>
      <c r="AM650" t="s">
        <v>448</v>
      </c>
      <c r="AN650">
        <v>-75.693804999999998</v>
      </c>
      <c r="AO650">
        <v>25</v>
      </c>
      <c r="AP650">
        <v>1550</v>
      </c>
      <c r="AQ650" t="s">
        <v>129</v>
      </c>
      <c r="AR650">
        <v>105</v>
      </c>
      <c r="AS650">
        <v>132</v>
      </c>
      <c r="AT650">
        <v>-320</v>
      </c>
      <c r="BB650" t="str">
        <f t="shared" si="42"/>
        <v>1200</v>
      </c>
      <c r="BC650">
        <v>1</v>
      </c>
      <c r="BD650" t="str">
        <f t="shared" si="40"/>
        <v xml:space="preserve">N1281F  </v>
      </c>
      <c r="BE650">
        <v>1</v>
      </c>
      <c r="BG650">
        <v>0</v>
      </c>
      <c r="BH650">
        <v>0</v>
      </c>
      <c r="BI650">
        <v>0</v>
      </c>
      <c r="BJ650">
        <v>1400</v>
      </c>
      <c r="BK650">
        <v>-150</v>
      </c>
      <c r="BL650" t="s">
        <v>130</v>
      </c>
      <c r="BM650">
        <v>1</v>
      </c>
      <c r="BN650">
        <v>0</v>
      </c>
      <c r="BO650">
        <v>1</v>
      </c>
      <c r="BP650">
        <v>0</v>
      </c>
      <c r="BT650">
        <v>0</v>
      </c>
      <c r="BU650">
        <v>0</v>
      </c>
      <c r="CE650" t="str">
        <f>"21:12:54.110"</f>
        <v>21:12:54.110</v>
      </c>
      <c r="CF650">
        <v>109907359</v>
      </c>
      <c r="CI650">
        <v>0</v>
      </c>
      <c r="CJ650">
        <v>1504</v>
      </c>
      <c r="CK650">
        <v>1011.2</v>
      </c>
      <c r="CL650">
        <v>4.2187999999999999</v>
      </c>
      <c r="CM650">
        <v>1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6</v>
      </c>
      <c r="CY650">
        <v>7</v>
      </c>
      <c r="CZ650" t="s">
        <v>131</v>
      </c>
      <c r="DA650">
        <v>145</v>
      </c>
      <c r="DB650">
        <v>1</v>
      </c>
      <c r="DC650" t="s">
        <v>132</v>
      </c>
      <c r="DD650" t="s">
        <v>133</v>
      </c>
      <c r="DG650">
        <v>1826188</v>
      </c>
      <c r="DI650">
        <v>0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"09/28/2024 21:12:54.356"</f>
        <v>09/28/2024 21:12:54.356</v>
      </c>
      <c r="C651" t="str">
        <f t="shared" si="39"/>
        <v>FFDFD7C0</v>
      </c>
      <c r="D651" t="s">
        <v>123</v>
      </c>
      <c r="E651">
        <v>2</v>
      </c>
      <c r="H651">
        <v>158</v>
      </c>
      <c r="I651" t="s">
        <v>124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"21:12:54.109"</f>
        <v>21:12:54.109</v>
      </c>
      <c r="T651" t="str">
        <f>"21:12:53.609"</f>
        <v>21:12:53.609</v>
      </c>
      <c r="U651" t="str">
        <f t="shared" si="41"/>
        <v>A073EB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126</v>
      </c>
      <c r="AG651">
        <v>0</v>
      </c>
      <c r="AH651">
        <v>0</v>
      </c>
      <c r="AI651">
        <v>2</v>
      </c>
      <c r="AJ651">
        <v>1</v>
      </c>
      <c r="AK651" t="s">
        <v>447</v>
      </c>
      <c r="AL651">
        <v>35.984150999999997</v>
      </c>
      <c r="AM651" t="s">
        <v>448</v>
      </c>
      <c r="AN651">
        <v>-75.693804999999998</v>
      </c>
      <c r="AO651">
        <v>25</v>
      </c>
      <c r="AP651">
        <v>1550</v>
      </c>
      <c r="AQ651" t="s">
        <v>129</v>
      </c>
      <c r="AR651">
        <v>105</v>
      </c>
      <c r="AS651">
        <v>132</v>
      </c>
      <c r="AT651">
        <v>-320</v>
      </c>
      <c r="BB651" t="str">
        <f t="shared" si="42"/>
        <v>1200</v>
      </c>
      <c r="BC651">
        <v>1</v>
      </c>
      <c r="BD651" t="str">
        <f t="shared" si="40"/>
        <v xml:space="preserve">N1281F  </v>
      </c>
      <c r="BE651">
        <v>1</v>
      </c>
      <c r="BG651">
        <v>0</v>
      </c>
      <c r="BH651">
        <v>0</v>
      </c>
      <c r="BI651">
        <v>0</v>
      </c>
      <c r="BJ651">
        <v>1400</v>
      </c>
      <c r="BK651">
        <v>-150</v>
      </c>
      <c r="BL651" t="s">
        <v>130</v>
      </c>
      <c r="BM651">
        <v>1</v>
      </c>
      <c r="BN651">
        <v>0</v>
      </c>
      <c r="BO651">
        <v>1</v>
      </c>
      <c r="BP651">
        <v>0</v>
      </c>
      <c r="BT651">
        <v>0</v>
      </c>
      <c r="BU651">
        <v>0</v>
      </c>
      <c r="CE651" t="str">
        <f>"21:12:54.110"</f>
        <v>21:12:54.110</v>
      </c>
      <c r="CF651">
        <v>109907359</v>
      </c>
      <c r="CI651">
        <v>0</v>
      </c>
      <c r="CJ651">
        <v>1504</v>
      </c>
      <c r="CK651">
        <v>1011.2</v>
      </c>
      <c r="CL651">
        <v>4.2187999999999999</v>
      </c>
      <c r="CM651">
        <v>1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6</v>
      </c>
      <c r="CY651">
        <v>7</v>
      </c>
      <c r="CZ651" t="s">
        <v>131</v>
      </c>
      <c r="DA651">
        <v>145</v>
      </c>
      <c r="DB651">
        <v>1</v>
      </c>
      <c r="DC651" t="s">
        <v>132</v>
      </c>
      <c r="DD651" t="s">
        <v>133</v>
      </c>
      <c r="DG651">
        <v>1826188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"09/28/2024 21:12:54.356"</f>
        <v>09/28/2024 21:12:54.356</v>
      </c>
      <c r="C652" t="str">
        <f t="shared" si="39"/>
        <v>FFDFD7C0</v>
      </c>
      <c r="D652" t="s">
        <v>427</v>
      </c>
      <c r="E652">
        <v>46</v>
      </c>
      <c r="H652">
        <v>143</v>
      </c>
      <c r="I652" t="s">
        <v>428</v>
      </c>
      <c r="J652" t="s">
        <v>297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"21:12:54.109"</f>
        <v>21:12:54.109</v>
      </c>
      <c r="T652" t="str">
        <f>"21:12:53.609"</f>
        <v>21:12:53.609</v>
      </c>
      <c r="U652" t="str">
        <f t="shared" si="41"/>
        <v>A073EB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126</v>
      </c>
      <c r="AG652">
        <v>0</v>
      </c>
      <c r="AH652">
        <v>0</v>
      </c>
      <c r="AI652">
        <v>2</v>
      </c>
      <c r="AJ652">
        <v>1</v>
      </c>
      <c r="AK652" t="s">
        <v>447</v>
      </c>
      <c r="AL652">
        <v>35.984150999999997</v>
      </c>
      <c r="AM652" t="s">
        <v>448</v>
      </c>
      <c r="AN652">
        <v>-75.693804999999998</v>
      </c>
      <c r="AO652">
        <v>25</v>
      </c>
      <c r="AP652">
        <v>1550</v>
      </c>
      <c r="AQ652" t="s">
        <v>129</v>
      </c>
      <c r="AR652">
        <v>105</v>
      </c>
      <c r="AS652">
        <v>132</v>
      </c>
      <c r="AT652">
        <v>-320</v>
      </c>
      <c r="BB652" t="str">
        <f t="shared" si="42"/>
        <v>1200</v>
      </c>
      <c r="BC652">
        <v>1</v>
      </c>
      <c r="BD652" t="str">
        <f t="shared" si="40"/>
        <v xml:space="preserve">N1281F  </v>
      </c>
      <c r="BE652">
        <v>1</v>
      </c>
      <c r="BG652">
        <v>0</v>
      </c>
      <c r="BH652">
        <v>0</v>
      </c>
      <c r="BI652">
        <v>0</v>
      </c>
      <c r="BJ652">
        <v>1400</v>
      </c>
      <c r="BK652">
        <v>-150</v>
      </c>
      <c r="BL652" t="s">
        <v>130</v>
      </c>
      <c r="BM652">
        <v>1</v>
      </c>
      <c r="BN652">
        <v>0</v>
      </c>
      <c r="BO652">
        <v>1</v>
      </c>
      <c r="BP652">
        <v>0</v>
      </c>
      <c r="BT652">
        <v>0</v>
      </c>
      <c r="BU652">
        <v>0</v>
      </c>
      <c r="CE652" t="str">
        <f>"21:12:54.110"</f>
        <v>21:12:54.110</v>
      </c>
      <c r="CF652">
        <v>109907359</v>
      </c>
      <c r="CI652">
        <v>0</v>
      </c>
      <c r="CJ652">
        <v>1504</v>
      </c>
      <c r="CK652">
        <v>1011.2</v>
      </c>
      <c r="CL652">
        <v>4.2187999999999999</v>
      </c>
      <c r="CM652">
        <v>1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6</v>
      </c>
      <c r="CY652">
        <v>7</v>
      </c>
      <c r="CZ652" t="s">
        <v>131</v>
      </c>
      <c r="DA652">
        <v>145</v>
      </c>
      <c r="DB652">
        <v>1</v>
      </c>
      <c r="DC652" t="s">
        <v>132</v>
      </c>
      <c r="DD652" t="s">
        <v>133</v>
      </c>
      <c r="DG652">
        <v>1826188</v>
      </c>
      <c r="DI652">
        <v>0</v>
      </c>
      <c r="DJ652">
        <v>0</v>
      </c>
      <c r="DK652">
        <v>1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"09/28/2024 21:12:55.278"</f>
        <v>09/28/2024 21:12:55.278</v>
      </c>
      <c r="C653" t="str">
        <f t="shared" si="39"/>
        <v>FFDFD7C0</v>
      </c>
      <c r="D653" t="s">
        <v>123</v>
      </c>
      <c r="E653">
        <v>2</v>
      </c>
      <c r="H653">
        <v>158</v>
      </c>
      <c r="I653" t="s">
        <v>124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"21:12:54.992"</f>
        <v>21:12:54.992</v>
      </c>
      <c r="T653" t="str">
        <f>"21:12:54.592"</f>
        <v>21:12:54.592</v>
      </c>
      <c r="U653" t="str">
        <f t="shared" si="41"/>
        <v>A073EB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126</v>
      </c>
      <c r="AG653">
        <v>0</v>
      </c>
      <c r="AH653">
        <v>0</v>
      </c>
      <c r="AI653">
        <v>2</v>
      </c>
      <c r="AJ653">
        <v>1</v>
      </c>
      <c r="AK653" t="s">
        <v>449</v>
      </c>
      <c r="AL653">
        <v>35.984687999999998</v>
      </c>
      <c r="AM653" t="s">
        <v>450</v>
      </c>
      <c r="AN653">
        <v>-75.693225999999996</v>
      </c>
      <c r="AO653">
        <v>25</v>
      </c>
      <c r="AP653">
        <v>1550</v>
      </c>
      <c r="AQ653" t="s">
        <v>129</v>
      </c>
      <c r="AR653">
        <v>107</v>
      </c>
      <c r="AS653">
        <v>130</v>
      </c>
      <c r="AT653">
        <v>-320</v>
      </c>
      <c r="BB653" t="str">
        <f t="shared" si="42"/>
        <v>1200</v>
      </c>
      <c r="BC653">
        <v>1</v>
      </c>
      <c r="BD653" t="str">
        <f t="shared" si="40"/>
        <v xml:space="preserve">N1281F  </v>
      </c>
      <c r="BE653">
        <v>1</v>
      </c>
      <c r="BG653">
        <v>0</v>
      </c>
      <c r="BH653">
        <v>0</v>
      </c>
      <c r="BI653">
        <v>0</v>
      </c>
      <c r="BJ653">
        <v>1400</v>
      </c>
      <c r="BK653">
        <v>-150</v>
      </c>
      <c r="BL653" t="s">
        <v>130</v>
      </c>
      <c r="BM653">
        <v>1</v>
      </c>
      <c r="BN653">
        <v>0</v>
      </c>
      <c r="BO653">
        <v>1</v>
      </c>
      <c r="BP653">
        <v>0</v>
      </c>
      <c r="BT653">
        <v>0</v>
      </c>
      <c r="BU653">
        <v>0</v>
      </c>
      <c r="CE653" t="str">
        <f>"21:12:54.996"</f>
        <v>21:12:54.996</v>
      </c>
      <c r="CF653">
        <v>996289186</v>
      </c>
      <c r="CI653">
        <v>0</v>
      </c>
      <c r="CJ653">
        <v>1504</v>
      </c>
      <c r="CK653">
        <v>1011.2</v>
      </c>
      <c r="CL653">
        <v>4.2187999999999999</v>
      </c>
      <c r="CM653">
        <v>1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131</v>
      </c>
      <c r="DA653">
        <v>145</v>
      </c>
      <c r="DB653">
        <v>1</v>
      </c>
      <c r="DC653" t="s">
        <v>132</v>
      </c>
      <c r="DD653" t="s">
        <v>133</v>
      </c>
      <c r="DG653">
        <v>1826559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"09/28/2024 21:12:55.278"</f>
        <v>09/28/2024 21:12:55.278</v>
      </c>
      <c r="C654" t="str">
        <f t="shared" si="39"/>
        <v>FFDFD7C0</v>
      </c>
      <c r="D654" t="s">
        <v>427</v>
      </c>
      <c r="E654">
        <v>46</v>
      </c>
      <c r="H654">
        <v>143</v>
      </c>
      <c r="I654" t="s">
        <v>428</v>
      </c>
      <c r="J654" t="s">
        <v>297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"21:12:54.992"</f>
        <v>21:12:54.992</v>
      </c>
      <c r="T654" t="str">
        <f>"21:12:54.592"</f>
        <v>21:12:54.592</v>
      </c>
      <c r="U654" t="str">
        <f t="shared" si="41"/>
        <v>A073EB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126</v>
      </c>
      <c r="AG654">
        <v>0</v>
      </c>
      <c r="AH654">
        <v>0</v>
      </c>
      <c r="AI654">
        <v>2</v>
      </c>
      <c r="AJ654">
        <v>1</v>
      </c>
      <c r="AK654" t="s">
        <v>449</v>
      </c>
      <c r="AL654">
        <v>35.984687999999998</v>
      </c>
      <c r="AM654" t="s">
        <v>450</v>
      </c>
      <c r="AN654">
        <v>-75.693225999999996</v>
      </c>
      <c r="AO654">
        <v>25</v>
      </c>
      <c r="AP654">
        <v>1550</v>
      </c>
      <c r="AQ654" t="s">
        <v>129</v>
      </c>
      <c r="AR654">
        <v>107</v>
      </c>
      <c r="AS654">
        <v>130</v>
      </c>
      <c r="AT654">
        <v>-320</v>
      </c>
      <c r="BB654" t="str">
        <f t="shared" si="42"/>
        <v>1200</v>
      </c>
      <c r="BC654">
        <v>1</v>
      </c>
      <c r="BD654" t="str">
        <f t="shared" si="40"/>
        <v xml:space="preserve">N1281F  </v>
      </c>
      <c r="BE654">
        <v>1</v>
      </c>
      <c r="BG654">
        <v>0</v>
      </c>
      <c r="BH654">
        <v>0</v>
      </c>
      <c r="BI654">
        <v>0</v>
      </c>
      <c r="BJ654">
        <v>1400</v>
      </c>
      <c r="BK654">
        <v>-150</v>
      </c>
      <c r="BL654" t="s">
        <v>130</v>
      </c>
      <c r="BM654">
        <v>1</v>
      </c>
      <c r="BN654">
        <v>0</v>
      </c>
      <c r="BO654">
        <v>1</v>
      </c>
      <c r="BP654">
        <v>0</v>
      </c>
      <c r="BT654">
        <v>0</v>
      </c>
      <c r="BU654">
        <v>0</v>
      </c>
      <c r="CE654" t="str">
        <f>"21:12:54.996"</f>
        <v>21:12:54.996</v>
      </c>
      <c r="CF654">
        <v>996289186</v>
      </c>
      <c r="CI654">
        <v>0</v>
      </c>
      <c r="CJ654">
        <v>1504</v>
      </c>
      <c r="CK654">
        <v>1011.2</v>
      </c>
      <c r="CL654">
        <v>4.2187999999999999</v>
      </c>
      <c r="CM654">
        <v>1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131</v>
      </c>
      <c r="DA654">
        <v>145</v>
      </c>
      <c r="DB654">
        <v>1</v>
      </c>
      <c r="DC654" t="s">
        <v>132</v>
      </c>
      <c r="DD654" t="s">
        <v>133</v>
      </c>
      <c r="DG654">
        <v>1826559</v>
      </c>
      <c r="DI654">
        <v>0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"09/28/2024 21:12:55.293"</f>
        <v>09/28/2024 21:12:55.293</v>
      </c>
      <c r="C655" t="str">
        <f t="shared" si="39"/>
        <v>FFDFD7C0</v>
      </c>
      <c r="D655" t="s">
        <v>143</v>
      </c>
      <c r="E655">
        <v>13</v>
      </c>
      <c r="J655" t="s">
        <v>144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"21:12:54.992"</f>
        <v>21:12:54.992</v>
      </c>
      <c r="T655" t="str">
        <f>"21:12:54.592"</f>
        <v>21:12:54.592</v>
      </c>
      <c r="U655" t="str">
        <f t="shared" si="41"/>
        <v>A073EB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126</v>
      </c>
      <c r="AG655">
        <v>0</v>
      </c>
      <c r="AH655">
        <v>0</v>
      </c>
      <c r="AI655">
        <v>2</v>
      </c>
      <c r="AJ655">
        <v>1</v>
      </c>
      <c r="AK655" t="s">
        <v>449</v>
      </c>
      <c r="AL655">
        <v>35.984687999999998</v>
      </c>
      <c r="AM655" t="s">
        <v>450</v>
      </c>
      <c r="AN655">
        <v>-75.693225999999996</v>
      </c>
      <c r="AO655">
        <v>25</v>
      </c>
      <c r="AP655">
        <v>1550</v>
      </c>
      <c r="AQ655" t="s">
        <v>129</v>
      </c>
      <c r="AR655">
        <v>107</v>
      </c>
      <c r="AS655">
        <v>130</v>
      </c>
      <c r="AT655">
        <v>-320</v>
      </c>
      <c r="BB655" t="str">
        <f t="shared" si="42"/>
        <v>1200</v>
      </c>
      <c r="BC655">
        <v>1</v>
      </c>
      <c r="BD655" t="str">
        <f t="shared" si="40"/>
        <v xml:space="preserve">N1281F  </v>
      </c>
      <c r="BE655">
        <v>1</v>
      </c>
      <c r="BG655">
        <v>0</v>
      </c>
      <c r="BH655">
        <v>0</v>
      </c>
      <c r="BI655">
        <v>0</v>
      </c>
      <c r="BJ655">
        <v>1400</v>
      </c>
      <c r="BK655">
        <v>-150</v>
      </c>
      <c r="BL655" t="s">
        <v>130</v>
      </c>
      <c r="BM655">
        <v>1</v>
      </c>
      <c r="BN655">
        <v>0</v>
      </c>
      <c r="BO655">
        <v>1</v>
      </c>
      <c r="BP655">
        <v>0</v>
      </c>
      <c r="BT655">
        <v>0</v>
      </c>
      <c r="BU655">
        <v>0</v>
      </c>
      <c r="CE655" t="str">
        <f>"21:12:54.996"</f>
        <v>21:12:54.996</v>
      </c>
      <c r="CF655">
        <v>996289186</v>
      </c>
      <c r="CI655">
        <v>0</v>
      </c>
      <c r="CJ655">
        <v>1504</v>
      </c>
      <c r="CK655">
        <v>1011.2</v>
      </c>
      <c r="CL655">
        <v>4.2187999999999999</v>
      </c>
      <c r="CM655">
        <v>1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131</v>
      </c>
      <c r="DA655">
        <v>145</v>
      </c>
      <c r="DB655">
        <v>1</v>
      </c>
      <c r="DC655" t="s">
        <v>132</v>
      </c>
      <c r="DD655" t="s">
        <v>133</v>
      </c>
      <c r="DG655">
        <v>1826559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"09/28/2024 21:12:55.293"</f>
        <v>09/28/2024 21:12:55.293</v>
      </c>
      <c r="C656" t="str">
        <f t="shared" si="39"/>
        <v>FFDFD7C0</v>
      </c>
      <c r="D656" t="s">
        <v>136</v>
      </c>
      <c r="E656">
        <v>3</v>
      </c>
      <c r="F656">
        <v>1003</v>
      </c>
      <c r="G656" t="s">
        <v>142</v>
      </c>
      <c r="J656" t="s">
        <v>137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"21:12:54.992"</f>
        <v>21:12:54.992</v>
      </c>
      <c r="T656" t="str">
        <f>"21:12:54.592"</f>
        <v>21:12:54.592</v>
      </c>
      <c r="U656" t="str">
        <f t="shared" si="41"/>
        <v>A073EB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126</v>
      </c>
      <c r="AG656">
        <v>0</v>
      </c>
      <c r="AH656">
        <v>0</v>
      </c>
      <c r="AI656">
        <v>2</v>
      </c>
      <c r="AJ656">
        <v>1</v>
      </c>
      <c r="AK656" t="s">
        <v>449</v>
      </c>
      <c r="AL656">
        <v>35.984687999999998</v>
      </c>
      <c r="AM656" t="s">
        <v>450</v>
      </c>
      <c r="AN656">
        <v>-75.693225999999996</v>
      </c>
      <c r="AO656">
        <v>25</v>
      </c>
      <c r="AP656">
        <v>1550</v>
      </c>
      <c r="AQ656" t="s">
        <v>129</v>
      </c>
      <c r="AR656">
        <v>107</v>
      </c>
      <c r="AS656">
        <v>130</v>
      </c>
      <c r="AT656">
        <v>-320</v>
      </c>
      <c r="BB656" t="str">
        <f t="shared" si="42"/>
        <v>1200</v>
      </c>
      <c r="BC656">
        <v>1</v>
      </c>
      <c r="BD656" t="str">
        <f t="shared" si="40"/>
        <v xml:space="preserve">N1281F  </v>
      </c>
      <c r="BE656">
        <v>1</v>
      </c>
      <c r="BG656">
        <v>0</v>
      </c>
      <c r="BH656">
        <v>0</v>
      </c>
      <c r="BI656">
        <v>0</v>
      </c>
      <c r="BJ656">
        <v>1400</v>
      </c>
      <c r="BK656">
        <v>-150</v>
      </c>
      <c r="BL656" t="s">
        <v>130</v>
      </c>
      <c r="BM656">
        <v>1</v>
      </c>
      <c r="BN656">
        <v>0</v>
      </c>
      <c r="BO656">
        <v>1</v>
      </c>
      <c r="BP656">
        <v>0</v>
      </c>
      <c r="BT656">
        <v>0</v>
      </c>
      <c r="BU656">
        <v>0</v>
      </c>
      <c r="CE656" t="str">
        <f>"21:12:54.996"</f>
        <v>21:12:54.996</v>
      </c>
      <c r="CF656">
        <v>996289186</v>
      </c>
      <c r="CI656">
        <v>0</v>
      </c>
      <c r="CJ656">
        <v>1504</v>
      </c>
      <c r="CK656">
        <v>1011.2</v>
      </c>
      <c r="CL656">
        <v>4.2187999999999999</v>
      </c>
      <c r="CM656">
        <v>1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131</v>
      </c>
      <c r="DA656">
        <v>145</v>
      </c>
      <c r="DB656">
        <v>1</v>
      </c>
      <c r="DC656" t="s">
        <v>132</v>
      </c>
      <c r="DD656" t="s">
        <v>133</v>
      </c>
      <c r="DG656">
        <v>1826559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"09/28/2024 21:12:55.293"</f>
        <v>09/28/2024 21:12:55.293</v>
      </c>
      <c r="C657" t="str">
        <f t="shared" si="39"/>
        <v>FFDFD7C0</v>
      </c>
      <c r="D657" t="s">
        <v>136</v>
      </c>
      <c r="E657">
        <v>4</v>
      </c>
      <c r="F657">
        <v>1004</v>
      </c>
      <c r="G657" t="s">
        <v>124</v>
      </c>
      <c r="J657" t="s">
        <v>137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"21:12:54.992"</f>
        <v>21:12:54.992</v>
      </c>
      <c r="T657" t="str">
        <f>"21:12:54.592"</f>
        <v>21:12:54.592</v>
      </c>
      <c r="U657" t="str">
        <f t="shared" si="41"/>
        <v>A073EB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126</v>
      </c>
      <c r="AG657">
        <v>0</v>
      </c>
      <c r="AH657">
        <v>0</v>
      </c>
      <c r="AI657">
        <v>2</v>
      </c>
      <c r="AJ657">
        <v>1</v>
      </c>
      <c r="AK657" t="s">
        <v>449</v>
      </c>
      <c r="AL657">
        <v>35.984687999999998</v>
      </c>
      <c r="AM657" t="s">
        <v>450</v>
      </c>
      <c r="AN657">
        <v>-75.693225999999996</v>
      </c>
      <c r="AO657">
        <v>25</v>
      </c>
      <c r="AP657">
        <v>1550</v>
      </c>
      <c r="AQ657" t="s">
        <v>129</v>
      </c>
      <c r="AR657">
        <v>107</v>
      </c>
      <c r="AS657">
        <v>130</v>
      </c>
      <c r="AT657">
        <v>-320</v>
      </c>
      <c r="BB657" t="str">
        <f t="shared" si="42"/>
        <v>1200</v>
      </c>
      <c r="BC657">
        <v>1</v>
      </c>
      <c r="BD657" t="str">
        <f t="shared" si="40"/>
        <v xml:space="preserve">N1281F  </v>
      </c>
      <c r="BE657">
        <v>1</v>
      </c>
      <c r="BG657">
        <v>0</v>
      </c>
      <c r="BH657">
        <v>0</v>
      </c>
      <c r="BI657">
        <v>0</v>
      </c>
      <c r="BJ657">
        <v>1400</v>
      </c>
      <c r="BK657">
        <v>-150</v>
      </c>
      <c r="BL657" t="s">
        <v>130</v>
      </c>
      <c r="BM657">
        <v>1</v>
      </c>
      <c r="BN657">
        <v>0</v>
      </c>
      <c r="BO657">
        <v>1</v>
      </c>
      <c r="BP657">
        <v>0</v>
      </c>
      <c r="BT657">
        <v>0</v>
      </c>
      <c r="BU657">
        <v>0</v>
      </c>
      <c r="CE657" t="str">
        <f>"21:12:54.996"</f>
        <v>21:12:54.996</v>
      </c>
      <c r="CF657">
        <v>996289186</v>
      </c>
      <c r="CI657">
        <v>0</v>
      </c>
      <c r="CJ657">
        <v>1504</v>
      </c>
      <c r="CK657">
        <v>1011.2</v>
      </c>
      <c r="CL657">
        <v>4.2187999999999999</v>
      </c>
      <c r="CM657">
        <v>1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7</v>
      </c>
      <c r="CY657">
        <v>7</v>
      </c>
      <c r="CZ657" t="s">
        <v>131</v>
      </c>
      <c r="DA657">
        <v>145</v>
      </c>
      <c r="DB657">
        <v>1</v>
      </c>
      <c r="DC657" t="s">
        <v>132</v>
      </c>
      <c r="DD657" t="s">
        <v>133</v>
      </c>
      <c r="DG657">
        <v>1826559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"09/28/2024 21:12:56.356"</f>
        <v>09/28/2024 21:12:56.356</v>
      </c>
      <c r="C658" t="str">
        <f t="shared" si="39"/>
        <v>FFDFD7C0</v>
      </c>
      <c r="D658" t="s">
        <v>143</v>
      </c>
      <c r="E658">
        <v>13</v>
      </c>
      <c r="J658" t="s">
        <v>144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"21:12:56.109"</f>
        <v>21:12:56.109</v>
      </c>
      <c r="T658" t="str">
        <f>"21:12:55.609"</f>
        <v>21:12:55.609</v>
      </c>
      <c r="U658" t="str">
        <f t="shared" si="41"/>
        <v>A073EB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126</v>
      </c>
      <c r="AG658">
        <v>0</v>
      </c>
      <c r="AH658">
        <v>0</v>
      </c>
      <c r="AI658">
        <v>2</v>
      </c>
      <c r="AJ658">
        <v>1</v>
      </c>
      <c r="AK658" t="s">
        <v>451</v>
      </c>
      <c r="AL658">
        <v>35.985353000000003</v>
      </c>
      <c r="AM658" t="s">
        <v>452</v>
      </c>
      <c r="AN658">
        <v>-75.692604000000003</v>
      </c>
      <c r="AO658">
        <v>25</v>
      </c>
      <c r="AP658">
        <v>1525</v>
      </c>
      <c r="AQ658" t="s">
        <v>129</v>
      </c>
      <c r="AR658">
        <v>108</v>
      </c>
      <c r="AS658">
        <v>129</v>
      </c>
      <c r="AT658">
        <v>-320</v>
      </c>
      <c r="BB658" t="str">
        <f t="shared" si="42"/>
        <v>1200</v>
      </c>
      <c r="BC658">
        <v>1</v>
      </c>
      <c r="BD658" t="str">
        <f t="shared" si="40"/>
        <v xml:space="preserve">N1281F  </v>
      </c>
      <c r="BE658">
        <v>1</v>
      </c>
      <c r="BG658">
        <v>0</v>
      </c>
      <c r="BH658">
        <v>0</v>
      </c>
      <c r="BI658">
        <v>0</v>
      </c>
      <c r="BJ658">
        <v>1375</v>
      </c>
      <c r="BK658">
        <v>-150</v>
      </c>
      <c r="BL658" t="s">
        <v>130</v>
      </c>
      <c r="BM658">
        <v>1</v>
      </c>
      <c r="BN658">
        <v>0</v>
      </c>
      <c r="BO658">
        <v>1</v>
      </c>
      <c r="BP658">
        <v>0</v>
      </c>
      <c r="BT658">
        <v>0</v>
      </c>
      <c r="BU658">
        <v>0</v>
      </c>
      <c r="CE658" t="str">
        <f>"21:12:56.117"</f>
        <v>21:12:56.117</v>
      </c>
      <c r="CF658">
        <v>116963959</v>
      </c>
      <c r="CI658">
        <v>0</v>
      </c>
      <c r="CJ658">
        <v>1504</v>
      </c>
      <c r="CK658">
        <v>1011.2</v>
      </c>
      <c r="CL658">
        <v>4.2187999999999999</v>
      </c>
      <c r="CM658">
        <v>1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7</v>
      </c>
      <c r="CY658">
        <v>7</v>
      </c>
      <c r="CZ658" t="s">
        <v>131</v>
      </c>
      <c r="DA658">
        <v>145</v>
      </c>
      <c r="DB658">
        <v>1</v>
      </c>
      <c r="DC658" t="s">
        <v>132</v>
      </c>
      <c r="DD658" t="s">
        <v>133</v>
      </c>
      <c r="DG658">
        <v>1827082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"09/28/2024 21:12:56.356"</f>
        <v>09/28/2024 21:12:56.356</v>
      </c>
      <c r="C659" t="str">
        <f t="shared" si="39"/>
        <v>FFDFD7C0</v>
      </c>
      <c r="D659" t="s">
        <v>136</v>
      </c>
      <c r="E659">
        <v>3</v>
      </c>
      <c r="F659">
        <v>1003</v>
      </c>
      <c r="G659" t="s">
        <v>142</v>
      </c>
      <c r="J659" t="s">
        <v>137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"21:12:56.109"</f>
        <v>21:12:56.109</v>
      </c>
      <c r="T659" t="str">
        <f>"21:12:55.609"</f>
        <v>21:12:55.609</v>
      </c>
      <c r="U659" t="str">
        <f t="shared" si="41"/>
        <v>A073EB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126</v>
      </c>
      <c r="AG659">
        <v>0</v>
      </c>
      <c r="AH659">
        <v>0</v>
      </c>
      <c r="AI659">
        <v>2</v>
      </c>
      <c r="AJ659">
        <v>1</v>
      </c>
      <c r="AK659" t="s">
        <v>451</v>
      </c>
      <c r="AL659">
        <v>35.985353000000003</v>
      </c>
      <c r="AM659" t="s">
        <v>452</v>
      </c>
      <c r="AN659">
        <v>-75.692604000000003</v>
      </c>
      <c r="AO659">
        <v>25</v>
      </c>
      <c r="AP659">
        <v>1525</v>
      </c>
      <c r="AQ659" t="s">
        <v>129</v>
      </c>
      <c r="AR659">
        <v>108</v>
      </c>
      <c r="AS659">
        <v>129</v>
      </c>
      <c r="AT659">
        <v>-320</v>
      </c>
      <c r="BB659" t="str">
        <f t="shared" si="42"/>
        <v>1200</v>
      </c>
      <c r="BC659">
        <v>1</v>
      </c>
      <c r="BD659" t="str">
        <f t="shared" si="40"/>
        <v xml:space="preserve">N1281F  </v>
      </c>
      <c r="BE659">
        <v>1</v>
      </c>
      <c r="BG659">
        <v>0</v>
      </c>
      <c r="BH659">
        <v>0</v>
      </c>
      <c r="BI659">
        <v>0</v>
      </c>
      <c r="BJ659">
        <v>1375</v>
      </c>
      <c r="BK659">
        <v>-150</v>
      </c>
      <c r="BL659" t="s">
        <v>130</v>
      </c>
      <c r="BM659">
        <v>1</v>
      </c>
      <c r="BN659">
        <v>0</v>
      </c>
      <c r="BO659">
        <v>1</v>
      </c>
      <c r="BP659">
        <v>0</v>
      </c>
      <c r="BT659">
        <v>0</v>
      </c>
      <c r="BU659">
        <v>0</v>
      </c>
      <c r="CE659" t="str">
        <f>"21:12:56.117"</f>
        <v>21:12:56.117</v>
      </c>
      <c r="CF659">
        <v>116963959</v>
      </c>
      <c r="CI659">
        <v>0</v>
      </c>
      <c r="CJ659">
        <v>1504</v>
      </c>
      <c r="CK659">
        <v>1011.2</v>
      </c>
      <c r="CL659">
        <v>4.2187999999999999</v>
      </c>
      <c r="CM659">
        <v>1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7</v>
      </c>
      <c r="CY659">
        <v>7</v>
      </c>
      <c r="CZ659" t="s">
        <v>131</v>
      </c>
      <c r="DA659">
        <v>145</v>
      </c>
      <c r="DB659">
        <v>1</v>
      </c>
      <c r="DC659" t="s">
        <v>132</v>
      </c>
      <c r="DD659" t="s">
        <v>133</v>
      </c>
      <c r="DG659">
        <v>1827082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"09/28/2024 21:12:56.356"</f>
        <v>09/28/2024 21:12:56.356</v>
      </c>
      <c r="C660" t="str">
        <f t="shared" ref="C660:C723" si="43">"FFDFD7C0"</f>
        <v>FFDFD7C0</v>
      </c>
      <c r="D660" t="s">
        <v>136</v>
      </c>
      <c r="E660">
        <v>4</v>
      </c>
      <c r="F660">
        <v>1004</v>
      </c>
      <c r="G660" t="s">
        <v>124</v>
      </c>
      <c r="J660" t="s">
        <v>137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"21:12:56.109"</f>
        <v>21:12:56.109</v>
      </c>
      <c r="T660" t="str">
        <f>"21:12:55.609"</f>
        <v>21:12:55.609</v>
      </c>
      <c r="U660" t="str">
        <f t="shared" si="41"/>
        <v>A073EB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126</v>
      </c>
      <c r="AG660">
        <v>0</v>
      </c>
      <c r="AH660">
        <v>0</v>
      </c>
      <c r="AI660">
        <v>2</v>
      </c>
      <c r="AJ660">
        <v>1</v>
      </c>
      <c r="AK660" t="s">
        <v>451</v>
      </c>
      <c r="AL660">
        <v>35.985353000000003</v>
      </c>
      <c r="AM660" t="s">
        <v>452</v>
      </c>
      <c r="AN660">
        <v>-75.692604000000003</v>
      </c>
      <c r="AO660">
        <v>25</v>
      </c>
      <c r="AP660">
        <v>1525</v>
      </c>
      <c r="AQ660" t="s">
        <v>129</v>
      </c>
      <c r="AR660">
        <v>108</v>
      </c>
      <c r="AS660">
        <v>129</v>
      </c>
      <c r="AT660">
        <v>-320</v>
      </c>
      <c r="BB660" t="str">
        <f t="shared" si="42"/>
        <v>1200</v>
      </c>
      <c r="BC660">
        <v>1</v>
      </c>
      <c r="BD660" t="str">
        <f t="shared" ref="BD660:BD723" si="44">"N1281F  "</f>
        <v xml:space="preserve">N1281F  </v>
      </c>
      <c r="BE660">
        <v>1</v>
      </c>
      <c r="BG660">
        <v>0</v>
      </c>
      <c r="BH660">
        <v>0</v>
      </c>
      <c r="BI660">
        <v>0</v>
      </c>
      <c r="BJ660">
        <v>1375</v>
      </c>
      <c r="BK660">
        <v>-150</v>
      </c>
      <c r="BL660" t="s">
        <v>130</v>
      </c>
      <c r="BM660">
        <v>1</v>
      </c>
      <c r="BN660">
        <v>0</v>
      </c>
      <c r="BO660">
        <v>1</v>
      </c>
      <c r="BP660">
        <v>0</v>
      </c>
      <c r="BT660">
        <v>0</v>
      </c>
      <c r="BU660">
        <v>0</v>
      </c>
      <c r="CE660" t="str">
        <f>"21:12:56.117"</f>
        <v>21:12:56.117</v>
      </c>
      <c r="CF660">
        <v>116963959</v>
      </c>
      <c r="CI660">
        <v>0</v>
      </c>
      <c r="CJ660">
        <v>1504</v>
      </c>
      <c r="CK660">
        <v>1011.2</v>
      </c>
      <c r="CL660">
        <v>4.2187999999999999</v>
      </c>
      <c r="CM660">
        <v>1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7</v>
      </c>
      <c r="CY660">
        <v>7</v>
      </c>
      <c r="CZ660" t="s">
        <v>131</v>
      </c>
      <c r="DA660">
        <v>145</v>
      </c>
      <c r="DB660">
        <v>1</v>
      </c>
      <c r="DC660" t="s">
        <v>132</v>
      </c>
      <c r="DD660" t="s">
        <v>133</v>
      </c>
      <c r="DG660">
        <v>1827082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"09/28/2024 21:12:56.356"</f>
        <v>09/28/2024 21:12:56.356</v>
      </c>
      <c r="C661" t="str">
        <f t="shared" si="43"/>
        <v>FFDFD7C0</v>
      </c>
      <c r="D661" t="s">
        <v>123</v>
      </c>
      <c r="E661">
        <v>2</v>
      </c>
      <c r="H661">
        <v>158</v>
      </c>
      <c r="I661" t="s">
        <v>124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"21:12:56.109"</f>
        <v>21:12:56.109</v>
      </c>
      <c r="T661" t="str">
        <f>"21:12:55.609"</f>
        <v>21:12:55.609</v>
      </c>
      <c r="U661" t="str">
        <f t="shared" si="41"/>
        <v>A073EB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126</v>
      </c>
      <c r="AG661">
        <v>0</v>
      </c>
      <c r="AH661">
        <v>0</v>
      </c>
      <c r="AI661">
        <v>2</v>
      </c>
      <c r="AJ661">
        <v>1</v>
      </c>
      <c r="AK661" t="s">
        <v>451</v>
      </c>
      <c r="AL661">
        <v>35.985353000000003</v>
      </c>
      <c r="AM661" t="s">
        <v>452</v>
      </c>
      <c r="AN661">
        <v>-75.692604000000003</v>
      </c>
      <c r="AO661">
        <v>25</v>
      </c>
      <c r="AP661">
        <v>1525</v>
      </c>
      <c r="AQ661" t="s">
        <v>129</v>
      </c>
      <c r="AR661">
        <v>108</v>
      </c>
      <c r="AS661">
        <v>129</v>
      </c>
      <c r="AT661">
        <v>-320</v>
      </c>
      <c r="BB661" t="str">
        <f t="shared" si="42"/>
        <v>1200</v>
      </c>
      <c r="BC661">
        <v>1</v>
      </c>
      <c r="BD661" t="str">
        <f t="shared" si="44"/>
        <v xml:space="preserve">N1281F  </v>
      </c>
      <c r="BE661">
        <v>1</v>
      </c>
      <c r="BG661">
        <v>0</v>
      </c>
      <c r="BH661">
        <v>0</v>
      </c>
      <c r="BI661">
        <v>0</v>
      </c>
      <c r="BJ661">
        <v>1375</v>
      </c>
      <c r="BK661">
        <v>-150</v>
      </c>
      <c r="BL661" t="s">
        <v>130</v>
      </c>
      <c r="BM661">
        <v>1</v>
      </c>
      <c r="BN661">
        <v>0</v>
      </c>
      <c r="BO661">
        <v>1</v>
      </c>
      <c r="BP661">
        <v>0</v>
      </c>
      <c r="BT661">
        <v>0</v>
      </c>
      <c r="BU661">
        <v>0</v>
      </c>
      <c r="CE661" t="str">
        <f>"21:12:56.117"</f>
        <v>21:12:56.117</v>
      </c>
      <c r="CF661">
        <v>116963959</v>
      </c>
      <c r="CI661">
        <v>0</v>
      </c>
      <c r="CJ661">
        <v>1504</v>
      </c>
      <c r="CK661">
        <v>1011.2</v>
      </c>
      <c r="CL661">
        <v>4.2187999999999999</v>
      </c>
      <c r="CM661">
        <v>1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7</v>
      </c>
      <c r="CY661">
        <v>7</v>
      </c>
      <c r="CZ661" t="s">
        <v>131</v>
      </c>
      <c r="DA661">
        <v>145</v>
      </c>
      <c r="DB661">
        <v>1</v>
      </c>
      <c r="DC661" t="s">
        <v>132</v>
      </c>
      <c r="DD661" t="s">
        <v>133</v>
      </c>
      <c r="DG661">
        <v>1827082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"09/28/2024 21:12:56.356"</f>
        <v>09/28/2024 21:12:56.356</v>
      </c>
      <c r="C662" t="str">
        <f t="shared" si="43"/>
        <v>FFDFD7C0</v>
      </c>
      <c r="D662" t="s">
        <v>427</v>
      </c>
      <c r="E662">
        <v>46</v>
      </c>
      <c r="H662">
        <v>143</v>
      </c>
      <c r="I662" t="s">
        <v>428</v>
      </c>
      <c r="J662" t="s">
        <v>297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"21:12:56.109"</f>
        <v>21:12:56.109</v>
      </c>
      <c r="T662" t="str">
        <f>"21:12:55.609"</f>
        <v>21:12:55.609</v>
      </c>
      <c r="U662" t="str">
        <f t="shared" si="41"/>
        <v>A073EB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126</v>
      </c>
      <c r="AG662">
        <v>0</v>
      </c>
      <c r="AH662">
        <v>0</v>
      </c>
      <c r="AI662">
        <v>2</v>
      </c>
      <c r="AJ662">
        <v>1</v>
      </c>
      <c r="AK662" t="s">
        <v>451</v>
      </c>
      <c r="AL662">
        <v>35.985353000000003</v>
      </c>
      <c r="AM662" t="s">
        <v>452</v>
      </c>
      <c r="AN662">
        <v>-75.692604000000003</v>
      </c>
      <c r="AO662">
        <v>25</v>
      </c>
      <c r="AP662">
        <v>1525</v>
      </c>
      <c r="AQ662" t="s">
        <v>129</v>
      </c>
      <c r="AR662">
        <v>108</v>
      </c>
      <c r="AS662">
        <v>129</v>
      </c>
      <c r="AT662">
        <v>-320</v>
      </c>
      <c r="BB662" t="str">
        <f t="shared" si="42"/>
        <v>1200</v>
      </c>
      <c r="BC662">
        <v>1</v>
      </c>
      <c r="BD662" t="str">
        <f t="shared" si="44"/>
        <v xml:space="preserve">N1281F  </v>
      </c>
      <c r="BE662">
        <v>1</v>
      </c>
      <c r="BG662">
        <v>0</v>
      </c>
      <c r="BH662">
        <v>0</v>
      </c>
      <c r="BI662">
        <v>0</v>
      </c>
      <c r="BJ662">
        <v>1375</v>
      </c>
      <c r="BK662">
        <v>-150</v>
      </c>
      <c r="BL662" t="s">
        <v>130</v>
      </c>
      <c r="BM662">
        <v>1</v>
      </c>
      <c r="BN662">
        <v>0</v>
      </c>
      <c r="BO662">
        <v>1</v>
      </c>
      <c r="BP662">
        <v>0</v>
      </c>
      <c r="BT662">
        <v>0</v>
      </c>
      <c r="BU662">
        <v>0</v>
      </c>
      <c r="CE662" t="str">
        <f>"21:12:56.117"</f>
        <v>21:12:56.117</v>
      </c>
      <c r="CF662">
        <v>116963959</v>
      </c>
      <c r="CI662">
        <v>0</v>
      </c>
      <c r="CJ662">
        <v>1504</v>
      </c>
      <c r="CK662">
        <v>1011.2</v>
      </c>
      <c r="CL662">
        <v>4.2187999999999999</v>
      </c>
      <c r="CM662">
        <v>1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145</v>
      </c>
      <c r="DB662">
        <v>1</v>
      </c>
      <c r="DC662" t="s">
        <v>132</v>
      </c>
      <c r="DD662" t="s">
        <v>133</v>
      </c>
      <c r="DG662">
        <v>1827082</v>
      </c>
      <c r="DI662">
        <v>0</v>
      </c>
      <c r="DJ662">
        <v>0</v>
      </c>
      <c r="DK662">
        <v>1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"09/28/2024 21:12:57.277"</f>
        <v>09/28/2024 21:12:57.277</v>
      </c>
      <c r="C663" t="str">
        <f t="shared" si="43"/>
        <v>FFDFD7C0</v>
      </c>
      <c r="D663" t="s">
        <v>143</v>
      </c>
      <c r="E663">
        <v>13</v>
      </c>
      <c r="J663" t="s">
        <v>144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"21:12:57.016"</f>
        <v>21:12:57.016</v>
      </c>
      <c r="T663" t="str">
        <f>"21:12:56.616"</f>
        <v>21:12:56.616</v>
      </c>
      <c r="U663" t="str">
        <f t="shared" si="41"/>
        <v>A073EB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126</v>
      </c>
      <c r="AG663">
        <v>0</v>
      </c>
      <c r="AH663">
        <v>0</v>
      </c>
      <c r="AI663">
        <v>2</v>
      </c>
      <c r="AJ663">
        <v>1</v>
      </c>
      <c r="AK663" t="s">
        <v>453</v>
      </c>
      <c r="AL663">
        <v>35.985954</v>
      </c>
      <c r="AM663" t="s">
        <v>454</v>
      </c>
      <c r="AN663">
        <v>-75.691959999999995</v>
      </c>
      <c r="AO663">
        <v>25</v>
      </c>
      <c r="AP663">
        <v>1525</v>
      </c>
      <c r="AQ663" t="s">
        <v>129</v>
      </c>
      <c r="AR663">
        <v>110</v>
      </c>
      <c r="AS663">
        <v>127</v>
      </c>
      <c r="AT663">
        <v>-384</v>
      </c>
      <c r="BB663" t="str">
        <f t="shared" si="42"/>
        <v>1200</v>
      </c>
      <c r="BC663">
        <v>1</v>
      </c>
      <c r="BD663" t="str">
        <f t="shared" si="44"/>
        <v xml:space="preserve">N1281F  </v>
      </c>
      <c r="BE663">
        <v>1</v>
      </c>
      <c r="BG663">
        <v>0</v>
      </c>
      <c r="BH663">
        <v>0</v>
      </c>
      <c r="BI663">
        <v>0</v>
      </c>
      <c r="BJ663">
        <v>1375</v>
      </c>
      <c r="BK663">
        <v>-150</v>
      </c>
      <c r="BL663" t="s">
        <v>130</v>
      </c>
      <c r="BM663">
        <v>1</v>
      </c>
      <c r="BN663">
        <v>0</v>
      </c>
      <c r="BO663">
        <v>1</v>
      </c>
      <c r="BP663">
        <v>0</v>
      </c>
      <c r="BT663">
        <v>0</v>
      </c>
      <c r="BU663">
        <v>0</v>
      </c>
      <c r="CE663" t="str">
        <f>"21:12:57.023"</f>
        <v>21:12:57.023</v>
      </c>
      <c r="CF663">
        <v>23006761</v>
      </c>
      <c r="CI663">
        <v>0</v>
      </c>
      <c r="CJ663">
        <v>1504</v>
      </c>
      <c r="CK663">
        <v>1011.2</v>
      </c>
      <c r="CL663">
        <v>4.2187999999999999</v>
      </c>
      <c r="CM663">
        <v>1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6</v>
      </c>
      <c r="CY663">
        <v>7</v>
      </c>
      <c r="CZ663" t="s">
        <v>131</v>
      </c>
      <c r="DA663">
        <v>145</v>
      </c>
      <c r="DB663">
        <v>1</v>
      </c>
      <c r="DC663" t="s">
        <v>132</v>
      </c>
      <c r="DD663" t="s">
        <v>133</v>
      </c>
      <c r="DG663">
        <v>1827475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"09/28/2024 21:12:57.277"</f>
        <v>09/28/2024 21:12:57.277</v>
      </c>
      <c r="C664" t="str">
        <f t="shared" si="43"/>
        <v>FFDFD7C0</v>
      </c>
      <c r="D664" t="s">
        <v>136</v>
      </c>
      <c r="E664">
        <v>3</v>
      </c>
      <c r="F664">
        <v>1003</v>
      </c>
      <c r="G664" t="s">
        <v>142</v>
      </c>
      <c r="J664" t="s">
        <v>137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"21:12:57.016"</f>
        <v>21:12:57.016</v>
      </c>
      <c r="T664" t="str">
        <f>"21:12:56.616"</f>
        <v>21:12:56.616</v>
      </c>
      <c r="U664" t="str">
        <f t="shared" si="41"/>
        <v>A073EB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126</v>
      </c>
      <c r="AG664">
        <v>0</v>
      </c>
      <c r="AH664">
        <v>0</v>
      </c>
      <c r="AI664">
        <v>2</v>
      </c>
      <c r="AJ664">
        <v>1</v>
      </c>
      <c r="AK664" t="s">
        <v>453</v>
      </c>
      <c r="AL664">
        <v>35.985954</v>
      </c>
      <c r="AM664" t="s">
        <v>454</v>
      </c>
      <c r="AN664">
        <v>-75.691959999999995</v>
      </c>
      <c r="AO664">
        <v>25</v>
      </c>
      <c r="AP664">
        <v>1525</v>
      </c>
      <c r="AQ664" t="s">
        <v>129</v>
      </c>
      <c r="AR664">
        <v>110</v>
      </c>
      <c r="AS664">
        <v>127</v>
      </c>
      <c r="AT664">
        <v>-384</v>
      </c>
      <c r="BB664" t="str">
        <f t="shared" si="42"/>
        <v>1200</v>
      </c>
      <c r="BC664">
        <v>1</v>
      </c>
      <c r="BD664" t="str">
        <f t="shared" si="44"/>
        <v xml:space="preserve">N1281F  </v>
      </c>
      <c r="BE664">
        <v>1</v>
      </c>
      <c r="BG664">
        <v>0</v>
      </c>
      <c r="BH664">
        <v>0</v>
      </c>
      <c r="BI664">
        <v>0</v>
      </c>
      <c r="BJ664">
        <v>1375</v>
      </c>
      <c r="BK664">
        <v>-150</v>
      </c>
      <c r="BL664" t="s">
        <v>130</v>
      </c>
      <c r="BM664">
        <v>1</v>
      </c>
      <c r="BN664">
        <v>0</v>
      </c>
      <c r="BO664">
        <v>1</v>
      </c>
      <c r="BP664">
        <v>0</v>
      </c>
      <c r="BT664">
        <v>0</v>
      </c>
      <c r="BU664">
        <v>0</v>
      </c>
      <c r="CE664" t="str">
        <f>"21:12:57.023"</f>
        <v>21:12:57.023</v>
      </c>
      <c r="CF664">
        <v>23006761</v>
      </c>
      <c r="CI664">
        <v>0</v>
      </c>
      <c r="CJ664">
        <v>1504</v>
      </c>
      <c r="CK664">
        <v>1011.2</v>
      </c>
      <c r="CL664">
        <v>4.2187999999999999</v>
      </c>
      <c r="CM664">
        <v>1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6</v>
      </c>
      <c r="CY664">
        <v>7</v>
      </c>
      <c r="CZ664" t="s">
        <v>131</v>
      </c>
      <c r="DA664">
        <v>145</v>
      </c>
      <c r="DB664">
        <v>1</v>
      </c>
      <c r="DC664" t="s">
        <v>132</v>
      </c>
      <c r="DD664" t="s">
        <v>133</v>
      </c>
      <c r="DG664">
        <v>1827475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"09/28/2024 21:12:57.293"</f>
        <v>09/28/2024 21:12:57.293</v>
      </c>
      <c r="C665" t="str">
        <f t="shared" si="43"/>
        <v>FFDFD7C0</v>
      </c>
      <c r="D665" t="s">
        <v>136</v>
      </c>
      <c r="E665">
        <v>4</v>
      </c>
      <c r="F665">
        <v>1004</v>
      </c>
      <c r="G665" t="s">
        <v>124</v>
      </c>
      <c r="J665" t="s">
        <v>137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"21:12:57.016"</f>
        <v>21:12:57.016</v>
      </c>
      <c r="T665" t="str">
        <f>"21:12:56.616"</f>
        <v>21:12:56.616</v>
      </c>
      <c r="U665" t="str">
        <f t="shared" si="41"/>
        <v>A073EB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126</v>
      </c>
      <c r="AG665">
        <v>0</v>
      </c>
      <c r="AH665">
        <v>0</v>
      </c>
      <c r="AI665">
        <v>2</v>
      </c>
      <c r="AJ665">
        <v>1</v>
      </c>
      <c r="AK665" t="s">
        <v>453</v>
      </c>
      <c r="AL665">
        <v>35.985954</v>
      </c>
      <c r="AM665" t="s">
        <v>454</v>
      </c>
      <c r="AN665">
        <v>-75.691959999999995</v>
      </c>
      <c r="AO665">
        <v>25</v>
      </c>
      <c r="AP665">
        <v>1525</v>
      </c>
      <c r="AQ665" t="s">
        <v>129</v>
      </c>
      <c r="AR665">
        <v>110</v>
      </c>
      <c r="AS665">
        <v>127</v>
      </c>
      <c r="AT665">
        <v>-384</v>
      </c>
      <c r="BB665" t="str">
        <f t="shared" si="42"/>
        <v>1200</v>
      </c>
      <c r="BC665">
        <v>1</v>
      </c>
      <c r="BD665" t="str">
        <f t="shared" si="44"/>
        <v xml:space="preserve">N1281F  </v>
      </c>
      <c r="BE665">
        <v>1</v>
      </c>
      <c r="BG665">
        <v>0</v>
      </c>
      <c r="BH665">
        <v>0</v>
      </c>
      <c r="BI665">
        <v>0</v>
      </c>
      <c r="BJ665">
        <v>1375</v>
      </c>
      <c r="BK665">
        <v>-150</v>
      </c>
      <c r="BL665" t="s">
        <v>130</v>
      </c>
      <c r="BM665">
        <v>1</v>
      </c>
      <c r="BN665">
        <v>0</v>
      </c>
      <c r="BO665">
        <v>1</v>
      </c>
      <c r="BP665">
        <v>0</v>
      </c>
      <c r="BT665">
        <v>0</v>
      </c>
      <c r="BU665">
        <v>0</v>
      </c>
      <c r="CE665" t="str">
        <f>"21:12:57.023"</f>
        <v>21:12:57.023</v>
      </c>
      <c r="CF665">
        <v>23006761</v>
      </c>
      <c r="CI665">
        <v>0</v>
      </c>
      <c r="CJ665">
        <v>1504</v>
      </c>
      <c r="CK665">
        <v>1011.2</v>
      </c>
      <c r="CL665">
        <v>4.2187999999999999</v>
      </c>
      <c r="CM665">
        <v>1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6</v>
      </c>
      <c r="CY665">
        <v>7</v>
      </c>
      <c r="CZ665" t="s">
        <v>131</v>
      </c>
      <c r="DA665">
        <v>145</v>
      </c>
      <c r="DB665">
        <v>1</v>
      </c>
      <c r="DC665" t="s">
        <v>132</v>
      </c>
      <c r="DD665" t="s">
        <v>133</v>
      </c>
      <c r="DG665">
        <v>1827475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"09/28/2024 21:12:57.309"</f>
        <v>09/28/2024 21:12:57.309</v>
      </c>
      <c r="C666" t="str">
        <f t="shared" si="43"/>
        <v>FFDFD7C0</v>
      </c>
      <c r="D666" t="s">
        <v>123</v>
      </c>
      <c r="E666">
        <v>2</v>
      </c>
      <c r="H666">
        <v>158</v>
      </c>
      <c r="I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"21:12:57.016"</f>
        <v>21:12:57.016</v>
      </c>
      <c r="T666" t="str">
        <f>"21:12:56.616"</f>
        <v>21:12:56.616</v>
      </c>
      <c r="U666" t="str">
        <f t="shared" si="41"/>
        <v>A073EB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126</v>
      </c>
      <c r="AG666">
        <v>0</v>
      </c>
      <c r="AH666">
        <v>0</v>
      </c>
      <c r="AI666">
        <v>2</v>
      </c>
      <c r="AJ666">
        <v>1</v>
      </c>
      <c r="AK666" t="s">
        <v>453</v>
      </c>
      <c r="AL666">
        <v>35.985954</v>
      </c>
      <c r="AM666" t="s">
        <v>454</v>
      </c>
      <c r="AN666">
        <v>-75.691959999999995</v>
      </c>
      <c r="AO666">
        <v>25</v>
      </c>
      <c r="AP666">
        <v>1525</v>
      </c>
      <c r="AQ666" t="s">
        <v>129</v>
      </c>
      <c r="AR666">
        <v>110</v>
      </c>
      <c r="AS666">
        <v>127</v>
      </c>
      <c r="AT666">
        <v>-384</v>
      </c>
      <c r="BB666" t="str">
        <f t="shared" si="42"/>
        <v>1200</v>
      </c>
      <c r="BC666">
        <v>1</v>
      </c>
      <c r="BD666" t="str">
        <f t="shared" si="44"/>
        <v xml:space="preserve">N1281F  </v>
      </c>
      <c r="BE666">
        <v>1</v>
      </c>
      <c r="BG666">
        <v>0</v>
      </c>
      <c r="BH666">
        <v>0</v>
      </c>
      <c r="BI666">
        <v>0</v>
      </c>
      <c r="BJ666">
        <v>1375</v>
      </c>
      <c r="BK666">
        <v>-150</v>
      </c>
      <c r="BL666" t="s">
        <v>130</v>
      </c>
      <c r="BM666">
        <v>1</v>
      </c>
      <c r="BN666">
        <v>0</v>
      </c>
      <c r="BO666">
        <v>1</v>
      </c>
      <c r="BP666">
        <v>0</v>
      </c>
      <c r="BT666">
        <v>0</v>
      </c>
      <c r="BU666">
        <v>0</v>
      </c>
      <c r="CE666" t="str">
        <f>"21:12:57.023"</f>
        <v>21:12:57.023</v>
      </c>
      <c r="CF666">
        <v>23006761</v>
      </c>
      <c r="CI666">
        <v>0</v>
      </c>
      <c r="CJ666">
        <v>1504</v>
      </c>
      <c r="CK666">
        <v>1011.2</v>
      </c>
      <c r="CL666">
        <v>4.2187999999999999</v>
      </c>
      <c r="CM666">
        <v>1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6</v>
      </c>
      <c r="CY666">
        <v>7</v>
      </c>
      <c r="CZ666" t="s">
        <v>131</v>
      </c>
      <c r="DA666">
        <v>145</v>
      </c>
      <c r="DB666">
        <v>1</v>
      </c>
      <c r="DC666" t="s">
        <v>132</v>
      </c>
      <c r="DD666" t="s">
        <v>133</v>
      </c>
      <c r="DG666">
        <v>1827475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"09/28/2024 21:12:57.324"</f>
        <v>09/28/2024 21:12:57.324</v>
      </c>
      <c r="C667" t="str">
        <f t="shared" si="43"/>
        <v>FFDFD7C0</v>
      </c>
      <c r="D667" t="s">
        <v>427</v>
      </c>
      <c r="E667">
        <v>46</v>
      </c>
      <c r="H667">
        <v>143</v>
      </c>
      <c r="I667" t="s">
        <v>428</v>
      </c>
      <c r="J667" t="s">
        <v>297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"21:12:57.016"</f>
        <v>21:12:57.016</v>
      </c>
      <c r="T667" t="str">
        <f>"21:12:56.616"</f>
        <v>21:12:56.616</v>
      </c>
      <c r="U667" t="str">
        <f t="shared" si="41"/>
        <v>A073EB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126</v>
      </c>
      <c r="AG667">
        <v>0</v>
      </c>
      <c r="AH667">
        <v>0</v>
      </c>
      <c r="AI667">
        <v>2</v>
      </c>
      <c r="AJ667">
        <v>1</v>
      </c>
      <c r="AK667" t="s">
        <v>453</v>
      </c>
      <c r="AL667">
        <v>35.985954</v>
      </c>
      <c r="AM667" t="s">
        <v>454</v>
      </c>
      <c r="AN667">
        <v>-75.691959999999995</v>
      </c>
      <c r="AO667">
        <v>25</v>
      </c>
      <c r="AP667">
        <v>1525</v>
      </c>
      <c r="AQ667" t="s">
        <v>129</v>
      </c>
      <c r="AR667">
        <v>110</v>
      </c>
      <c r="AS667">
        <v>127</v>
      </c>
      <c r="AT667">
        <v>-384</v>
      </c>
      <c r="BB667" t="str">
        <f t="shared" si="42"/>
        <v>1200</v>
      </c>
      <c r="BC667">
        <v>1</v>
      </c>
      <c r="BD667" t="str">
        <f t="shared" si="44"/>
        <v xml:space="preserve">N1281F  </v>
      </c>
      <c r="BE667">
        <v>1</v>
      </c>
      <c r="BG667">
        <v>0</v>
      </c>
      <c r="BH667">
        <v>0</v>
      </c>
      <c r="BI667">
        <v>0</v>
      </c>
      <c r="BJ667">
        <v>1375</v>
      </c>
      <c r="BK667">
        <v>-150</v>
      </c>
      <c r="BL667" t="s">
        <v>130</v>
      </c>
      <c r="BM667">
        <v>1</v>
      </c>
      <c r="BN667">
        <v>0</v>
      </c>
      <c r="BO667">
        <v>1</v>
      </c>
      <c r="BP667">
        <v>0</v>
      </c>
      <c r="BT667">
        <v>0</v>
      </c>
      <c r="BU667">
        <v>0</v>
      </c>
      <c r="CE667" t="str">
        <f>"21:12:57.023"</f>
        <v>21:12:57.023</v>
      </c>
      <c r="CF667">
        <v>23006761</v>
      </c>
      <c r="CI667">
        <v>0</v>
      </c>
      <c r="CJ667">
        <v>1504</v>
      </c>
      <c r="CK667">
        <v>1011.2</v>
      </c>
      <c r="CL667">
        <v>4.2187999999999999</v>
      </c>
      <c r="CM667">
        <v>1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6</v>
      </c>
      <c r="CY667">
        <v>7</v>
      </c>
      <c r="CZ667" t="s">
        <v>131</v>
      </c>
      <c r="DA667">
        <v>145</v>
      </c>
      <c r="DB667">
        <v>1</v>
      </c>
      <c r="DC667" t="s">
        <v>132</v>
      </c>
      <c r="DD667" t="s">
        <v>133</v>
      </c>
      <c r="DG667">
        <v>1827475</v>
      </c>
      <c r="DI667">
        <v>0</v>
      </c>
      <c r="DJ667">
        <v>0</v>
      </c>
      <c r="DK667">
        <v>1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"09/28/2024 21:12:58.293"</f>
        <v>09/28/2024 21:12:58.293</v>
      </c>
      <c r="C668" t="str">
        <f t="shared" si="43"/>
        <v>FFDFD7C0</v>
      </c>
      <c r="D668" t="s">
        <v>143</v>
      </c>
      <c r="E668">
        <v>13</v>
      </c>
      <c r="J668" t="s">
        <v>144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"21:12:58.055"</f>
        <v>21:12:58.055</v>
      </c>
      <c r="T668" t="str">
        <f>"21:12:57.555"</f>
        <v>21:12:57.555</v>
      </c>
      <c r="U668" t="str">
        <f t="shared" si="41"/>
        <v>A073EB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126</v>
      </c>
      <c r="AG668">
        <v>0</v>
      </c>
      <c r="AH668">
        <v>0</v>
      </c>
      <c r="AI668">
        <v>2</v>
      </c>
      <c r="AJ668">
        <v>1</v>
      </c>
      <c r="AK668" t="s">
        <v>455</v>
      </c>
      <c r="AL668">
        <v>35.986533000000001</v>
      </c>
      <c r="AM668" t="s">
        <v>456</v>
      </c>
      <c r="AN668">
        <v>-75.691272999999995</v>
      </c>
      <c r="AO668">
        <v>25</v>
      </c>
      <c r="AP668">
        <v>1525</v>
      </c>
      <c r="AQ668" t="s">
        <v>129</v>
      </c>
      <c r="AR668">
        <v>111</v>
      </c>
      <c r="AS668">
        <v>125</v>
      </c>
      <c r="AT668">
        <v>-448</v>
      </c>
      <c r="BB668" t="str">
        <f t="shared" si="42"/>
        <v>1200</v>
      </c>
      <c r="BC668">
        <v>1</v>
      </c>
      <c r="BD668" t="str">
        <f t="shared" si="44"/>
        <v xml:space="preserve">N1281F  </v>
      </c>
      <c r="BE668">
        <v>1</v>
      </c>
      <c r="BG668">
        <v>0</v>
      </c>
      <c r="BH668">
        <v>0</v>
      </c>
      <c r="BI668">
        <v>0</v>
      </c>
      <c r="BJ668">
        <v>1375</v>
      </c>
      <c r="BK668">
        <v>-150</v>
      </c>
      <c r="BL668" t="s">
        <v>130</v>
      </c>
      <c r="BM668">
        <v>1</v>
      </c>
      <c r="BN668">
        <v>0</v>
      </c>
      <c r="BO668">
        <v>1</v>
      </c>
      <c r="BP668">
        <v>0</v>
      </c>
      <c r="BT668">
        <v>0</v>
      </c>
      <c r="BU668">
        <v>0</v>
      </c>
      <c r="CE668" t="str">
        <f>"21:12:58.058"</f>
        <v>21:12:58.058</v>
      </c>
      <c r="CF668">
        <v>58484087</v>
      </c>
      <c r="CI668">
        <v>0</v>
      </c>
      <c r="CJ668">
        <v>1504</v>
      </c>
      <c r="CK668">
        <v>1011.2</v>
      </c>
      <c r="CL668">
        <v>4.2187999999999999</v>
      </c>
      <c r="CM668">
        <v>1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145</v>
      </c>
      <c r="DB668">
        <v>1</v>
      </c>
      <c r="DC668" t="s">
        <v>132</v>
      </c>
      <c r="DD668" t="s">
        <v>133</v>
      </c>
      <c r="DG668">
        <v>1827894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"09/28/2024 21:12:58.309"</f>
        <v>09/28/2024 21:12:58.309</v>
      </c>
      <c r="C669" t="str">
        <f t="shared" si="43"/>
        <v>FFDFD7C0</v>
      </c>
      <c r="D669" t="s">
        <v>136</v>
      </c>
      <c r="E669">
        <v>4</v>
      </c>
      <c r="F669">
        <v>1004</v>
      </c>
      <c r="G669" t="s">
        <v>124</v>
      </c>
      <c r="J669" t="s">
        <v>137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"21:12:58.055"</f>
        <v>21:12:58.055</v>
      </c>
      <c r="T669" t="str">
        <f>"21:12:57.555"</f>
        <v>21:12:57.555</v>
      </c>
      <c r="U669" t="str">
        <f t="shared" si="41"/>
        <v>A073EB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126</v>
      </c>
      <c r="AG669">
        <v>0</v>
      </c>
      <c r="AH669">
        <v>0</v>
      </c>
      <c r="AI669">
        <v>2</v>
      </c>
      <c r="AJ669">
        <v>1</v>
      </c>
      <c r="AK669" t="s">
        <v>455</v>
      </c>
      <c r="AL669">
        <v>35.986533000000001</v>
      </c>
      <c r="AM669" t="s">
        <v>456</v>
      </c>
      <c r="AN669">
        <v>-75.691272999999995</v>
      </c>
      <c r="AO669">
        <v>25</v>
      </c>
      <c r="AP669">
        <v>1525</v>
      </c>
      <c r="AQ669" t="s">
        <v>129</v>
      </c>
      <c r="AR669">
        <v>111</v>
      </c>
      <c r="AS669">
        <v>125</v>
      </c>
      <c r="AT669">
        <v>-448</v>
      </c>
      <c r="BB669" t="str">
        <f t="shared" si="42"/>
        <v>1200</v>
      </c>
      <c r="BC669">
        <v>1</v>
      </c>
      <c r="BD669" t="str">
        <f t="shared" si="44"/>
        <v xml:space="preserve">N1281F  </v>
      </c>
      <c r="BE669">
        <v>1</v>
      </c>
      <c r="BG669">
        <v>0</v>
      </c>
      <c r="BH669">
        <v>0</v>
      </c>
      <c r="BI669">
        <v>0</v>
      </c>
      <c r="BJ669">
        <v>1375</v>
      </c>
      <c r="BK669">
        <v>-150</v>
      </c>
      <c r="BL669" t="s">
        <v>130</v>
      </c>
      <c r="BM669">
        <v>1</v>
      </c>
      <c r="BN669">
        <v>0</v>
      </c>
      <c r="BO669">
        <v>1</v>
      </c>
      <c r="BP669">
        <v>0</v>
      </c>
      <c r="BT669">
        <v>0</v>
      </c>
      <c r="BU669">
        <v>0</v>
      </c>
      <c r="CE669" t="str">
        <f>"21:12:58.058"</f>
        <v>21:12:58.058</v>
      </c>
      <c r="CF669">
        <v>58484087</v>
      </c>
      <c r="CI669">
        <v>0</v>
      </c>
      <c r="CJ669">
        <v>1504</v>
      </c>
      <c r="CK669">
        <v>1011.2</v>
      </c>
      <c r="CL669">
        <v>4.2187999999999999</v>
      </c>
      <c r="CM669">
        <v>1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145</v>
      </c>
      <c r="DB669">
        <v>1</v>
      </c>
      <c r="DC669" t="s">
        <v>132</v>
      </c>
      <c r="DD669" t="s">
        <v>133</v>
      </c>
      <c r="DG669">
        <v>1827894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"09/28/2024 21:12:58.309"</f>
        <v>09/28/2024 21:12:58.309</v>
      </c>
      <c r="C670" t="str">
        <f t="shared" si="43"/>
        <v>FFDFD7C0</v>
      </c>
      <c r="D670" t="s">
        <v>123</v>
      </c>
      <c r="E670">
        <v>2</v>
      </c>
      <c r="H670">
        <v>158</v>
      </c>
      <c r="I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"21:12:58.055"</f>
        <v>21:12:58.055</v>
      </c>
      <c r="T670" t="str">
        <f>"21:12:57.555"</f>
        <v>21:12:57.555</v>
      </c>
      <c r="U670" t="str">
        <f t="shared" si="41"/>
        <v>A073EB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126</v>
      </c>
      <c r="AG670">
        <v>0</v>
      </c>
      <c r="AH670">
        <v>0</v>
      </c>
      <c r="AI670">
        <v>2</v>
      </c>
      <c r="AJ670">
        <v>1</v>
      </c>
      <c r="AK670" t="s">
        <v>455</v>
      </c>
      <c r="AL670">
        <v>35.986533000000001</v>
      </c>
      <c r="AM670" t="s">
        <v>456</v>
      </c>
      <c r="AN670">
        <v>-75.691272999999995</v>
      </c>
      <c r="AO670">
        <v>25</v>
      </c>
      <c r="AP670">
        <v>1525</v>
      </c>
      <c r="AQ670" t="s">
        <v>129</v>
      </c>
      <c r="AR670">
        <v>111</v>
      </c>
      <c r="AS670">
        <v>125</v>
      </c>
      <c r="AT670">
        <v>-448</v>
      </c>
      <c r="BB670" t="str">
        <f t="shared" si="42"/>
        <v>1200</v>
      </c>
      <c r="BC670">
        <v>1</v>
      </c>
      <c r="BD670" t="str">
        <f t="shared" si="44"/>
        <v xml:space="preserve">N1281F  </v>
      </c>
      <c r="BE670">
        <v>1</v>
      </c>
      <c r="BG670">
        <v>0</v>
      </c>
      <c r="BH670">
        <v>0</v>
      </c>
      <c r="BI670">
        <v>0</v>
      </c>
      <c r="BJ670">
        <v>1375</v>
      </c>
      <c r="BK670">
        <v>-150</v>
      </c>
      <c r="BL670" t="s">
        <v>130</v>
      </c>
      <c r="BM670">
        <v>1</v>
      </c>
      <c r="BN670">
        <v>0</v>
      </c>
      <c r="BO670">
        <v>1</v>
      </c>
      <c r="BP670">
        <v>0</v>
      </c>
      <c r="BT670">
        <v>0</v>
      </c>
      <c r="BU670">
        <v>0</v>
      </c>
      <c r="CE670" t="str">
        <f>"21:12:58.058"</f>
        <v>21:12:58.058</v>
      </c>
      <c r="CF670">
        <v>58484087</v>
      </c>
      <c r="CI670">
        <v>0</v>
      </c>
      <c r="CJ670">
        <v>1504</v>
      </c>
      <c r="CK670">
        <v>1011.2</v>
      </c>
      <c r="CL670">
        <v>4.2187999999999999</v>
      </c>
      <c r="CM670">
        <v>1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145</v>
      </c>
      <c r="DB670">
        <v>1</v>
      </c>
      <c r="DC670" t="s">
        <v>132</v>
      </c>
      <c r="DD670" t="s">
        <v>133</v>
      </c>
      <c r="DG670">
        <v>1827894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"09/28/2024 21:12:58.293"</f>
        <v>09/28/2024 21:12:58.293</v>
      </c>
      <c r="C671" t="str">
        <f t="shared" si="43"/>
        <v>FFDFD7C0</v>
      </c>
      <c r="D671" t="s">
        <v>136</v>
      </c>
      <c r="E671">
        <v>3</v>
      </c>
      <c r="F671">
        <v>1003</v>
      </c>
      <c r="G671" t="s">
        <v>142</v>
      </c>
      <c r="J671" t="s">
        <v>137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"21:12:58.055"</f>
        <v>21:12:58.055</v>
      </c>
      <c r="T671" t="str">
        <f>"21:12:57.555"</f>
        <v>21:12:57.555</v>
      </c>
      <c r="U671" t="str">
        <f t="shared" si="41"/>
        <v>A073EB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126</v>
      </c>
      <c r="AG671">
        <v>0</v>
      </c>
      <c r="AH671">
        <v>0</v>
      </c>
      <c r="AI671">
        <v>2</v>
      </c>
      <c r="AJ671">
        <v>1</v>
      </c>
      <c r="AK671" t="s">
        <v>455</v>
      </c>
      <c r="AL671">
        <v>35.986533000000001</v>
      </c>
      <c r="AM671" t="s">
        <v>456</v>
      </c>
      <c r="AN671">
        <v>-75.691272999999995</v>
      </c>
      <c r="AO671">
        <v>25</v>
      </c>
      <c r="AP671">
        <v>1525</v>
      </c>
      <c r="AQ671" t="s">
        <v>129</v>
      </c>
      <c r="AR671">
        <v>111</v>
      </c>
      <c r="AS671">
        <v>125</v>
      </c>
      <c r="AT671">
        <v>-448</v>
      </c>
      <c r="BB671" t="str">
        <f t="shared" si="42"/>
        <v>1200</v>
      </c>
      <c r="BC671">
        <v>1</v>
      </c>
      <c r="BD671" t="str">
        <f t="shared" si="44"/>
        <v xml:space="preserve">N1281F  </v>
      </c>
      <c r="BE671">
        <v>1</v>
      </c>
      <c r="BG671">
        <v>0</v>
      </c>
      <c r="BH671">
        <v>0</v>
      </c>
      <c r="BI671">
        <v>0</v>
      </c>
      <c r="BJ671">
        <v>1375</v>
      </c>
      <c r="BK671">
        <v>-150</v>
      </c>
      <c r="BL671" t="s">
        <v>130</v>
      </c>
      <c r="BM671">
        <v>1</v>
      </c>
      <c r="BN671">
        <v>0</v>
      </c>
      <c r="BO671">
        <v>1</v>
      </c>
      <c r="BP671">
        <v>0</v>
      </c>
      <c r="BT671">
        <v>0</v>
      </c>
      <c r="BU671">
        <v>0</v>
      </c>
      <c r="CE671" t="str">
        <f>"21:12:58.058"</f>
        <v>21:12:58.058</v>
      </c>
      <c r="CF671">
        <v>58484087</v>
      </c>
      <c r="CI671">
        <v>0</v>
      </c>
      <c r="CJ671">
        <v>1504</v>
      </c>
      <c r="CK671">
        <v>1011.2</v>
      </c>
      <c r="CL671">
        <v>4.2187999999999999</v>
      </c>
      <c r="CM671">
        <v>1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145</v>
      </c>
      <c r="DB671">
        <v>1</v>
      </c>
      <c r="DC671" t="s">
        <v>132</v>
      </c>
      <c r="DD671" t="s">
        <v>133</v>
      </c>
      <c r="DG671">
        <v>1827894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"09/28/2024 21:12:58.387"</f>
        <v>09/28/2024 21:12:58.387</v>
      </c>
      <c r="C672" t="str">
        <f t="shared" si="43"/>
        <v>FFDFD7C0</v>
      </c>
      <c r="D672" t="s">
        <v>427</v>
      </c>
      <c r="E672">
        <v>46</v>
      </c>
      <c r="H672">
        <v>143</v>
      </c>
      <c r="I672" t="s">
        <v>428</v>
      </c>
      <c r="J672" t="s">
        <v>297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"21:12:58.055"</f>
        <v>21:12:58.055</v>
      </c>
      <c r="T672" t="str">
        <f>"21:12:57.555"</f>
        <v>21:12:57.555</v>
      </c>
      <c r="U672" t="str">
        <f t="shared" si="41"/>
        <v>A073EB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126</v>
      </c>
      <c r="AG672">
        <v>0</v>
      </c>
      <c r="AH672">
        <v>0</v>
      </c>
      <c r="AI672">
        <v>2</v>
      </c>
      <c r="AJ672">
        <v>1</v>
      </c>
      <c r="AK672" t="s">
        <v>455</v>
      </c>
      <c r="AL672">
        <v>35.986533000000001</v>
      </c>
      <c r="AM672" t="s">
        <v>456</v>
      </c>
      <c r="AN672">
        <v>-75.691272999999995</v>
      </c>
      <c r="AO672">
        <v>25</v>
      </c>
      <c r="AP672">
        <v>1525</v>
      </c>
      <c r="AQ672" t="s">
        <v>129</v>
      </c>
      <c r="AR672">
        <v>111</v>
      </c>
      <c r="AS672">
        <v>125</v>
      </c>
      <c r="AT672">
        <v>-448</v>
      </c>
      <c r="BB672" t="str">
        <f t="shared" si="42"/>
        <v>1200</v>
      </c>
      <c r="BC672">
        <v>1</v>
      </c>
      <c r="BD672" t="str">
        <f t="shared" si="44"/>
        <v xml:space="preserve">N1281F  </v>
      </c>
      <c r="BE672">
        <v>1</v>
      </c>
      <c r="BG672">
        <v>0</v>
      </c>
      <c r="BH672">
        <v>0</v>
      </c>
      <c r="BI672">
        <v>0</v>
      </c>
      <c r="BJ672">
        <v>1375</v>
      </c>
      <c r="BK672">
        <v>-150</v>
      </c>
      <c r="BL672" t="s">
        <v>130</v>
      </c>
      <c r="BM672">
        <v>1</v>
      </c>
      <c r="BN672">
        <v>0</v>
      </c>
      <c r="BO672">
        <v>1</v>
      </c>
      <c r="BP672">
        <v>0</v>
      </c>
      <c r="BT672">
        <v>0</v>
      </c>
      <c r="BU672">
        <v>0</v>
      </c>
      <c r="CE672" t="str">
        <f>"21:12:58.058"</f>
        <v>21:12:58.058</v>
      </c>
      <c r="CF672">
        <v>58484087</v>
      </c>
      <c r="CI672">
        <v>0</v>
      </c>
      <c r="CJ672">
        <v>1504</v>
      </c>
      <c r="CK672">
        <v>1011.2</v>
      </c>
      <c r="CL672">
        <v>4.2187999999999999</v>
      </c>
      <c r="CM672">
        <v>1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145</v>
      </c>
      <c r="DB672">
        <v>1</v>
      </c>
      <c r="DC672" t="s">
        <v>132</v>
      </c>
      <c r="DD672" t="s">
        <v>133</v>
      </c>
      <c r="DG672">
        <v>1827894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"09/28/2024 21:12:59.230"</f>
        <v>09/28/2024 21:12:59.230</v>
      </c>
      <c r="C673" t="str">
        <f t="shared" si="43"/>
        <v>FFDFD7C0</v>
      </c>
      <c r="D673" t="s">
        <v>143</v>
      </c>
      <c r="E673">
        <v>13</v>
      </c>
      <c r="J673" t="s">
        <v>144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"21:12:58.992"</f>
        <v>21:12:58.992</v>
      </c>
      <c r="T673" t="str">
        <f>"21:12:58.692"</f>
        <v>21:12:58.692</v>
      </c>
      <c r="U673" t="str">
        <f t="shared" si="41"/>
        <v>A073EB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126</v>
      </c>
      <c r="AG673">
        <v>0</v>
      </c>
      <c r="AH673">
        <v>0</v>
      </c>
      <c r="AI673">
        <v>2</v>
      </c>
      <c r="AJ673">
        <v>1</v>
      </c>
      <c r="AK673" t="s">
        <v>457</v>
      </c>
      <c r="AL673">
        <v>35.987026999999998</v>
      </c>
      <c r="AM673" t="s">
        <v>458</v>
      </c>
      <c r="AN673">
        <v>-75.690714999999997</v>
      </c>
      <c r="AO673">
        <v>25</v>
      </c>
      <c r="AP673">
        <v>1500</v>
      </c>
      <c r="AQ673" t="s">
        <v>129</v>
      </c>
      <c r="AR673">
        <v>113</v>
      </c>
      <c r="AS673">
        <v>123</v>
      </c>
      <c r="AT673">
        <v>-448</v>
      </c>
      <c r="BB673" t="str">
        <f t="shared" si="42"/>
        <v>1200</v>
      </c>
      <c r="BC673">
        <v>1</v>
      </c>
      <c r="BD673" t="str">
        <f t="shared" si="44"/>
        <v xml:space="preserve">N1281F  </v>
      </c>
      <c r="BE673">
        <v>1</v>
      </c>
      <c r="BG673">
        <v>0</v>
      </c>
      <c r="BH673">
        <v>0</v>
      </c>
      <c r="BI673">
        <v>0</v>
      </c>
      <c r="BJ673">
        <v>1350</v>
      </c>
      <c r="BK673">
        <v>-150</v>
      </c>
      <c r="BL673" t="s">
        <v>130</v>
      </c>
      <c r="BM673">
        <v>1</v>
      </c>
      <c r="BN673">
        <v>0</v>
      </c>
      <c r="BO673">
        <v>1</v>
      </c>
      <c r="BP673">
        <v>0</v>
      </c>
      <c r="BT673">
        <v>0</v>
      </c>
      <c r="BU673">
        <v>0</v>
      </c>
      <c r="CE673" t="str">
        <f>"21:12:58.996"</f>
        <v>21:12:58.996</v>
      </c>
      <c r="CF673">
        <v>995656598</v>
      </c>
      <c r="CI673">
        <v>0</v>
      </c>
      <c r="CJ673">
        <v>1504</v>
      </c>
      <c r="CK673">
        <v>1011.2</v>
      </c>
      <c r="CL673">
        <v>4.2187999999999999</v>
      </c>
      <c r="CM673">
        <v>1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6</v>
      </c>
      <c r="CY673">
        <v>7</v>
      </c>
      <c r="CZ673" t="s">
        <v>131</v>
      </c>
      <c r="DA673">
        <v>145</v>
      </c>
      <c r="DB673">
        <v>1</v>
      </c>
      <c r="DC673" t="s">
        <v>132</v>
      </c>
      <c r="DD673" t="s">
        <v>133</v>
      </c>
      <c r="DG673">
        <v>1828350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"09/28/2024 21:12:59.230"</f>
        <v>09/28/2024 21:12:59.230</v>
      </c>
      <c r="C674" t="str">
        <f t="shared" si="43"/>
        <v>FFDFD7C0</v>
      </c>
      <c r="D674" t="s">
        <v>136</v>
      </c>
      <c r="E674">
        <v>3</v>
      </c>
      <c r="F674">
        <v>1003</v>
      </c>
      <c r="G674" t="s">
        <v>142</v>
      </c>
      <c r="J674" t="s">
        <v>137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"21:12:58.992"</f>
        <v>21:12:58.992</v>
      </c>
      <c r="T674" t="str">
        <f>"21:12:58.692"</f>
        <v>21:12:58.692</v>
      </c>
      <c r="U674" t="str">
        <f t="shared" si="41"/>
        <v>A073EB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126</v>
      </c>
      <c r="AG674">
        <v>0</v>
      </c>
      <c r="AH674">
        <v>0</v>
      </c>
      <c r="AI674">
        <v>2</v>
      </c>
      <c r="AJ674">
        <v>1</v>
      </c>
      <c r="AK674" t="s">
        <v>457</v>
      </c>
      <c r="AL674">
        <v>35.987026999999998</v>
      </c>
      <c r="AM674" t="s">
        <v>458</v>
      </c>
      <c r="AN674">
        <v>-75.690714999999997</v>
      </c>
      <c r="AO674">
        <v>25</v>
      </c>
      <c r="AP674">
        <v>1500</v>
      </c>
      <c r="AQ674" t="s">
        <v>129</v>
      </c>
      <c r="AR674">
        <v>113</v>
      </c>
      <c r="AS674">
        <v>123</v>
      </c>
      <c r="AT674">
        <v>-448</v>
      </c>
      <c r="BB674" t="str">
        <f t="shared" si="42"/>
        <v>1200</v>
      </c>
      <c r="BC674">
        <v>1</v>
      </c>
      <c r="BD674" t="str">
        <f t="shared" si="44"/>
        <v xml:space="preserve">N1281F  </v>
      </c>
      <c r="BE674">
        <v>1</v>
      </c>
      <c r="BG674">
        <v>0</v>
      </c>
      <c r="BH674">
        <v>0</v>
      </c>
      <c r="BI674">
        <v>0</v>
      </c>
      <c r="BJ674">
        <v>1350</v>
      </c>
      <c r="BK674">
        <v>-150</v>
      </c>
      <c r="BL674" t="s">
        <v>130</v>
      </c>
      <c r="BM674">
        <v>1</v>
      </c>
      <c r="BN674">
        <v>0</v>
      </c>
      <c r="BO674">
        <v>1</v>
      </c>
      <c r="BP674">
        <v>0</v>
      </c>
      <c r="BT674">
        <v>0</v>
      </c>
      <c r="BU674">
        <v>0</v>
      </c>
      <c r="CE674" t="str">
        <f>"21:12:58.996"</f>
        <v>21:12:58.996</v>
      </c>
      <c r="CF674">
        <v>995656598</v>
      </c>
      <c r="CI674">
        <v>0</v>
      </c>
      <c r="CJ674">
        <v>1504</v>
      </c>
      <c r="CK674">
        <v>1011.2</v>
      </c>
      <c r="CL674">
        <v>4.2187999999999999</v>
      </c>
      <c r="CM674">
        <v>1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6</v>
      </c>
      <c r="CY674">
        <v>7</v>
      </c>
      <c r="CZ674" t="s">
        <v>131</v>
      </c>
      <c r="DA674">
        <v>145</v>
      </c>
      <c r="DB674">
        <v>1</v>
      </c>
      <c r="DC674" t="s">
        <v>132</v>
      </c>
      <c r="DD674" t="s">
        <v>133</v>
      </c>
      <c r="DG674">
        <v>1828350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"09/28/2024 21:12:59.246"</f>
        <v>09/28/2024 21:12:59.246</v>
      </c>
      <c r="C675" t="str">
        <f t="shared" si="43"/>
        <v>FFDFD7C0</v>
      </c>
      <c r="D675" t="s">
        <v>136</v>
      </c>
      <c r="E675">
        <v>4</v>
      </c>
      <c r="F675">
        <v>1004</v>
      </c>
      <c r="G675" t="s">
        <v>124</v>
      </c>
      <c r="J675" t="s">
        <v>137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"21:12:58.992"</f>
        <v>21:12:58.992</v>
      </c>
      <c r="T675" t="str">
        <f>"21:12:58.692"</f>
        <v>21:12:58.692</v>
      </c>
      <c r="U675" t="str">
        <f t="shared" si="41"/>
        <v>A073EB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126</v>
      </c>
      <c r="AG675">
        <v>0</v>
      </c>
      <c r="AH675">
        <v>0</v>
      </c>
      <c r="AI675">
        <v>2</v>
      </c>
      <c r="AJ675">
        <v>1</v>
      </c>
      <c r="AK675" t="s">
        <v>457</v>
      </c>
      <c r="AL675">
        <v>35.987026999999998</v>
      </c>
      <c r="AM675" t="s">
        <v>458</v>
      </c>
      <c r="AN675">
        <v>-75.690714999999997</v>
      </c>
      <c r="AO675">
        <v>25</v>
      </c>
      <c r="AP675">
        <v>1500</v>
      </c>
      <c r="AQ675" t="s">
        <v>129</v>
      </c>
      <c r="AR675">
        <v>113</v>
      </c>
      <c r="AS675">
        <v>123</v>
      </c>
      <c r="AT675">
        <v>-448</v>
      </c>
      <c r="BB675" t="str">
        <f t="shared" si="42"/>
        <v>1200</v>
      </c>
      <c r="BC675">
        <v>1</v>
      </c>
      <c r="BD675" t="str">
        <f t="shared" si="44"/>
        <v xml:space="preserve">N1281F  </v>
      </c>
      <c r="BE675">
        <v>1</v>
      </c>
      <c r="BG675">
        <v>0</v>
      </c>
      <c r="BH675">
        <v>0</v>
      </c>
      <c r="BI675">
        <v>0</v>
      </c>
      <c r="BJ675">
        <v>1350</v>
      </c>
      <c r="BK675">
        <v>-150</v>
      </c>
      <c r="BL675" t="s">
        <v>130</v>
      </c>
      <c r="BM675">
        <v>1</v>
      </c>
      <c r="BN675">
        <v>0</v>
      </c>
      <c r="BO675">
        <v>1</v>
      </c>
      <c r="BP675">
        <v>0</v>
      </c>
      <c r="BT675">
        <v>0</v>
      </c>
      <c r="BU675">
        <v>0</v>
      </c>
      <c r="CE675" t="str">
        <f>"21:12:58.996"</f>
        <v>21:12:58.996</v>
      </c>
      <c r="CF675">
        <v>995656598</v>
      </c>
      <c r="CI675">
        <v>0</v>
      </c>
      <c r="CJ675">
        <v>1504</v>
      </c>
      <c r="CK675">
        <v>1011.2</v>
      </c>
      <c r="CL675">
        <v>4.2187999999999999</v>
      </c>
      <c r="CM675">
        <v>1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6</v>
      </c>
      <c r="CY675">
        <v>7</v>
      </c>
      <c r="CZ675" t="s">
        <v>131</v>
      </c>
      <c r="DA675">
        <v>145</v>
      </c>
      <c r="DB675">
        <v>1</v>
      </c>
      <c r="DC675" t="s">
        <v>132</v>
      </c>
      <c r="DD675" t="s">
        <v>133</v>
      </c>
      <c r="DG675">
        <v>1828350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"09/28/2024 21:12:59.277"</f>
        <v>09/28/2024 21:12:59.277</v>
      </c>
      <c r="C676" t="str">
        <f t="shared" si="43"/>
        <v>FFDFD7C0</v>
      </c>
      <c r="D676" t="s">
        <v>123</v>
      </c>
      <c r="E676">
        <v>2</v>
      </c>
      <c r="H676">
        <v>158</v>
      </c>
      <c r="I676" t="s">
        <v>124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"21:12:58.992"</f>
        <v>21:12:58.992</v>
      </c>
      <c r="T676" t="str">
        <f>"21:12:58.692"</f>
        <v>21:12:58.692</v>
      </c>
      <c r="U676" t="str">
        <f t="shared" si="41"/>
        <v>A073EB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126</v>
      </c>
      <c r="AG676">
        <v>0</v>
      </c>
      <c r="AH676">
        <v>0</v>
      </c>
      <c r="AI676">
        <v>2</v>
      </c>
      <c r="AJ676">
        <v>1</v>
      </c>
      <c r="AK676" t="s">
        <v>457</v>
      </c>
      <c r="AL676">
        <v>35.987026999999998</v>
      </c>
      <c r="AM676" t="s">
        <v>458</v>
      </c>
      <c r="AN676">
        <v>-75.690714999999997</v>
      </c>
      <c r="AO676">
        <v>25</v>
      </c>
      <c r="AP676">
        <v>1500</v>
      </c>
      <c r="AQ676" t="s">
        <v>129</v>
      </c>
      <c r="AR676">
        <v>113</v>
      </c>
      <c r="AS676">
        <v>123</v>
      </c>
      <c r="AT676">
        <v>-448</v>
      </c>
      <c r="BB676" t="str">
        <f t="shared" si="42"/>
        <v>1200</v>
      </c>
      <c r="BC676">
        <v>1</v>
      </c>
      <c r="BD676" t="str">
        <f t="shared" si="44"/>
        <v xml:space="preserve">N1281F  </v>
      </c>
      <c r="BE676">
        <v>1</v>
      </c>
      <c r="BG676">
        <v>0</v>
      </c>
      <c r="BH676">
        <v>0</v>
      </c>
      <c r="BI676">
        <v>0</v>
      </c>
      <c r="BJ676">
        <v>1350</v>
      </c>
      <c r="BK676">
        <v>-150</v>
      </c>
      <c r="BL676" t="s">
        <v>130</v>
      </c>
      <c r="BM676">
        <v>1</v>
      </c>
      <c r="BN676">
        <v>0</v>
      </c>
      <c r="BO676">
        <v>1</v>
      </c>
      <c r="BP676">
        <v>0</v>
      </c>
      <c r="BT676">
        <v>0</v>
      </c>
      <c r="BU676">
        <v>0</v>
      </c>
      <c r="CE676" t="str">
        <f>"21:12:58.996"</f>
        <v>21:12:58.996</v>
      </c>
      <c r="CF676">
        <v>995656598</v>
      </c>
      <c r="CI676">
        <v>0</v>
      </c>
      <c r="CJ676">
        <v>1504</v>
      </c>
      <c r="CK676">
        <v>1011.2</v>
      </c>
      <c r="CL676">
        <v>4.2187999999999999</v>
      </c>
      <c r="CM676">
        <v>1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6</v>
      </c>
      <c r="CY676">
        <v>7</v>
      </c>
      <c r="CZ676" t="s">
        <v>131</v>
      </c>
      <c r="DA676">
        <v>145</v>
      </c>
      <c r="DB676">
        <v>1</v>
      </c>
      <c r="DC676" t="s">
        <v>132</v>
      </c>
      <c r="DD676" t="s">
        <v>133</v>
      </c>
      <c r="DG676">
        <v>1828350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"09/28/2024 21:12:59.293"</f>
        <v>09/28/2024 21:12:59.293</v>
      </c>
      <c r="C677" t="str">
        <f t="shared" si="43"/>
        <v>FFDFD7C0</v>
      </c>
      <c r="D677" t="s">
        <v>427</v>
      </c>
      <c r="E677">
        <v>46</v>
      </c>
      <c r="H677">
        <v>143</v>
      </c>
      <c r="I677" t="s">
        <v>428</v>
      </c>
      <c r="J677" t="s">
        <v>297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"21:12:58.992"</f>
        <v>21:12:58.992</v>
      </c>
      <c r="T677" t="str">
        <f>"21:12:58.692"</f>
        <v>21:12:58.692</v>
      </c>
      <c r="U677" t="str">
        <f t="shared" si="41"/>
        <v>A073EB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126</v>
      </c>
      <c r="AG677">
        <v>0</v>
      </c>
      <c r="AH677">
        <v>0</v>
      </c>
      <c r="AI677">
        <v>2</v>
      </c>
      <c r="AJ677">
        <v>1</v>
      </c>
      <c r="AK677" t="s">
        <v>457</v>
      </c>
      <c r="AL677">
        <v>35.987026999999998</v>
      </c>
      <c r="AM677" t="s">
        <v>458</v>
      </c>
      <c r="AN677">
        <v>-75.690714999999997</v>
      </c>
      <c r="AO677">
        <v>25</v>
      </c>
      <c r="AP677">
        <v>1500</v>
      </c>
      <c r="AQ677" t="s">
        <v>129</v>
      </c>
      <c r="AR677">
        <v>113</v>
      </c>
      <c r="AS677">
        <v>123</v>
      </c>
      <c r="AT677">
        <v>-448</v>
      </c>
      <c r="BB677" t="str">
        <f t="shared" si="42"/>
        <v>1200</v>
      </c>
      <c r="BC677">
        <v>1</v>
      </c>
      <c r="BD677" t="str">
        <f t="shared" si="44"/>
        <v xml:space="preserve">N1281F  </v>
      </c>
      <c r="BE677">
        <v>1</v>
      </c>
      <c r="BG677">
        <v>0</v>
      </c>
      <c r="BH677">
        <v>0</v>
      </c>
      <c r="BI677">
        <v>0</v>
      </c>
      <c r="BJ677">
        <v>1350</v>
      </c>
      <c r="BK677">
        <v>-150</v>
      </c>
      <c r="BL677" t="s">
        <v>130</v>
      </c>
      <c r="BM677">
        <v>1</v>
      </c>
      <c r="BN677">
        <v>0</v>
      </c>
      <c r="BO677">
        <v>1</v>
      </c>
      <c r="BP677">
        <v>0</v>
      </c>
      <c r="BT677">
        <v>0</v>
      </c>
      <c r="BU677">
        <v>0</v>
      </c>
      <c r="CE677" t="str">
        <f>"21:12:58.996"</f>
        <v>21:12:58.996</v>
      </c>
      <c r="CF677">
        <v>995656598</v>
      </c>
      <c r="CI677">
        <v>0</v>
      </c>
      <c r="CJ677">
        <v>1504</v>
      </c>
      <c r="CK677">
        <v>1011.2</v>
      </c>
      <c r="CL677">
        <v>4.2187999999999999</v>
      </c>
      <c r="CM677">
        <v>1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6</v>
      </c>
      <c r="CY677">
        <v>7</v>
      </c>
      <c r="CZ677" t="s">
        <v>131</v>
      </c>
      <c r="DA677">
        <v>145</v>
      </c>
      <c r="DB677">
        <v>1</v>
      </c>
      <c r="DC677" t="s">
        <v>132</v>
      </c>
      <c r="DD677" t="s">
        <v>133</v>
      </c>
      <c r="DG677">
        <v>1828350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"09/28/2024 21:13:00.246"</f>
        <v>09/28/2024 21:13:00.246</v>
      </c>
      <c r="C678" t="str">
        <f t="shared" si="43"/>
        <v>FFDFD7C0</v>
      </c>
      <c r="D678" t="s">
        <v>123</v>
      </c>
      <c r="E678">
        <v>2</v>
      </c>
      <c r="H678">
        <v>158</v>
      </c>
      <c r="I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"21:12:59.953"</f>
        <v>21:12:59.953</v>
      </c>
      <c r="T678" t="str">
        <f>"21:12:59.553"</f>
        <v>21:12:59.553</v>
      </c>
      <c r="U678" t="str">
        <f t="shared" si="41"/>
        <v>A073EB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126</v>
      </c>
      <c r="AG678">
        <v>0</v>
      </c>
      <c r="AH678">
        <v>0</v>
      </c>
      <c r="AI678">
        <v>2</v>
      </c>
      <c r="AJ678">
        <v>1</v>
      </c>
      <c r="AK678" t="s">
        <v>459</v>
      </c>
      <c r="AL678">
        <v>35.987628000000001</v>
      </c>
      <c r="AM678" t="s">
        <v>460</v>
      </c>
      <c r="AN678">
        <v>-75.690072000000001</v>
      </c>
      <c r="AO678">
        <v>25</v>
      </c>
      <c r="AP678">
        <v>1500</v>
      </c>
      <c r="AQ678" t="s">
        <v>129</v>
      </c>
      <c r="AR678">
        <v>114</v>
      </c>
      <c r="AS678">
        <v>122</v>
      </c>
      <c r="AT678">
        <v>-512</v>
      </c>
      <c r="BB678" t="str">
        <f t="shared" si="42"/>
        <v>1200</v>
      </c>
      <c r="BC678">
        <v>1</v>
      </c>
      <c r="BD678" t="str">
        <f t="shared" si="44"/>
        <v xml:space="preserve">N1281F  </v>
      </c>
      <c r="BE678">
        <v>1</v>
      </c>
      <c r="BG678">
        <v>0</v>
      </c>
      <c r="BH678">
        <v>0</v>
      </c>
      <c r="BI678">
        <v>0</v>
      </c>
      <c r="BJ678">
        <v>1350</v>
      </c>
      <c r="BK678">
        <v>-150</v>
      </c>
      <c r="BL678" t="s">
        <v>130</v>
      </c>
      <c r="BM678">
        <v>1</v>
      </c>
      <c r="BN678">
        <v>0</v>
      </c>
      <c r="BO678">
        <v>1</v>
      </c>
      <c r="BP678">
        <v>0</v>
      </c>
      <c r="BT678">
        <v>0</v>
      </c>
      <c r="BU678">
        <v>0</v>
      </c>
      <c r="CE678" t="str">
        <f>"21:12:59.959"</f>
        <v>21:12:59.959</v>
      </c>
      <c r="CF678">
        <v>959043885</v>
      </c>
      <c r="CI678">
        <v>0</v>
      </c>
      <c r="CJ678">
        <v>1504</v>
      </c>
      <c r="CK678">
        <v>1011.2</v>
      </c>
      <c r="CL678">
        <v>4.2187999999999999</v>
      </c>
      <c r="CM678">
        <v>1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6</v>
      </c>
      <c r="CY678">
        <v>7</v>
      </c>
      <c r="CZ678" t="s">
        <v>131</v>
      </c>
      <c r="DA678">
        <v>145</v>
      </c>
      <c r="DB678">
        <v>1</v>
      </c>
      <c r="DC678" t="s">
        <v>132</v>
      </c>
      <c r="DD678" t="s">
        <v>133</v>
      </c>
      <c r="DG678">
        <v>1828761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"09/28/2024 21:13:00.246"</f>
        <v>09/28/2024 21:13:00.246</v>
      </c>
      <c r="C679" t="str">
        <f t="shared" si="43"/>
        <v>FFDFD7C0</v>
      </c>
      <c r="D679" t="s">
        <v>427</v>
      </c>
      <c r="E679">
        <v>46</v>
      </c>
      <c r="H679">
        <v>143</v>
      </c>
      <c r="I679" t="s">
        <v>428</v>
      </c>
      <c r="J679" t="s">
        <v>297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"21:12:59.953"</f>
        <v>21:12:59.953</v>
      </c>
      <c r="T679" t="str">
        <f>"21:12:59.553"</f>
        <v>21:12:59.553</v>
      </c>
      <c r="U679" t="str">
        <f t="shared" si="41"/>
        <v>A073EB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126</v>
      </c>
      <c r="AG679">
        <v>0</v>
      </c>
      <c r="AH679">
        <v>0</v>
      </c>
      <c r="AI679">
        <v>2</v>
      </c>
      <c r="AJ679">
        <v>1</v>
      </c>
      <c r="AK679" t="s">
        <v>459</v>
      </c>
      <c r="AL679">
        <v>35.987628000000001</v>
      </c>
      <c r="AM679" t="s">
        <v>460</v>
      </c>
      <c r="AN679">
        <v>-75.690072000000001</v>
      </c>
      <c r="AO679">
        <v>25</v>
      </c>
      <c r="AP679">
        <v>1500</v>
      </c>
      <c r="AQ679" t="s">
        <v>129</v>
      </c>
      <c r="AR679">
        <v>114</v>
      </c>
      <c r="AS679">
        <v>122</v>
      </c>
      <c r="AT679">
        <v>-512</v>
      </c>
      <c r="BB679" t="str">
        <f t="shared" si="42"/>
        <v>1200</v>
      </c>
      <c r="BC679">
        <v>1</v>
      </c>
      <c r="BD679" t="str">
        <f t="shared" si="44"/>
        <v xml:space="preserve">N1281F  </v>
      </c>
      <c r="BE679">
        <v>1</v>
      </c>
      <c r="BG679">
        <v>0</v>
      </c>
      <c r="BH679">
        <v>0</v>
      </c>
      <c r="BI679">
        <v>0</v>
      </c>
      <c r="BJ679">
        <v>1350</v>
      </c>
      <c r="BK679">
        <v>-150</v>
      </c>
      <c r="BL679" t="s">
        <v>130</v>
      </c>
      <c r="BM679">
        <v>1</v>
      </c>
      <c r="BN679">
        <v>0</v>
      </c>
      <c r="BO679">
        <v>1</v>
      </c>
      <c r="BP679">
        <v>0</v>
      </c>
      <c r="BT679">
        <v>0</v>
      </c>
      <c r="BU679">
        <v>0</v>
      </c>
      <c r="CE679" t="str">
        <f>"21:12:59.959"</f>
        <v>21:12:59.959</v>
      </c>
      <c r="CF679">
        <v>959043885</v>
      </c>
      <c r="CI679">
        <v>0</v>
      </c>
      <c r="CJ679">
        <v>1504</v>
      </c>
      <c r="CK679">
        <v>1011.2</v>
      </c>
      <c r="CL679">
        <v>4.2187999999999999</v>
      </c>
      <c r="CM679">
        <v>1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6</v>
      </c>
      <c r="CY679">
        <v>7</v>
      </c>
      <c r="CZ679" t="s">
        <v>131</v>
      </c>
      <c r="DA679">
        <v>145</v>
      </c>
      <c r="DB679">
        <v>1</v>
      </c>
      <c r="DC679" t="s">
        <v>132</v>
      </c>
      <c r="DD679" t="s">
        <v>133</v>
      </c>
      <c r="DG679">
        <v>1828761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"09/28/2024 21:13:00.246"</f>
        <v>09/28/2024 21:13:00.246</v>
      </c>
      <c r="C680" t="str">
        <f t="shared" si="43"/>
        <v>FFDFD7C0</v>
      </c>
      <c r="D680" t="s">
        <v>143</v>
      </c>
      <c r="E680">
        <v>13</v>
      </c>
      <c r="J680" t="s">
        <v>144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"21:12:59.953"</f>
        <v>21:12:59.953</v>
      </c>
      <c r="T680" t="str">
        <f>"21:12:59.553"</f>
        <v>21:12:59.553</v>
      </c>
      <c r="U680" t="str">
        <f t="shared" si="41"/>
        <v>A073EB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126</v>
      </c>
      <c r="AG680">
        <v>0</v>
      </c>
      <c r="AH680">
        <v>0</v>
      </c>
      <c r="AI680">
        <v>2</v>
      </c>
      <c r="AJ680">
        <v>1</v>
      </c>
      <c r="AK680" t="s">
        <v>459</v>
      </c>
      <c r="AL680">
        <v>35.987628000000001</v>
      </c>
      <c r="AM680" t="s">
        <v>460</v>
      </c>
      <c r="AN680">
        <v>-75.690072000000001</v>
      </c>
      <c r="AO680">
        <v>25</v>
      </c>
      <c r="AP680">
        <v>1500</v>
      </c>
      <c r="AQ680" t="s">
        <v>129</v>
      </c>
      <c r="AR680">
        <v>114</v>
      </c>
      <c r="AS680">
        <v>122</v>
      </c>
      <c r="AT680">
        <v>-512</v>
      </c>
      <c r="BB680" t="str">
        <f t="shared" si="42"/>
        <v>1200</v>
      </c>
      <c r="BC680">
        <v>1</v>
      </c>
      <c r="BD680" t="str">
        <f t="shared" si="44"/>
        <v xml:space="preserve">N1281F  </v>
      </c>
      <c r="BE680">
        <v>1</v>
      </c>
      <c r="BG680">
        <v>0</v>
      </c>
      <c r="BH680">
        <v>0</v>
      </c>
      <c r="BI680">
        <v>0</v>
      </c>
      <c r="BJ680">
        <v>1350</v>
      </c>
      <c r="BK680">
        <v>-150</v>
      </c>
      <c r="BL680" t="s">
        <v>130</v>
      </c>
      <c r="BM680">
        <v>1</v>
      </c>
      <c r="BN680">
        <v>0</v>
      </c>
      <c r="BO680">
        <v>1</v>
      </c>
      <c r="BP680">
        <v>0</v>
      </c>
      <c r="BT680">
        <v>0</v>
      </c>
      <c r="BU680">
        <v>0</v>
      </c>
      <c r="CE680" t="str">
        <f>"21:12:59.959"</f>
        <v>21:12:59.959</v>
      </c>
      <c r="CF680">
        <v>959043885</v>
      </c>
      <c r="CI680">
        <v>0</v>
      </c>
      <c r="CJ680">
        <v>1504</v>
      </c>
      <c r="CK680">
        <v>1011.2</v>
      </c>
      <c r="CL680">
        <v>4.2187999999999999</v>
      </c>
      <c r="CM680">
        <v>1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6</v>
      </c>
      <c r="CY680">
        <v>7</v>
      </c>
      <c r="CZ680" t="s">
        <v>131</v>
      </c>
      <c r="DA680">
        <v>145</v>
      </c>
      <c r="DB680">
        <v>1</v>
      </c>
      <c r="DC680" t="s">
        <v>132</v>
      </c>
      <c r="DD680" t="s">
        <v>133</v>
      </c>
      <c r="DG680">
        <v>1828761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"09/28/2024 21:13:00.293"</f>
        <v>09/28/2024 21:13:00.293</v>
      </c>
      <c r="C681" t="str">
        <f t="shared" si="43"/>
        <v>FFDFD7C0</v>
      </c>
      <c r="D681" t="s">
        <v>136</v>
      </c>
      <c r="E681">
        <v>3</v>
      </c>
      <c r="F681">
        <v>1003</v>
      </c>
      <c r="G681" t="s">
        <v>142</v>
      </c>
      <c r="J681" t="s">
        <v>137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"21:12:59.953"</f>
        <v>21:12:59.953</v>
      </c>
      <c r="T681" t="str">
        <f>"21:12:59.553"</f>
        <v>21:12:59.553</v>
      </c>
      <c r="U681" t="str">
        <f t="shared" si="41"/>
        <v>A073EB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126</v>
      </c>
      <c r="AG681">
        <v>0</v>
      </c>
      <c r="AH681">
        <v>0</v>
      </c>
      <c r="AI681">
        <v>2</v>
      </c>
      <c r="AJ681">
        <v>1</v>
      </c>
      <c r="AK681" t="s">
        <v>459</v>
      </c>
      <c r="AL681">
        <v>35.987628000000001</v>
      </c>
      <c r="AM681" t="s">
        <v>460</v>
      </c>
      <c r="AN681">
        <v>-75.690072000000001</v>
      </c>
      <c r="AO681">
        <v>25</v>
      </c>
      <c r="AP681">
        <v>1500</v>
      </c>
      <c r="AQ681" t="s">
        <v>129</v>
      </c>
      <c r="AR681">
        <v>114</v>
      </c>
      <c r="AS681">
        <v>122</v>
      </c>
      <c r="AT681">
        <v>-512</v>
      </c>
      <c r="BB681" t="str">
        <f t="shared" si="42"/>
        <v>1200</v>
      </c>
      <c r="BC681">
        <v>1</v>
      </c>
      <c r="BD681" t="str">
        <f t="shared" si="44"/>
        <v xml:space="preserve">N1281F  </v>
      </c>
      <c r="BE681">
        <v>1</v>
      </c>
      <c r="BG681">
        <v>0</v>
      </c>
      <c r="BH681">
        <v>0</v>
      </c>
      <c r="BI681">
        <v>0</v>
      </c>
      <c r="BJ681">
        <v>1350</v>
      </c>
      <c r="BK681">
        <v>-150</v>
      </c>
      <c r="BL681" t="s">
        <v>130</v>
      </c>
      <c r="BM681">
        <v>1</v>
      </c>
      <c r="BN681">
        <v>0</v>
      </c>
      <c r="BO681">
        <v>1</v>
      </c>
      <c r="BP681">
        <v>0</v>
      </c>
      <c r="BT681">
        <v>0</v>
      </c>
      <c r="BU681">
        <v>0</v>
      </c>
      <c r="CE681" t="str">
        <f>"21:12:59.959"</f>
        <v>21:12:59.959</v>
      </c>
      <c r="CF681">
        <v>959043885</v>
      </c>
      <c r="CI681">
        <v>0</v>
      </c>
      <c r="CJ681">
        <v>1504</v>
      </c>
      <c r="CK681">
        <v>1011.2</v>
      </c>
      <c r="CL681">
        <v>4.2187999999999999</v>
      </c>
      <c r="CM681">
        <v>1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6</v>
      </c>
      <c r="CY681">
        <v>7</v>
      </c>
      <c r="CZ681" t="s">
        <v>131</v>
      </c>
      <c r="DA681">
        <v>145</v>
      </c>
      <c r="DB681">
        <v>1</v>
      </c>
      <c r="DC681" t="s">
        <v>132</v>
      </c>
      <c r="DD681" t="s">
        <v>133</v>
      </c>
      <c r="DG681">
        <v>1828761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"09/28/2024 21:13:00.293"</f>
        <v>09/28/2024 21:13:00.293</v>
      </c>
      <c r="C682" t="str">
        <f t="shared" si="43"/>
        <v>FFDFD7C0</v>
      </c>
      <c r="D682" t="s">
        <v>136</v>
      </c>
      <c r="E682">
        <v>4</v>
      </c>
      <c r="F682">
        <v>1004</v>
      </c>
      <c r="G682" t="s">
        <v>124</v>
      </c>
      <c r="J682" t="s">
        <v>137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"21:12:59.953"</f>
        <v>21:12:59.953</v>
      </c>
      <c r="T682" t="str">
        <f>"21:12:59.553"</f>
        <v>21:12:59.553</v>
      </c>
      <c r="U682" t="str">
        <f t="shared" si="41"/>
        <v>A073EB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126</v>
      </c>
      <c r="AG682">
        <v>0</v>
      </c>
      <c r="AH682">
        <v>0</v>
      </c>
      <c r="AI682">
        <v>2</v>
      </c>
      <c r="AJ682">
        <v>1</v>
      </c>
      <c r="AK682" t="s">
        <v>459</v>
      </c>
      <c r="AL682">
        <v>35.987628000000001</v>
      </c>
      <c r="AM682" t="s">
        <v>460</v>
      </c>
      <c r="AN682">
        <v>-75.690072000000001</v>
      </c>
      <c r="AO682">
        <v>25</v>
      </c>
      <c r="AP682">
        <v>1500</v>
      </c>
      <c r="AQ682" t="s">
        <v>129</v>
      </c>
      <c r="AR682">
        <v>114</v>
      </c>
      <c r="AS682">
        <v>122</v>
      </c>
      <c r="AT682">
        <v>-512</v>
      </c>
      <c r="BB682" t="str">
        <f t="shared" si="42"/>
        <v>1200</v>
      </c>
      <c r="BC682">
        <v>1</v>
      </c>
      <c r="BD682" t="str">
        <f t="shared" si="44"/>
        <v xml:space="preserve">N1281F  </v>
      </c>
      <c r="BE682">
        <v>1</v>
      </c>
      <c r="BG682">
        <v>0</v>
      </c>
      <c r="BH682">
        <v>0</v>
      </c>
      <c r="BI682">
        <v>0</v>
      </c>
      <c r="BJ682">
        <v>1350</v>
      </c>
      <c r="BK682">
        <v>-150</v>
      </c>
      <c r="BL682" t="s">
        <v>130</v>
      </c>
      <c r="BM682">
        <v>1</v>
      </c>
      <c r="BN682">
        <v>0</v>
      </c>
      <c r="BO682">
        <v>1</v>
      </c>
      <c r="BP682">
        <v>0</v>
      </c>
      <c r="BT682">
        <v>0</v>
      </c>
      <c r="BU682">
        <v>0</v>
      </c>
      <c r="CE682" t="str">
        <f>"21:12:59.959"</f>
        <v>21:12:59.959</v>
      </c>
      <c r="CF682">
        <v>959043885</v>
      </c>
      <c r="CI682">
        <v>0</v>
      </c>
      <c r="CJ682">
        <v>1504</v>
      </c>
      <c r="CK682">
        <v>1011.2</v>
      </c>
      <c r="CL682">
        <v>4.2187999999999999</v>
      </c>
      <c r="CM682">
        <v>1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6</v>
      </c>
      <c r="CY682">
        <v>7</v>
      </c>
      <c r="CZ682" t="s">
        <v>131</v>
      </c>
      <c r="DA682">
        <v>145</v>
      </c>
      <c r="DB682">
        <v>1</v>
      </c>
      <c r="DC682" t="s">
        <v>132</v>
      </c>
      <c r="DD682" t="s">
        <v>133</v>
      </c>
      <c r="DG682">
        <v>1828761</v>
      </c>
      <c r="DI682">
        <v>0</v>
      </c>
      <c r="DJ682">
        <v>0</v>
      </c>
      <c r="DK682">
        <v>1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"09/28/2024 21:13:01.120"</f>
        <v>09/28/2024 21:13:01.120</v>
      </c>
      <c r="C683" t="str">
        <f t="shared" si="43"/>
        <v>FFDFD7C0</v>
      </c>
      <c r="D683" t="s">
        <v>123</v>
      </c>
      <c r="E683">
        <v>2</v>
      </c>
      <c r="H683">
        <v>158</v>
      </c>
      <c r="I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"21:13:00.875"</f>
        <v>21:13:00.875</v>
      </c>
      <c r="T683" t="str">
        <f>"21:13:00.475"</f>
        <v>21:13:00.475</v>
      </c>
      <c r="U683" t="str">
        <f t="shared" si="41"/>
        <v>A073EB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126</v>
      </c>
      <c r="AG683">
        <v>0</v>
      </c>
      <c r="AH683">
        <v>0</v>
      </c>
      <c r="AI683">
        <v>2</v>
      </c>
      <c r="AJ683">
        <v>1</v>
      </c>
      <c r="AK683" t="s">
        <v>461</v>
      </c>
      <c r="AL683">
        <v>35.988100000000003</v>
      </c>
      <c r="AM683" t="s">
        <v>462</v>
      </c>
      <c r="AN683">
        <v>-75.689448999999996</v>
      </c>
      <c r="AO683">
        <v>25</v>
      </c>
      <c r="AP683">
        <v>1500</v>
      </c>
      <c r="AQ683" t="s">
        <v>129</v>
      </c>
      <c r="AR683">
        <v>116</v>
      </c>
      <c r="AS683">
        <v>121</v>
      </c>
      <c r="AT683">
        <v>-512</v>
      </c>
      <c r="BB683" t="str">
        <f t="shared" si="42"/>
        <v>1200</v>
      </c>
      <c r="BC683">
        <v>1</v>
      </c>
      <c r="BD683" t="str">
        <f t="shared" si="44"/>
        <v xml:space="preserve">N1281F  </v>
      </c>
      <c r="BE683">
        <v>1</v>
      </c>
      <c r="BG683">
        <v>0</v>
      </c>
      <c r="BH683">
        <v>0</v>
      </c>
      <c r="BI683">
        <v>0</v>
      </c>
      <c r="BJ683">
        <v>1350</v>
      </c>
      <c r="BK683">
        <v>-150</v>
      </c>
      <c r="BL683" t="s">
        <v>130</v>
      </c>
      <c r="BM683">
        <v>1</v>
      </c>
      <c r="BN683">
        <v>0</v>
      </c>
      <c r="BO683">
        <v>1</v>
      </c>
      <c r="BP683">
        <v>0</v>
      </c>
      <c r="BT683">
        <v>0</v>
      </c>
      <c r="BU683">
        <v>0</v>
      </c>
      <c r="CE683" t="str">
        <f>"21:13:00.881"</f>
        <v>21:13:00.881</v>
      </c>
      <c r="CF683">
        <v>881470684</v>
      </c>
      <c r="CI683">
        <v>0</v>
      </c>
      <c r="CJ683">
        <v>1504</v>
      </c>
      <c r="CK683">
        <v>1011.2</v>
      </c>
      <c r="CL683">
        <v>4.2187999999999999</v>
      </c>
      <c r="CM683">
        <v>1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6</v>
      </c>
      <c r="CY683">
        <v>7</v>
      </c>
      <c r="CZ683" t="s">
        <v>131</v>
      </c>
      <c r="DA683">
        <v>145</v>
      </c>
      <c r="DB683">
        <v>1</v>
      </c>
      <c r="DC683" t="s">
        <v>132</v>
      </c>
      <c r="DD683" t="s">
        <v>133</v>
      </c>
      <c r="DG683">
        <v>1829205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"09/28/2024 21:13:01.136"</f>
        <v>09/28/2024 21:13:01.136</v>
      </c>
      <c r="C684" t="str">
        <f t="shared" si="43"/>
        <v>FFDFD7C0</v>
      </c>
      <c r="D684" t="s">
        <v>427</v>
      </c>
      <c r="E684">
        <v>46</v>
      </c>
      <c r="H684">
        <v>143</v>
      </c>
      <c r="I684" t="s">
        <v>428</v>
      </c>
      <c r="J684" t="s">
        <v>297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"21:13:00.875"</f>
        <v>21:13:00.875</v>
      </c>
      <c r="T684" t="str">
        <f>"21:13:00.475"</f>
        <v>21:13:00.475</v>
      </c>
      <c r="U684" t="str">
        <f t="shared" si="41"/>
        <v>A073EB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126</v>
      </c>
      <c r="AG684">
        <v>0</v>
      </c>
      <c r="AH684">
        <v>0</v>
      </c>
      <c r="AI684">
        <v>2</v>
      </c>
      <c r="AJ684">
        <v>1</v>
      </c>
      <c r="AK684" t="s">
        <v>461</v>
      </c>
      <c r="AL684">
        <v>35.988100000000003</v>
      </c>
      <c r="AM684" t="s">
        <v>462</v>
      </c>
      <c r="AN684">
        <v>-75.689448999999996</v>
      </c>
      <c r="AO684">
        <v>25</v>
      </c>
      <c r="AP684">
        <v>1500</v>
      </c>
      <c r="AQ684" t="s">
        <v>129</v>
      </c>
      <c r="AR684">
        <v>116</v>
      </c>
      <c r="AS684">
        <v>121</v>
      </c>
      <c r="AT684">
        <v>-512</v>
      </c>
      <c r="BB684" t="str">
        <f t="shared" si="42"/>
        <v>1200</v>
      </c>
      <c r="BC684">
        <v>1</v>
      </c>
      <c r="BD684" t="str">
        <f t="shared" si="44"/>
        <v xml:space="preserve">N1281F  </v>
      </c>
      <c r="BE684">
        <v>1</v>
      </c>
      <c r="BG684">
        <v>0</v>
      </c>
      <c r="BH684">
        <v>0</v>
      </c>
      <c r="BI684">
        <v>0</v>
      </c>
      <c r="BJ684">
        <v>1350</v>
      </c>
      <c r="BK684">
        <v>-150</v>
      </c>
      <c r="BL684" t="s">
        <v>130</v>
      </c>
      <c r="BM684">
        <v>1</v>
      </c>
      <c r="BN684">
        <v>0</v>
      </c>
      <c r="BO684">
        <v>1</v>
      </c>
      <c r="BP684">
        <v>0</v>
      </c>
      <c r="BT684">
        <v>0</v>
      </c>
      <c r="BU684">
        <v>0</v>
      </c>
      <c r="CE684" t="str">
        <f>"21:13:00.881"</f>
        <v>21:13:00.881</v>
      </c>
      <c r="CF684">
        <v>881470684</v>
      </c>
      <c r="CI684">
        <v>0</v>
      </c>
      <c r="CJ684">
        <v>1504</v>
      </c>
      <c r="CK684">
        <v>1011.2</v>
      </c>
      <c r="CL684">
        <v>4.2187999999999999</v>
      </c>
      <c r="CM684">
        <v>1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6</v>
      </c>
      <c r="CY684">
        <v>7</v>
      </c>
      <c r="CZ684" t="s">
        <v>131</v>
      </c>
      <c r="DA684">
        <v>145</v>
      </c>
      <c r="DB684">
        <v>1</v>
      </c>
      <c r="DC684" t="s">
        <v>132</v>
      </c>
      <c r="DD684" t="s">
        <v>133</v>
      </c>
      <c r="DG684">
        <v>1829205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"09/28/2024 21:13:01.136"</f>
        <v>09/28/2024 21:13:01.136</v>
      </c>
      <c r="C685" t="str">
        <f t="shared" si="43"/>
        <v>FFDFD7C0</v>
      </c>
      <c r="D685" t="s">
        <v>143</v>
      </c>
      <c r="E685">
        <v>13</v>
      </c>
      <c r="J685" t="s">
        <v>144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"21:13:00.875"</f>
        <v>21:13:00.875</v>
      </c>
      <c r="T685" t="str">
        <f>"21:13:00.475"</f>
        <v>21:13:00.475</v>
      </c>
      <c r="U685" t="str">
        <f t="shared" si="41"/>
        <v>A073EB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126</v>
      </c>
      <c r="AG685">
        <v>0</v>
      </c>
      <c r="AH685">
        <v>0</v>
      </c>
      <c r="AI685">
        <v>2</v>
      </c>
      <c r="AJ685">
        <v>1</v>
      </c>
      <c r="AK685" t="s">
        <v>461</v>
      </c>
      <c r="AL685">
        <v>35.988100000000003</v>
      </c>
      <c r="AM685" t="s">
        <v>462</v>
      </c>
      <c r="AN685">
        <v>-75.689448999999996</v>
      </c>
      <c r="AO685">
        <v>25</v>
      </c>
      <c r="AP685">
        <v>1500</v>
      </c>
      <c r="AQ685" t="s">
        <v>129</v>
      </c>
      <c r="AR685">
        <v>116</v>
      </c>
      <c r="AS685">
        <v>121</v>
      </c>
      <c r="AT685">
        <v>-512</v>
      </c>
      <c r="BB685" t="str">
        <f t="shared" si="42"/>
        <v>1200</v>
      </c>
      <c r="BC685">
        <v>1</v>
      </c>
      <c r="BD685" t="str">
        <f t="shared" si="44"/>
        <v xml:space="preserve">N1281F  </v>
      </c>
      <c r="BE685">
        <v>1</v>
      </c>
      <c r="BG685">
        <v>0</v>
      </c>
      <c r="BH685">
        <v>0</v>
      </c>
      <c r="BI685">
        <v>0</v>
      </c>
      <c r="BJ685">
        <v>1350</v>
      </c>
      <c r="BK685">
        <v>-150</v>
      </c>
      <c r="BL685" t="s">
        <v>130</v>
      </c>
      <c r="BM685">
        <v>1</v>
      </c>
      <c r="BN685">
        <v>0</v>
      </c>
      <c r="BO685">
        <v>1</v>
      </c>
      <c r="BP685">
        <v>0</v>
      </c>
      <c r="BT685">
        <v>0</v>
      </c>
      <c r="BU685">
        <v>0</v>
      </c>
      <c r="CE685" t="str">
        <f>"21:13:00.881"</f>
        <v>21:13:00.881</v>
      </c>
      <c r="CF685">
        <v>881470684</v>
      </c>
      <c r="CI685">
        <v>0</v>
      </c>
      <c r="CJ685">
        <v>1504</v>
      </c>
      <c r="CK685">
        <v>1011.2</v>
      </c>
      <c r="CL685">
        <v>4.2187999999999999</v>
      </c>
      <c r="CM685">
        <v>1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6</v>
      </c>
      <c r="CY685">
        <v>7</v>
      </c>
      <c r="CZ685" t="s">
        <v>131</v>
      </c>
      <c r="DA685">
        <v>145</v>
      </c>
      <c r="DB685">
        <v>1</v>
      </c>
      <c r="DC685" t="s">
        <v>132</v>
      </c>
      <c r="DD685" t="s">
        <v>133</v>
      </c>
      <c r="DG685">
        <v>1829205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"09/28/2024 21:13:01.152"</f>
        <v>09/28/2024 21:13:01.152</v>
      </c>
      <c r="C686" t="str">
        <f t="shared" si="43"/>
        <v>FFDFD7C0</v>
      </c>
      <c r="D686" t="s">
        <v>136</v>
      </c>
      <c r="E686">
        <v>3</v>
      </c>
      <c r="F686">
        <v>1003</v>
      </c>
      <c r="G686" t="s">
        <v>142</v>
      </c>
      <c r="J686" t="s">
        <v>137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"21:13:00.875"</f>
        <v>21:13:00.875</v>
      </c>
      <c r="T686" t="str">
        <f>"21:13:00.475"</f>
        <v>21:13:00.475</v>
      </c>
      <c r="U686" t="str">
        <f t="shared" si="41"/>
        <v>A073EB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126</v>
      </c>
      <c r="AG686">
        <v>0</v>
      </c>
      <c r="AH686">
        <v>0</v>
      </c>
      <c r="AI686">
        <v>2</v>
      </c>
      <c r="AJ686">
        <v>1</v>
      </c>
      <c r="AK686" t="s">
        <v>461</v>
      </c>
      <c r="AL686">
        <v>35.988100000000003</v>
      </c>
      <c r="AM686" t="s">
        <v>462</v>
      </c>
      <c r="AN686">
        <v>-75.689448999999996</v>
      </c>
      <c r="AO686">
        <v>25</v>
      </c>
      <c r="AP686">
        <v>1500</v>
      </c>
      <c r="AQ686" t="s">
        <v>129</v>
      </c>
      <c r="AR686">
        <v>116</v>
      </c>
      <c r="AS686">
        <v>121</v>
      </c>
      <c r="AT686">
        <v>-512</v>
      </c>
      <c r="BB686" t="str">
        <f t="shared" si="42"/>
        <v>1200</v>
      </c>
      <c r="BC686">
        <v>1</v>
      </c>
      <c r="BD686" t="str">
        <f t="shared" si="44"/>
        <v xml:space="preserve">N1281F  </v>
      </c>
      <c r="BE686">
        <v>1</v>
      </c>
      <c r="BG686">
        <v>0</v>
      </c>
      <c r="BH686">
        <v>0</v>
      </c>
      <c r="BI686">
        <v>0</v>
      </c>
      <c r="BJ686">
        <v>1350</v>
      </c>
      <c r="BK686">
        <v>-150</v>
      </c>
      <c r="BL686" t="s">
        <v>130</v>
      </c>
      <c r="BM686">
        <v>1</v>
      </c>
      <c r="BN686">
        <v>0</v>
      </c>
      <c r="BO686">
        <v>1</v>
      </c>
      <c r="BP686">
        <v>0</v>
      </c>
      <c r="BT686">
        <v>0</v>
      </c>
      <c r="BU686">
        <v>0</v>
      </c>
      <c r="CE686" t="str">
        <f>"21:13:00.881"</f>
        <v>21:13:00.881</v>
      </c>
      <c r="CF686">
        <v>881470684</v>
      </c>
      <c r="CI686">
        <v>0</v>
      </c>
      <c r="CJ686">
        <v>1504</v>
      </c>
      <c r="CK686">
        <v>1011.2</v>
      </c>
      <c r="CL686">
        <v>4.2187999999999999</v>
      </c>
      <c r="CM686">
        <v>1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6</v>
      </c>
      <c r="CY686">
        <v>7</v>
      </c>
      <c r="CZ686" t="s">
        <v>131</v>
      </c>
      <c r="DA686">
        <v>145</v>
      </c>
      <c r="DB686">
        <v>1</v>
      </c>
      <c r="DC686" t="s">
        <v>132</v>
      </c>
      <c r="DD686" t="s">
        <v>133</v>
      </c>
      <c r="DG686">
        <v>1829205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"09/28/2024 21:13:01.152"</f>
        <v>09/28/2024 21:13:01.152</v>
      </c>
      <c r="C687" t="str">
        <f t="shared" si="43"/>
        <v>FFDFD7C0</v>
      </c>
      <c r="D687" t="s">
        <v>136</v>
      </c>
      <c r="E687">
        <v>4</v>
      </c>
      <c r="F687">
        <v>1004</v>
      </c>
      <c r="G687" t="s">
        <v>124</v>
      </c>
      <c r="J687" t="s">
        <v>137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"21:13:00.875"</f>
        <v>21:13:00.875</v>
      </c>
      <c r="T687" t="str">
        <f>"21:13:00.475"</f>
        <v>21:13:00.475</v>
      </c>
      <c r="U687" t="str">
        <f t="shared" si="41"/>
        <v>A073EB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126</v>
      </c>
      <c r="AG687">
        <v>0</v>
      </c>
      <c r="AH687">
        <v>0</v>
      </c>
      <c r="AI687">
        <v>2</v>
      </c>
      <c r="AJ687">
        <v>1</v>
      </c>
      <c r="AK687" t="s">
        <v>461</v>
      </c>
      <c r="AL687">
        <v>35.988100000000003</v>
      </c>
      <c r="AM687" t="s">
        <v>462</v>
      </c>
      <c r="AN687">
        <v>-75.689448999999996</v>
      </c>
      <c r="AO687">
        <v>25</v>
      </c>
      <c r="AP687">
        <v>1500</v>
      </c>
      <c r="AQ687" t="s">
        <v>129</v>
      </c>
      <c r="AR687">
        <v>116</v>
      </c>
      <c r="AS687">
        <v>121</v>
      </c>
      <c r="AT687">
        <v>-512</v>
      </c>
      <c r="BB687" t="str">
        <f t="shared" si="42"/>
        <v>1200</v>
      </c>
      <c r="BC687">
        <v>1</v>
      </c>
      <c r="BD687" t="str">
        <f t="shared" si="44"/>
        <v xml:space="preserve">N1281F  </v>
      </c>
      <c r="BE687">
        <v>1</v>
      </c>
      <c r="BG687">
        <v>0</v>
      </c>
      <c r="BH687">
        <v>0</v>
      </c>
      <c r="BI687">
        <v>0</v>
      </c>
      <c r="BJ687">
        <v>1350</v>
      </c>
      <c r="BK687">
        <v>-150</v>
      </c>
      <c r="BL687" t="s">
        <v>130</v>
      </c>
      <c r="BM687">
        <v>1</v>
      </c>
      <c r="BN687">
        <v>0</v>
      </c>
      <c r="BO687">
        <v>1</v>
      </c>
      <c r="BP687">
        <v>0</v>
      </c>
      <c r="BT687">
        <v>0</v>
      </c>
      <c r="BU687">
        <v>0</v>
      </c>
      <c r="CE687" t="str">
        <f>"21:13:00.881"</f>
        <v>21:13:00.881</v>
      </c>
      <c r="CF687">
        <v>881470684</v>
      </c>
      <c r="CI687">
        <v>0</v>
      </c>
      <c r="CJ687">
        <v>1504</v>
      </c>
      <c r="CK687">
        <v>1011.2</v>
      </c>
      <c r="CL687">
        <v>4.2187999999999999</v>
      </c>
      <c r="CM687">
        <v>1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6</v>
      </c>
      <c r="CY687">
        <v>7</v>
      </c>
      <c r="CZ687" t="s">
        <v>131</v>
      </c>
      <c r="DA687">
        <v>145</v>
      </c>
      <c r="DB687">
        <v>1</v>
      </c>
      <c r="DC687" t="s">
        <v>132</v>
      </c>
      <c r="DD687" t="s">
        <v>133</v>
      </c>
      <c r="DG687">
        <v>1829205</v>
      </c>
      <c r="DI687">
        <v>0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"09/28/2024 21:13:02.183"</f>
        <v>09/28/2024 21:13:02.183</v>
      </c>
      <c r="C688" t="str">
        <f t="shared" si="43"/>
        <v>FFDFD7C0</v>
      </c>
      <c r="D688" t="s">
        <v>123</v>
      </c>
      <c r="E688">
        <v>2</v>
      </c>
      <c r="H688">
        <v>158</v>
      </c>
      <c r="I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"21:13:01.828"</f>
        <v>21:13:01.828</v>
      </c>
      <c r="T688" t="str">
        <f>"21:13:01.428"</f>
        <v>21:13:01.428</v>
      </c>
      <c r="U688" t="str">
        <f t="shared" si="41"/>
        <v>A073EB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126</v>
      </c>
      <c r="AG688">
        <v>0</v>
      </c>
      <c r="AH688">
        <v>0</v>
      </c>
      <c r="AI688">
        <v>2</v>
      </c>
      <c r="AJ688">
        <v>1</v>
      </c>
      <c r="AK688" t="s">
        <v>463</v>
      </c>
      <c r="AL688">
        <v>35.988700000000001</v>
      </c>
      <c r="AM688" t="s">
        <v>464</v>
      </c>
      <c r="AN688">
        <v>-75.688827000000003</v>
      </c>
      <c r="AO688">
        <v>25</v>
      </c>
      <c r="AP688">
        <v>1475</v>
      </c>
      <c r="AQ688" t="s">
        <v>129</v>
      </c>
      <c r="AR688">
        <v>117</v>
      </c>
      <c r="AS688">
        <v>120</v>
      </c>
      <c r="AT688">
        <v>-576</v>
      </c>
      <c r="BB688" t="str">
        <f t="shared" si="42"/>
        <v>1200</v>
      </c>
      <c r="BC688">
        <v>1</v>
      </c>
      <c r="BD688" t="str">
        <f t="shared" si="44"/>
        <v xml:space="preserve">N1281F  </v>
      </c>
      <c r="BE688">
        <v>1</v>
      </c>
      <c r="BG688">
        <v>0</v>
      </c>
      <c r="BH688">
        <v>0</v>
      </c>
      <c r="BI688">
        <v>0</v>
      </c>
      <c r="BJ688">
        <v>1325</v>
      </c>
      <c r="BK688">
        <v>-150</v>
      </c>
      <c r="BL688" t="s">
        <v>130</v>
      </c>
      <c r="BM688">
        <v>1</v>
      </c>
      <c r="BN688">
        <v>0</v>
      </c>
      <c r="BO688">
        <v>1</v>
      </c>
      <c r="BP688">
        <v>0</v>
      </c>
      <c r="BT688">
        <v>0</v>
      </c>
      <c r="BU688">
        <v>0</v>
      </c>
      <c r="CE688" t="str">
        <f>"21:13:01.830"</f>
        <v>21:13:01.830</v>
      </c>
      <c r="CF688">
        <v>830112101</v>
      </c>
      <c r="CI688">
        <v>0</v>
      </c>
      <c r="CJ688">
        <v>1504</v>
      </c>
      <c r="CK688">
        <v>1011.2</v>
      </c>
      <c r="CL688">
        <v>4.2187999999999999</v>
      </c>
      <c r="CM688">
        <v>1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6</v>
      </c>
      <c r="CY688">
        <v>7</v>
      </c>
      <c r="CZ688" t="s">
        <v>131</v>
      </c>
      <c r="DA688">
        <v>145</v>
      </c>
      <c r="DB688">
        <v>1</v>
      </c>
      <c r="DC688" t="s">
        <v>132</v>
      </c>
      <c r="DD688" t="s">
        <v>133</v>
      </c>
      <c r="DG688">
        <v>1829587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"09/28/2024 21:13:02.183"</f>
        <v>09/28/2024 21:13:02.183</v>
      </c>
      <c r="C689" t="str">
        <f t="shared" si="43"/>
        <v>FFDFD7C0</v>
      </c>
      <c r="D689" t="s">
        <v>427</v>
      </c>
      <c r="E689">
        <v>46</v>
      </c>
      <c r="H689">
        <v>143</v>
      </c>
      <c r="I689" t="s">
        <v>428</v>
      </c>
      <c r="J689" t="s">
        <v>297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"21:13:01.828"</f>
        <v>21:13:01.828</v>
      </c>
      <c r="T689" t="str">
        <f>"21:13:01.428"</f>
        <v>21:13:01.428</v>
      </c>
      <c r="U689" t="str">
        <f t="shared" si="41"/>
        <v>A073EB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126</v>
      </c>
      <c r="AG689">
        <v>0</v>
      </c>
      <c r="AH689">
        <v>0</v>
      </c>
      <c r="AI689">
        <v>2</v>
      </c>
      <c r="AJ689">
        <v>1</v>
      </c>
      <c r="AK689" t="s">
        <v>463</v>
      </c>
      <c r="AL689">
        <v>35.988700000000001</v>
      </c>
      <c r="AM689" t="s">
        <v>464</v>
      </c>
      <c r="AN689">
        <v>-75.688827000000003</v>
      </c>
      <c r="AO689">
        <v>25</v>
      </c>
      <c r="AP689">
        <v>1475</v>
      </c>
      <c r="AQ689" t="s">
        <v>129</v>
      </c>
      <c r="AR689">
        <v>117</v>
      </c>
      <c r="AS689">
        <v>120</v>
      </c>
      <c r="AT689">
        <v>-576</v>
      </c>
      <c r="BB689" t="str">
        <f t="shared" si="42"/>
        <v>1200</v>
      </c>
      <c r="BC689">
        <v>1</v>
      </c>
      <c r="BD689" t="str">
        <f t="shared" si="44"/>
        <v xml:space="preserve">N1281F  </v>
      </c>
      <c r="BE689">
        <v>1</v>
      </c>
      <c r="BG689">
        <v>0</v>
      </c>
      <c r="BH689">
        <v>0</v>
      </c>
      <c r="BI689">
        <v>0</v>
      </c>
      <c r="BJ689">
        <v>1325</v>
      </c>
      <c r="BK689">
        <v>-150</v>
      </c>
      <c r="BL689" t="s">
        <v>130</v>
      </c>
      <c r="BM689">
        <v>1</v>
      </c>
      <c r="BN689">
        <v>0</v>
      </c>
      <c r="BO689">
        <v>1</v>
      </c>
      <c r="BP689">
        <v>0</v>
      </c>
      <c r="BT689">
        <v>0</v>
      </c>
      <c r="BU689">
        <v>0</v>
      </c>
      <c r="CE689" t="str">
        <f>"21:13:01.830"</f>
        <v>21:13:01.830</v>
      </c>
      <c r="CF689">
        <v>830112101</v>
      </c>
      <c r="CI689">
        <v>0</v>
      </c>
      <c r="CJ689">
        <v>1504</v>
      </c>
      <c r="CK689">
        <v>1011.2</v>
      </c>
      <c r="CL689">
        <v>4.2187999999999999</v>
      </c>
      <c r="CM689">
        <v>1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6</v>
      </c>
      <c r="CY689">
        <v>7</v>
      </c>
      <c r="CZ689" t="s">
        <v>131</v>
      </c>
      <c r="DA689">
        <v>145</v>
      </c>
      <c r="DB689">
        <v>1</v>
      </c>
      <c r="DC689" t="s">
        <v>132</v>
      </c>
      <c r="DD689" t="s">
        <v>133</v>
      </c>
      <c r="DG689">
        <v>1829587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"09/28/2024 21:13:02.183"</f>
        <v>09/28/2024 21:13:02.183</v>
      </c>
      <c r="C690" t="str">
        <f t="shared" si="43"/>
        <v>FFDFD7C0</v>
      </c>
      <c r="D690" t="s">
        <v>143</v>
      </c>
      <c r="E690">
        <v>13</v>
      </c>
      <c r="J690" t="s">
        <v>144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"21:13:01.828"</f>
        <v>21:13:01.828</v>
      </c>
      <c r="T690" t="str">
        <f>"21:13:01.428"</f>
        <v>21:13:01.428</v>
      </c>
      <c r="U690" t="str">
        <f t="shared" si="41"/>
        <v>A073EB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126</v>
      </c>
      <c r="AG690">
        <v>0</v>
      </c>
      <c r="AH690">
        <v>0</v>
      </c>
      <c r="AI690">
        <v>2</v>
      </c>
      <c r="AJ690">
        <v>1</v>
      </c>
      <c r="AK690" t="s">
        <v>463</v>
      </c>
      <c r="AL690">
        <v>35.988700000000001</v>
      </c>
      <c r="AM690" t="s">
        <v>464</v>
      </c>
      <c r="AN690">
        <v>-75.688827000000003</v>
      </c>
      <c r="AO690">
        <v>25</v>
      </c>
      <c r="AP690">
        <v>1475</v>
      </c>
      <c r="AQ690" t="s">
        <v>129</v>
      </c>
      <c r="AR690">
        <v>117</v>
      </c>
      <c r="AS690">
        <v>120</v>
      </c>
      <c r="AT690">
        <v>-576</v>
      </c>
      <c r="BB690" t="str">
        <f t="shared" si="42"/>
        <v>1200</v>
      </c>
      <c r="BC690">
        <v>1</v>
      </c>
      <c r="BD690" t="str">
        <f t="shared" si="44"/>
        <v xml:space="preserve">N1281F  </v>
      </c>
      <c r="BE690">
        <v>1</v>
      </c>
      <c r="BG690">
        <v>0</v>
      </c>
      <c r="BH690">
        <v>0</v>
      </c>
      <c r="BI690">
        <v>0</v>
      </c>
      <c r="BJ690">
        <v>1325</v>
      </c>
      <c r="BK690">
        <v>-150</v>
      </c>
      <c r="BL690" t="s">
        <v>130</v>
      </c>
      <c r="BM690">
        <v>1</v>
      </c>
      <c r="BN690">
        <v>0</v>
      </c>
      <c r="BO690">
        <v>1</v>
      </c>
      <c r="BP690">
        <v>0</v>
      </c>
      <c r="BT690">
        <v>0</v>
      </c>
      <c r="BU690">
        <v>0</v>
      </c>
      <c r="CE690" t="str">
        <f>"21:13:01.830"</f>
        <v>21:13:01.830</v>
      </c>
      <c r="CF690">
        <v>830112101</v>
      </c>
      <c r="CI690">
        <v>0</v>
      </c>
      <c r="CJ690">
        <v>1504</v>
      </c>
      <c r="CK690">
        <v>1011.2</v>
      </c>
      <c r="CL690">
        <v>4.2187999999999999</v>
      </c>
      <c r="CM690">
        <v>1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6</v>
      </c>
      <c r="CY690">
        <v>7</v>
      </c>
      <c r="CZ690" t="s">
        <v>131</v>
      </c>
      <c r="DA690">
        <v>145</v>
      </c>
      <c r="DB690">
        <v>1</v>
      </c>
      <c r="DC690" t="s">
        <v>132</v>
      </c>
      <c r="DD690" t="s">
        <v>133</v>
      </c>
      <c r="DG690">
        <v>1829587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"09/28/2024 21:13:03.042"</f>
        <v>09/28/2024 21:13:03.042</v>
      </c>
      <c r="C691" t="str">
        <f t="shared" si="43"/>
        <v>FFDFD7C0</v>
      </c>
      <c r="D691" t="s">
        <v>123</v>
      </c>
      <c r="E691">
        <v>2</v>
      </c>
      <c r="H691">
        <v>158</v>
      </c>
      <c r="I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"21:13:02.781"</f>
        <v>21:13:02.781</v>
      </c>
      <c r="T691" t="str">
        <f>"21:13:02.381"</f>
        <v>21:13:02.381</v>
      </c>
      <c r="U691" t="str">
        <f t="shared" si="41"/>
        <v>A073EB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126</v>
      </c>
      <c r="AG691">
        <v>0</v>
      </c>
      <c r="AH691">
        <v>0</v>
      </c>
      <c r="AI691">
        <v>2</v>
      </c>
      <c r="AJ691">
        <v>1</v>
      </c>
      <c r="AK691" t="s">
        <v>465</v>
      </c>
      <c r="AL691">
        <v>35.989172000000003</v>
      </c>
      <c r="AM691" t="s">
        <v>466</v>
      </c>
      <c r="AN691">
        <v>-75.688204999999996</v>
      </c>
      <c r="AO691">
        <v>25</v>
      </c>
      <c r="AP691">
        <v>1475</v>
      </c>
      <c r="AQ691" t="s">
        <v>129</v>
      </c>
      <c r="AR691">
        <v>118</v>
      </c>
      <c r="AS691">
        <v>119</v>
      </c>
      <c r="AT691">
        <v>-640</v>
      </c>
      <c r="BB691" t="str">
        <f t="shared" si="42"/>
        <v>1200</v>
      </c>
      <c r="BC691">
        <v>1</v>
      </c>
      <c r="BD691" t="str">
        <f t="shared" si="44"/>
        <v xml:space="preserve">N1281F  </v>
      </c>
      <c r="BE691">
        <v>1</v>
      </c>
      <c r="BG691">
        <v>0</v>
      </c>
      <c r="BH691">
        <v>0</v>
      </c>
      <c r="BI691">
        <v>0</v>
      </c>
      <c r="BJ691">
        <v>1325</v>
      </c>
      <c r="BK691">
        <v>-150</v>
      </c>
      <c r="BL691" t="s">
        <v>130</v>
      </c>
      <c r="BM691">
        <v>1</v>
      </c>
      <c r="BN691">
        <v>0</v>
      </c>
      <c r="BO691">
        <v>1</v>
      </c>
      <c r="BP691">
        <v>0</v>
      </c>
      <c r="BT691">
        <v>0</v>
      </c>
      <c r="BU691">
        <v>0</v>
      </c>
      <c r="CE691" t="str">
        <f>"21:13:02.789"</f>
        <v>21:13:02.789</v>
      </c>
      <c r="CF691">
        <v>788584152</v>
      </c>
      <c r="CI691">
        <v>0</v>
      </c>
      <c r="CJ691">
        <v>1504</v>
      </c>
      <c r="CK691">
        <v>1011.2</v>
      </c>
      <c r="CL691">
        <v>4.2187999999999999</v>
      </c>
      <c r="CM691">
        <v>1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6</v>
      </c>
      <c r="CY691">
        <v>7</v>
      </c>
      <c r="CZ691" t="s">
        <v>131</v>
      </c>
      <c r="DA691">
        <v>145</v>
      </c>
      <c r="DB691">
        <v>1</v>
      </c>
      <c r="DC691" t="s">
        <v>132</v>
      </c>
      <c r="DD691" t="s">
        <v>133</v>
      </c>
      <c r="DG691">
        <v>1829963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"09/28/2024 21:13:03.073"</f>
        <v>09/28/2024 21:13:03.073</v>
      </c>
      <c r="C692" t="str">
        <f t="shared" si="43"/>
        <v>FFDFD7C0</v>
      </c>
      <c r="D692" t="s">
        <v>143</v>
      </c>
      <c r="E692">
        <v>13</v>
      </c>
      <c r="J692" t="s">
        <v>144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"21:13:02.781"</f>
        <v>21:13:02.781</v>
      </c>
      <c r="T692" t="str">
        <f>"21:13:02.381"</f>
        <v>21:13:02.381</v>
      </c>
      <c r="U692" t="str">
        <f t="shared" si="41"/>
        <v>A073EB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126</v>
      </c>
      <c r="AG692">
        <v>0</v>
      </c>
      <c r="AH692">
        <v>0</v>
      </c>
      <c r="AI692">
        <v>2</v>
      </c>
      <c r="AJ692">
        <v>1</v>
      </c>
      <c r="AK692" t="s">
        <v>465</v>
      </c>
      <c r="AL692">
        <v>35.989172000000003</v>
      </c>
      <c r="AM692" t="s">
        <v>466</v>
      </c>
      <c r="AN692">
        <v>-75.688204999999996</v>
      </c>
      <c r="AO692">
        <v>25</v>
      </c>
      <c r="AP692">
        <v>1475</v>
      </c>
      <c r="AQ692" t="s">
        <v>129</v>
      </c>
      <c r="AR692">
        <v>118</v>
      </c>
      <c r="AS692">
        <v>119</v>
      </c>
      <c r="AT692">
        <v>-640</v>
      </c>
      <c r="BB692" t="str">
        <f t="shared" si="42"/>
        <v>1200</v>
      </c>
      <c r="BC692">
        <v>1</v>
      </c>
      <c r="BD692" t="str">
        <f t="shared" si="44"/>
        <v xml:space="preserve">N1281F  </v>
      </c>
      <c r="BE692">
        <v>1</v>
      </c>
      <c r="BG692">
        <v>0</v>
      </c>
      <c r="BH692">
        <v>0</v>
      </c>
      <c r="BI692">
        <v>0</v>
      </c>
      <c r="BJ692">
        <v>1325</v>
      </c>
      <c r="BK692">
        <v>-150</v>
      </c>
      <c r="BL692" t="s">
        <v>130</v>
      </c>
      <c r="BM692">
        <v>1</v>
      </c>
      <c r="BN692">
        <v>0</v>
      </c>
      <c r="BO692">
        <v>1</v>
      </c>
      <c r="BP692">
        <v>0</v>
      </c>
      <c r="BT692">
        <v>0</v>
      </c>
      <c r="BU692">
        <v>0</v>
      </c>
      <c r="CE692" t="str">
        <f>"21:13:02.789"</f>
        <v>21:13:02.789</v>
      </c>
      <c r="CF692">
        <v>788584152</v>
      </c>
      <c r="CI692">
        <v>0</v>
      </c>
      <c r="CJ692">
        <v>1504</v>
      </c>
      <c r="CK692">
        <v>1011.2</v>
      </c>
      <c r="CL692">
        <v>4.2187999999999999</v>
      </c>
      <c r="CM692">
        <v>1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6</v>
      </c>
      <c r="CY692">
        <v>7</v>
      </c>
      <c r="CZ692" t="s">
        <v>131</v>
      </c>
      <c r="DA692">
        <v>145</v>
      </c>
      <c r="DB692">
        <v>1</v>
      </c>
      <c r="DC692" t="s">
        <v>132</v>
      </c>
      <c r="DD692" t="s">
        <v>133</v>
      </c>
      <c r="DG692">
        <v>1829963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"09/28/2024 21:13:03.073"</f>
        <v>09/28/2024 21:13:03.073</v>
      </c>
      <c r="C693" t="str">
        <f t="shared" si="43"/>
        <v>FFDFD7C0</v>
      </c>
      <c r="D693" t="s">
        <v>136</v>
      </c>
      <c r="E693">
        <v>3</v>
      </c>
      <c r="F693">
        <v>1003</v>
      </c>
      <c r="G693" t="s">
        <v>142</v>
      </c>
      <c r="J693" t="s">
        <v>137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"21:13:02.781"</f>
        <v>21:13:02.781</v>
      </c>
      <c r="T693" t="str">
        <f>"21:13:02.381"</f>
        <v>21:13:02.381</v>
      </c>
      <c r="U693" t="str">
        <f t="shared" si="41"/>
        <v>A073EB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126</v>
      </c>
      <c r="AG693">
        <v>0</v>
      </c>
      <c r="AH693">
        <v>0</v>
      </c>
      <c r="AI693">
        <v>2</v>
      </c>
      <c r="AJ693">
        <v>1</v>
      </c>
      <c r="AK693" t="s">
        <v>465</v>
      </c>
      <c r="AL693">
        <v>35.989172000000003</v>
      </c>
      <c r="AM693" t="s">
        <v>466</v>
      </c>
      <c r="AN693">
        <v>-75.688204999999996</v>
      </c>
      <c r="AO693">
        <v>25</v>
      </c>
      <c r="AP693">
        <v>1475</v>
      </c>
      <c r="AQ693" t="s">
        <v>129</v>
      </c>
      <c r="AR693">
        <v>118</v>
      </c>
      <c r="AS693">
        <v>119</v>
      </c>
      <c r="AT693">
        <v>-640</v>
      </c>
      <c r="BB693" t="str">
        <f t="shared" si="42"/>
        <v>1200</v>
      </c>
      <c r="BC693">
        <v>1</v>
      </c>
      <c r="BD693" t="str">
        <f t="shared" si="44"/>
        <v xml:space="preserve">N1281F  </v>
      </c>
      <c r="BE693">
        <v>1</v>
      </c>
      <c r="BG693">
        <v>0</v>
      </c>
      <c r="BH693">
        <v>0</v>
      </c>
      <c r="BI693">
        <v>0</v>
      </c>
      <c r="BJ693">
        <v>1325</v>
      </c>
      <c r="BK693">
        <v>-150</v>
      </c>
      <c r="BL693" t="s">
        <v>130</v>
      </c>
      <c r="BM693">
        <v>1</v>
      </c>
      <c r="BN693">
        <v>0</v>
      </c>
      <c r="BO693">
        <v>1</v>
      </c>
      <c r="BP693">
        <v>0</v>
      </c>
      <c r="BT693">
        <v>0</v>
      </c>
      <c r="BU693">
        <v>0</v>
      </c>
      <c r="CE693" t="str">
        <f>"21:13:02.789"</f>
        <v>21:13:02.789</v>
      </c>
      <c r="CF693">
        <v>788584152</v>
      </c>
      <c r="CI693">
        <v>0</v>
      </c>
      <c r="CJ693">
        <v>1504</v>
      </c>
      <c r="CK693">
        <v>1011.2</v>
      </c>
      <c r="CL693">
        <v>4.2187999999999999</v>
      </c>
      <c r="CM693">
        <v>1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6</v>
      </c>
      <c r="CY693">
        <v>7</v>
      </c>
      <c r="CZ693" t="s">
        <v>131</v>
      </c>
      <c r="DA693">
        <v>145</v>
      </c>
      <c r="DB693">
        <v>1</v>
      </c>
      <c r="DC693" t="s">
        <v>132</v>
      </c>
      <c r="DD693" t="s">
        <v>133</v>
      </c>
      <c r="DG693">
        <v>1829963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"09/28/2024 21:13:03.073"</f>
        <v>09/28/2024 21:13:03.073</v>
      </c>
      <c r="C694" t="str">
        <f t="shared" si="43"/>
        <v>FFDFD7C0</v>
      </c>
      <c r="D694" t="s">
        <v>136</v>
      </c>
      <c r="E694">
        <v>4</v>
      </c>
      <c r="F694">
        <v>1004</v>
      </c>
      <c r="G694" t="s">
        <v>124</v>
      </c>
      <c r="J694" t="s">
        <v>137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"21:13:02.781"</f>
        <v>21:13:02.781</v>
      </c>
      <c r="T694" t="str">
        <f>"21:13:02.381"</f>
        <v>21:13:02.381</v>
      </c>
      <c r="U694" t="str">
        <f t="shared" si="41"/>
        <v>A073EB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126</v>
      </c>
      <c r="AG694">
        <v>0</v>
      </c>
      <c r="AH694">
        <v>0</v>
      </c>
      <c r="AI694">
        <v>2</v>
      </c>
      <c r="AJ694">
        <v>1</v>
      </c>
      <c r="AK694" t="s">
        <v>465</v>
      </c>
      <c r="AL694">
        <v>35.989172000000003</v>
      </c>
      <c r="AM694" t="s">
        <v>466</v>
      </c>
      <c r="AN694">
        <v>-75.688204999999996</v>
      </c>
      <c r="AO694">
        <v>25</v>
      </c>
      <c r="AP694">
        <v>1475</v>
      </c>
      <c r="AQ694" t="s">
        <v>129</v>
      </c>
      <c r="AR694">
        <v>118</v>
      </c>
      <c r="AS694">
        <v>119</v>
      </c>
      <c r="AT694">
        <v>-640</v>
      </c>
      <c r="BB694" t="str">
        <f t="shared" si="42"/>
        <v>1200</v>
      </c>
      <c r="BC694">
        <v>1</v>
      </c>
      <c r="BD694" t="str">
        <f t="shared" si="44"/>
        <v xml:space="preserve">N1281F  </v>
      </c>
      <c r="BE694">
        <v>1</v>
      </c>
      <c r="BG694">
        <v>0</v>
      </c>
      <c r="BH694">
        <v>0</v>
      </c>
      <c r="BI694">
        <v>0</v>
      </c>
      <c r="BJ694">
        <v>1325</v>
      </c>
      <c r="BK694">
        <v>-150</v>
      </c>
      <c r="BL694" t="s">
        <v>130</v>
      </c>
      <c r="BM694">
        <v>1</v>
      </c>
      <c r="BN694">
        <v>0</v>
      </c>
      <c r="BO694">
        <v>1</v>
      </c>
      <c r="BP694">
        <v>0</v>
      </c>
      <c r="BT694">
        <v>0</v>
      </c>
      <c r="BU694">
        <v>0</v>
      </c>
      <c r="CE694" t="str">
        <f>"21:13:02.789"</f>
        <v>21:13:02.789</v>
      </c>
      <c r="CF694">
        <v>788584152</v>
      </c>
      <c r="CI694">
        <v>0</v>
      </c>
      <c r="CJ694">
        <v>1504</v>
      </c>
      <c r="CK694">
        <v>1011.2</v>
      </c>
      <c r="CL694">
        <v>4.2187999999999999</v>
      </c>
      <c r="CM694">
        <v>1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6</v>
      </c>
      <c r="CY694">
        <v>7</v>
      </c>
      <c r="CZ694" t="s">
        <v>131</v>
      </c>
      <c r="DA694">
        <v>145</v>
      </c>
      <c r="DB694">
        <v>1</v>
      </c>
      <c r="DC694" t="s">
        <v>132</v>
      </c>
      <c r="DD694" t="s">
        <v>133</v>
      </c>
      <c r="DG694">
        <v>1829963</v>
      </c>
      <c r="DI694">
        <v>0</v>
      </c>
      <c r="DJ694">
        <v>0</v>
      </c>
      <c r="DK694">
        <v>1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"09/28/2024 21:13:03.042"</f>
        <v>09/28/2024 21:13:03.042</v>
      </c>
      <c r="C695" t="str">
        <f t="shared" si="43"/>
        <v>FFDFD7C0</v>
      </c>
      <c r="D695" t="s">
        <v>427</v>
      </c>
      <c r="E695">
        <v>46</v>
      </c>
      <c r="H695">
        <v>143</v>
      </c>
      <c r="I695" t="s">
        <v>428</v>
      </c>
      <c r="J695" t="s">
        <v>297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"21:13:02.781"</f>
        <v>21:13:02.781</v>
      </c>
      <c r="T695" t="str">
        <f>"21:13:02.381"</f>
        <v>21:13:02.381</v>
      </c>
      <c r="U695" t="str">
        <f t="shared" si="41"/>
        <v>A073EB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126</v>
      </c>
      <c r="AG695">
        <v>0</v>
      </c>
      <c r="AH695">
        <v>0</v>
      </c>
      <c r="AI695">
        <v>2</v>
      </c>
      <c r="AJ695">
        <v>1</v>
      </c>
      <c r="AK695" t="s">
        <v>465</v>
      </c>
      <c r="AL695">
        <v>35.989172000000003</v>
      </c>
      <c r="AM695" t="s">
        <v>466</v>
      </c>
      <c r="AN695">
        <v>-75.688204999999996</v>
      </c>
      <c r="AO695">
        <v>25</v>
      </c>
      <c r="AP695">
        <v>1475</v>
      </c>
      <c r="AQ695" t="s">
        <v>129</v>
      </c>
      <c r="AR695">
        <v>118</v>
      </c>
      <c r="AS695">
        <v>119</v>
      </c>
      <c r="AT695">
        <v>-640</v>
      </c>
      <c r="BB695" t="str">
        <f t="shared" si="42"/>
        <v>1200</v>
      </c>
      <c r="BC695">
        <v>1</v>
      </c>
      <c r="BD695" t="str">
        <f t="shared" si="44"/>
        <v xml:space="preserve">N1281F  </v>
      </c>
      <c r="BE695">
        <v>1</v>
      </c>
      <c r="BG695">
        <v>0</v>
      </c>
      <c r="BH695">
        <v>0</v>
      </c>
      <c r="BI695">
        <v>0</v>
      </c>
      <c r="BJ695">
        <v>1325</v>
      </c>
      <c r="BK695">
        <v>-150</v>
      </c>
      <c r="BL695" t="s">
        <v>130</v>
      </c>
      <c r="BM695">
        <v>1</v>
      </c>
      <c r="BN695">
        <v>0</v>
      </c>
      <c r="BO695">
        <v>1</v>
      </c>
      <c r="BP695">
        <v>0</v>
      </c>
      <c r="BT695">
        <v>0</v>
      </c>
      <c r="BU695">
        <v>0</v>
      </c>
      <c r="CE695" t="str">
        <f>"21:13:02.789"</f>
        <v>21:13:02.789</v>
      </c>
      <c r="CF695">
        <v>788584152</v>
      </c>
      <c r="CI695">
        <v>0</v>
      </c>
      <c r="CJ695">
        <v>1504</v>
      </c>
      <c r="CK695">
        <v>1011.2</v>
      </c>
      <c r="CL695">
        <v>4.2187999999999999</v>
      </c>
      <c r="CM695">
        <v>1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6</v>
      </c>
      <c r="CY695">
        <v>7</v>
      </c>
      <c r="CZ695" t="s">
        <v>131</v>
      </c>
      <c r="DA695">
        <v>145</v>
      </c>
      <c r="DB695">
        <v>1</v>
      </c>
      <c r="DC695" t="s">
        <v>132</v>
      </c>
      <c r="DD695" t="s">
        <v>133</v>
      </c>
      <c r="DG695">
        <v>1829963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"09/28/2024 21:13:04.198"</f>
        <v>09/28/2024 21:13:04.198</v>
      </c>
      <c r="C696" t="str">
        <f t="shared" si="43"/>
        <v>FFDFD7C0</v>
      </c>
      <c r="D696" t="s">
        <v>427</v>
      </c>
      <c r="E696">
        <v>46</v>
      </c>
      <c r="H696">
        <v>143</v>
      </c>
      <c r="I696" t="s">
        <v>428</v>
      </c>
      <c r="J696" t="s">
        <v>297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"21:13:03.867"</f>
        <v>21:13:03.867</v>
      </c>
      <c r="T696" t="str">
        <f>"21:13:03.367"</f>
        <v>21:13:03.367</v>
      </c>
      <c r="U696" t="str">
        <f t="shared" si="41"/>
        <v>A073EB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126</v>
      </c>
      <c r="AG696">
        <v>0</v>
      </c>
      <c r="AH696">
        <v>0</v>
      </c>
      <c r="AI696">
        <v>2</v>
      </c>
      <c r="AJ696">
        <v>1</v>
      </c>
      <c r="AK696" t="s">
        <v>467</v>
      </c>
      <c r="AL696">
        <v>35.989795000000001</v>
      </c>
      <c r="AM696" t="s">
        <v>468</v>
      </c>
      <c r="AN696">
        <v>-75.687454000000002</v>
      </c>
      <c r="AO696">
        <v>25</v>
      </c>
      <c r="AP696">
        <v>1450</v>
      </c>
      <c r="AQ696" t="s">
        <v>129</v>
      </c>
      <c r="AR696">
        <v>120</v>
      </c>
      <c r="AS696">
        <v>118</v>
      </c>
      <c r="AT696">
        <v>-704</v>
      </c>
      <c r="BB696" t="str">
        <f t="shared" si="42"/>
        <v>1200</v>
      </c>
      <c r="BC696">
        <v>1</v>
      </c>
      <c r="BD696" t="str">
        <f t="shared" si="44"/>
        <v xml:space="preserve">N1281F  </v>
      </c>
      <c r="BE696">
        <v>1</v>
      </c>
      <c r="BG696">
        <v>0</v>
      </c>
      <c r="BH696">
        <v>0</v>
      </c>
      <c r="BI696">
        <v>0</v>
      </c>
      <c r="BJ696">
        <v>1300</v>
      </c>
      <c r="BK696">
        <v>-150</v>
      </c>
      <c r="BL696" t="s">
        <v>130</v>
      </c>
      <c r="BM696">
        <v>1</v>
      </c>
      <c r="BN696">
        <v>0</v>
      </c>
      <c r="BO696">
        <v>1</v>
      </c>
      <c r="BP696">
        <v>0</v>
      </c>
      <c r="BT696">
        <v>0</v>
      </c>
      <c r="BU696">
        <v>0</v>
      </c>
      <c r="CE696" t="str">
        <f>"21:13:03.870"</f>
        <v>21:13:03.870</v>
      </c>
      <c r="CF696">
        <v>869937030</v>
      </c>
      <c r="CI696">
        <v>0</v>
      </c>
      <c r="CJ696">
        <v>1504</v>
      </c>
      <c r="CK696">
        <v>1011.2</v>
      </c>
      <c r="CL696">
        <v>4.2187999999999999</v>
      </c>
      <c r="CM696">
        <v>1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131</v>
      </c>
      <c r="DA696">
        <v>145</v>
      </c>
      <c r="DB696">
        <v>1</v>
      </c>
      <c r="DC696" t="s">
        <v>132</v>
      </c>
      <c r="DD696" t="s">
        <v>133</v>
      </c>
      <c r="DG696">
        <v>1830443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"09/28/2024 21:13:04.198"</f>
        <v>09/28/2024 21:13:04.198</v>
      </c>
      <c r="C697" t="str">
        <f t="shared" si="43"/>
        <v>FFDFD7C0</v>
      </c>
      <c r="D697" t="s">
        <v>143</v>
      </c>
      <c r="E697">
        <v>13</v>
      </c>
      <c r="J697" t="s">
        <v>144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"21:13:03.867"</f>
        <v>21:13:03.867</v>
      </c>
      <c r="T697" t="str">
        <f>"21:13:03.367"</f>
        <v>21:13:03.367</v>
      </c>
      <c r="U697" t="str">
        <f t="shared" si="41"/>
        <v>A073EB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126</v>
      </c>
      <c r="AG697">
        <v>0</v>
      </c>
      <c r="AH697">
        <v>0</v>
      </c>
      <c r="AI697">
        <v>2</v>
      </c>
      <c r="AJ697">
        <v>1</v>
      </c>
      <c r="AK697" t="s">
        <v>467</v>
      </c>
      <c r="AL697">
        <v>35.989795000000001</v>
      </c>
      <c r="AM697" t="s">
        <v>468</v>
      </c>
      <c r="AN697">
        <v>-75.687454000000002</v>
      </c>
      <c r="AO697">
        <v>25</v>
      </c>
      <c r="AP697">
        <v>1450</v>
      </c>
      <c r="AQ697" t="s">
        <v>129</v>
      </c>
      <c r="AR697">
        <v>120</v>
      </c>
      <c r="AS697">
        <v>118</v>
      </c>
      <c r="AT697">
        <v>-704</v>
      </c>
      <c r="BB697" t="str">
        <f t="shared" si="42"/>
        <v>1200</v>
      </c>
      <c r="BC697">
        <v>1</v>
      </c>
      <c r="BD697" t="str">
        <f t="shared" si="44"/>
        <v xml:space="preserve">N1281F  </v>
      </c>
      <c r="BE697">
        <v>1</v>
      </c>
      <c r="BG697">
        <v>0</v>
      </c>
      <c r="BH697">
        <v>0</v>
      </c>
      <c r="BI697">
        <v>0</v>
      </c>
      <c r="BJ697">
        <v>1300</v>
      </c>
      <c r="BK697">
        <v>-150</v>
      </c>
      <c r="BL697" t="s">
        <v>130</v>
      </c>
      <c r="BM697">
        <v>1</v>
      </c>
      <c r="BN697">
        <v>0</v>
      </c>
      <c r="BO697">
        <v>1</v>
      </c>
      <c r="BP697">
        <v>0</v>
      </c>
      <c r="BT697">
        <v>0</v>
      </c>
      <c r="BU697">
        <v>0</v>
      </c>
      <c r="CE697" t="str">
        <f>"21:13:03.870"</f>
        <v>21:13:03.870</v>
      </c>
      <c r="CF697">
        <v>869937030</v>
      </c>
      <c r="CI697">
        <v>0</v>
      </c>
      <c r="CJ697">
        <v>1504</v>
      </c>
      <c r="CK697">
        <v>1011.2</v>
      </c>
      <c r="CL697">
        <v>4.2187999999999999</v>
      </c>
      <c r="CM697">
        <v>1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145</v>
      </c>
      <c r="DB697">
        <v>1</v>
      </c>
      <c r="DC697" t="s">
        <v>132</v>
      </c>
      <c r="DD697" t="s">
        <v>133</v>
      </c>
      <c r="DG697">
        <v>1830443</v>
      </c>
      <c r="DI697">
        <v>0</v>
      </c>
      <c r="DJ697">
        <v>0</v>
      </c>
      <c r="DK697">
        <v>1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"09/28/2024 21:13:04.198"</f>
        <v>09/28/2024 21:13:04.198</v>
      </c>
      <c r="C698" t="str">
        <f t="shared" si="43"/>
        <v>FFDFD7C0</v>
      </c>
      <c r="D698" t="s">
        <v>136</v>
      </c>
      <c r="E698">
        <v>3</v>
      </c>
      <c r="F698">
        <v>1003</v>
      </c>
      <c r="G698" t="s">
        <v>142</v>
      </c>
      <c r="J698" t="s">
        <v>137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"21:13:03.867"</f>
        <v>21:13:03.867</v>
      </c>
      <c r="T698" t="str">
        <f>"21:13:03.367"</f>
        <v>21:13:03.367</v>
      </c>
      <c r="U698" t="str">
        <f t="shared" si="41"/>
        <v>A073EB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126</v>
      </c>
      <c r="AG698">
        <v>0</v>
      </c>
      <c r="AH698">
        <v>0</v>
      </c>
      <c r="AI698">
        <v>2</v>
      </c>
      <c r="AJ698">
        <v>1</v>
      </c>
      <c r="AK698" t="s">
        <v>467</v>
      </c>
      <c r="AL698">
        <v>35.989795000000001</v>
      </c>
      <c r="AM698" t="s">
        <v>468</v>
      </c>
      <c r="AN698">
        <v>-75.687454000000002</v>
      </c>
      <c r="AO698">
        <v>25</v>
      </c>
      <c r="AP698">
        <v>1450</v>
      </c>
      <c r="AQ698" t="s">
        <v>129</v>
      </c>
      <c r="AR698">
        <v>120</v>
      </c>
      <c r="AS698">
        <v>118</v>
      </c>
      <c r="AT698">
        <v>-704</v>
      </c>
      <c r="BB698" t="str">
        <f t="shared" si="42"/>
        <v>1200</v>
      </c>
      <c r="BC698">
        <v>1</v>
      </c>
      <c r="BD698" t="str">
        <f t="shared" si="44"/>
        <v xml:space="preserve">N1281F  </v>
      </c>
      <c r="BE698">
        <v>1</v>
      </c>
      <c r="BG698">
        <v>0</v>
      </c>
      <c r="BH698">
        <v>0</v>
      </c>
      <c r="BI698">
        <v>0</v>
      </c>
      <c r="BJ698">
        <v>1300</v>
      </c>
      <c r="BK698">
        <v>-150</v>
      </c>
      <c r="BL698" t="s">
        <v>130</v>
      </c>
      <c r="BM698">
        <v>1</v>
      </c>
      <c r="BN698">
        <v>0</v>
      </c>
      <c r="BO698">
        <v>1</v>
      </c>
      <c r="BP698">
        <v>0</v>
      </c>
      <c r="BT698">
        <v>0</v>
      </c>
      <c r="BU698">
        <v>0</v>
      </c>
      <c r="CE698" t="str">
        <f>"21:13:03.870"</f>
        <v>21:13:03.870</v>
      </c>
      <c r="CF698">
        <v>869937030</v>
      </c>
      <c r="CI698">
        <v>0</v>
      </c>
      <c r="CJ698">
        <v>1504</v>
      </c>
      <c r="CK698">
        <v>1011.2</v>
      </c>
      <c r="CL698">
        <v>4.2187999999999999</v>
      </c>
      <c r="CM698">
        <v>1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145</v>
      </c>
      <c r="DB698">
        <v>1</v>
      </c>
      <c r="DC698" t="s">
        <v>132</v>
      </c>
      <c r="DD698" t="s">
        <v>133</v>
      </c>
      <c r="DG698">
        <v>1830443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"09/28/2024 21:13:04.198"</f>
        <v>09/28/2024 21:13:04.198</v>
      </c>
      <c r="C699" t="str">
        <f t="shared" si="43"/>
        <v>FFDFD7C0</v>
      </c>
      <c r="D699" t="s">
        <v>136</v>
      </c>
      <c r="E699">
        <v>4</v>
      </c>
      <c r="F699">
        <v>1004</v>
      </c>
      <c r="G699" t="s">
        <v>124</v>
      </c>
      <c r="J699" t="s">
        <v>137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"21:13:03.867"</f>
        <v>21:13:03.867</v>
      </c>
      <c r="T699" t="str">
        <f>"21:13:03.367"</f>
        <v>21:13:03.367</v>
      </c>
      <c r="U699" t="str">
        <f t="shared" si="41"/>
        <v>A073EB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126</v>
      </c>
      <c r="AG699">
        <v>0</v>
      </c>
      <c r="AH699">
        <v>0</v>
      </c>
      <c r="AI699">
        <v>2</v>
      </c>
      <c r="AJ699">
        <v>1</v>
      </c>
      <c r="AK699" t="s">
        <v>467</v>
      </c>
      <c r="AL699">
        <v>35.989795000000001</v>
      </c>
      <c r="AM699" t="s">
        <v>468</v>
      </c>
      <c r="AN699">
        <v>-75.687454000000002</v>
      </c>
      <c r="AO699">
        <v>25</v>
      </c>
      <c r="AP699">
        <v>1450</v>
      </c>
      <c r="AQ699" t="s">
        <v>129</v>
      </c>
      <c r="AR699">
        <v>120</v>
      </c>
      <c r="AS699">
        <v>118</v>
      </c>
      <c r="AT699">
        <v>-704</v>
      </c>
      <c r="BB699" t="str">
        <f t="shared" si="42"/>
        <v>1200</v>
      </c>
      <c r="BC699">
        <v>1</v>
      </c>
      <c r="BD699" t="str">
        <f t="shared" si="44"/>
        <v xml:space="preserve">N1281F  </v>
      </c>
      <c r="BE699">
        <v>1</v>
      </c>
      <c r="BG699">
        <v>0</v>
      </c>
      <c r="BH699">
        <v>0</v>
      </c>
      <c r="BI699">
        <v>0</v>
      </c>
      <c r="BJ699">
        <v>1300</v>
      </c>
      <c r="BK699">
        <v>-150</v>
      </c>
      <c r="BL699" t="s">
        <v>130</v>
      </c>
      <c r="BM699">
        <v>1</v>
      </c>
      <c r="BN699">
        <v>0</v>
      </c>
      <c r="BO699">
        <v>1</v>
      </c>
      <c r="BP699">
        <v>0</v>
      </c>
      <c r="BT699">
        <v>0</v>
      </c>
      <c r="BU699">
        <v>0</v>
      </c>
      <c r="CE699" t="str">
        <f>"21:13:03.870"</f>
        <v>21:13:03.870</v>
      </c>
      <c r="CF699">
        <v>869937030</v>
      </c>
      <c r="CI699">
        <v>0</v>
      </c>
      <c r="CJ699">
        <v>1504</v>
      </c>
      <c r="CK699">
        <v>1011.2</v>
      </c>
      <c r="CL699">
        <v>4.2187999999999999</v>
      </c>
      <c r="CM699">
        <v>1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145</v>
      </c>
      <c r="DB699">
        <v>1</v>
      </c>
      <c r="DC699" t="s">
        <v>132</v>
      </c>
      <c r="DD699" t="s">
        <v>133</v>
      </c>
      <c r="DG699">
        <v>1830443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"09/28/2024 21:13:04.198"</f>
        <v>09/28/2024 21:13:04.198</v>
      </c>
      <c r="C700" t="str">
        <f t="shared" si="43"/>
        <v>FFDFD7C0</v>
      </c>
      <c r="D700" t="s">
        <v>123</v>
      </c>
      <c r="E700">
        <v>2</v>
      </c>
      <c r="H700">
        <v>158</v>
      </c>
      <c r="I700" t="s">
        <v>124</v>
      </c>
      <c r="J700" t="s">
        <v>125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"21:13:03.867"</f>
        <v>21:13:03.867</v>
      </c>
      <c r="T700" t="str">
        <f>"21:13:03.367"</f>
        <v>21:13:03.367</v>
      </c>
      <c r="U700" t="str">
        <f t="shared" si="41"/>
        <v>A073EB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126</v>
      </c>
      <c r="AG700">
        <v>0</v>
      </c>
      <c r="AH700">
        <v>0</v>
      </c>
      <c r="AI700">
        <v>2</v>
      </c>
      <c r="AJ700">
        <v>1</v>
      </c>
      <c r="AK700" t="s">
        <v>467</v>
      </c>
      <c r="AL700">
        <v>35.989795000000001</v>
      </c>
      <c r="AM700" t="s">
        <v>468</v>
      </c>
      <c r="AN700">
        <v>-75.687454000000002</v>
      </c>
      <c r="AO700">
        <v>25</v>
      </c>
      <c r="AP700">
        <v>1450</v>
      </c>
      <c r="AQ700" t="s">
        <v>129</v>
      </c>
      <c r="AR700">
        <v>120</v>
      </c>
      <c r="AS700">
        <v>118</v>
      </c>
      <c r="AT700">
        <v>-704</v>
      </c>
      <c r="BB700" t="str">
        <f t="shared" si="42"/>
        <v>1200</v>
      </c>
      <c r="BC700">
        <v>1</v>
      </c>
      <c r="BD700" t="str">
        <f t="shared" si="44"/>
        <v xml:space="preserve">N1281F  </v>
      </c>
      <c r="BE700">
        <v>1</v>
      </c>
      <c r="BG700">
        <v>0</v>
      </c>
      <c r="BH700">
        <v>0</v>
      </c>
      <c r="BI700">
        <v>0</v>
      </c>
      <c r="BJ700">
        <v>1300</v>
      </c>
      <c r="BK700">
        <v>-150</v>
      </c>
      <c r="BL700" t="s">
        <v>130</v>
      </c>
      <c r="BM700">
        <v>1</v>
      </c>
      <c r="BN700">
        <v>0</v>
      </c>
      <c r="BO700">
        <v>1</v>
      </c>
      <c r="BP700">
        <v>0</v>
      </c>
      <c r="BT700">
        <v>0</v>
      </c>
      <c r="BU700">
        <v>0</v>
      </c>
      <c r="CE700" t="str">
        <f>"21:13:03.870"</f>
        <v>21:13:03.870</v>
      </c>
      <c r="CF700">
        <v>869937030</v>
      </c>
      <c r="CI700">
        <v>0</v>
      </c>
      <c r="CJ700">
        <v>1504</v>
      </c>
      <c r="CK700">
        <v>1011.2</v>
      </c>
      <c r="CL700">
        <v>4.2187999999999999</v>
      </c>
      <c r="CM700">
        <v>1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145</v>
      </c>
      <c r="DB700">
        <v>1</v>
      </c>
      <c r="DC700" t="s">
        <v>132</v>
      </c>
      <c r="DD700" t="s">
        <v>133</v>
      </c>
      <c r="DG700">
        <v>1830443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"09/28/2024 21:13:05.104"</f>
        <v>09/28/2024 21:13:05.104</v>
      </c>
      <c r="C701" t="str">
        <f t="shared" si="43"/>
        <v>FFDFD7C0</v>
      </c>
      <c r="D701" t="s">
        <v>427</v>
      </c>
      <c r="E701">
        <v>46</v>
      </c>
      <c r="H701">
        <v>143</v>
      </c>
      <c r="I701" t="s">
        <v>428</v>
      </c>
      <c r="J701" t="s">
        <v>297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"21:13:04.797"</f>
        <v>21:13:04.797</v>
      </c>
      <c r="T701" t="str">
        <f>"21:13:04.397"</f>
        <v>21:13:04.397</v>
      </c>
      <c r="U701" t="str">
        <f t="shared" si="41"/>
        <v>A073EB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126</v>
      </c>
      <c r="AG701">
        <v>0</v>
      </c>
      <c r="AH701">
        <v>0</v>
      </c>
      <c r="AI701">
        <v>2</v>
      </c>
      <c r="AJ701">
        <v>1</v>
      </c>
      <c r="AK701" t="s">
        <v>469</v>
      </c>
      <c r="AL701">
        <v>35.990223999999998</v>
      </c>
      <c r="AM701" t="s">
        <v>470</v>
      </c>
      <c r="AN701">
        <v>-75.686809999999994</v>
      </c>
      <c r="AO701">
        <v>25</v>
      </c>
      <c r="AP701">
        <v>1450</v>
      </c>
      <c r="AQ701" t="s">
        <v>129</v>
      </c>
      <c r="AR701">
        <v>121</v>
      </c>
      <c r="AS701">
        <v>117</v>
      </c>
      <c r="AT701">
        <v>-704</v>
      </c>
      <c r="BB701" t="str">
        <f t="shared" si="42"/>
        <v>1200</v>
      </c>
      <c r="BC701">
        <v>1</v>
      </c>
      <c r="BD701" t="str">
        <f t="shared" si="44"/>
        <v xml:space="preserve">N1281F  </v>
      </c>
      <c r="BE701">
        <v>1</v>
      </c>
      <c r="BG701">
        <v>0</v>
      </c>
      <c r="BH701">
        <v>0</v>
      </c>
      <c r="BI701">
        <v>0</v>
      </c>
      <c r="BJ701">
        <v>1300</v>
      </c>
      <c r="BK701">
        <v>-150</v>
      </c>
      <c r="BL701" t="s">
        <v>130</v>
      </c>
      <c r="BM701">
        <v>1</v>
      </c>
      <c r="BN701">
        <v>0</v>
      </c>
      <c r="BO701">
        <v>1</v>
      </c>
      <c r="BP701">
        <v>0</v>
      </c>
      <c r="BT701">
        <v>0</v>
      </c>
      <c r="BU701">
        <v>0</v>
      </c>
      <c r="CE701" t="str">
        <f>"21:13:04.801"</f>
        <v>21:13:04.801</v>
      </c>
      <c r="CF701">
        <v>800555962</v>
      </c>
      <c r="CI701">
        <v>0</v>
      </c>
      <c r="CJ701">
        <v>1504</v>
      </c>
      <c r="CK701">
        <v>1011.2</v>
      </c>
      <c r="CL701">
        <v>4.2187999999999999</v>
      </c>
      <c r="CM701">
        <v>1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145</v>
      </c>
      <c r="DB701">
        <v>1</v>
      </c>
      <c r="DC701" t="s">
        <v>132</v>
      </c>
      <c r="DD701" t="s">
        <v>133</v>
      </c>
      <c r="DG701">
        <v>1830820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"09/28/2024 21:13:05.104"</f>
        <v>09/28/2024 21:13:05.104</v>
      </c>
      <c r="C702" t="str">
        <f t="shared" si="43"/>
        <v>FFDFD7C0</v>
      </c>
      <c r="D702" t="s">
        <v>143</v>
      </c>
      <c r="E702">
        <v>13</v>
      </c>
      <c r="J702" t="s">
        <v>144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"21:13:04.797"</f>
        <v>21:13:04.797</v>
      </c>
      <c r="T702" t="str">
        <f>"21:13:04.397"</f>
        <v>21:13:04.397</v>
      </c>
      <c r="U702" t="str">
        <f t="shared" si="41"/>
        <v>A073EB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126</v>
      </c>
      <c r="AG702">
        <v>0</v>
      </c>
      <c r="AH702">
        <v>0</v>
      </c>
      <c r="AI702">
        <v>2</v>
      </c>
      <c r="AJ702">
        <v>1</v>
      </c>
      <c r="AK702" t="s">
        <v>469</v>
      </c>
      <c r="AL702">
        <v>35.990223999999998</v>
      </c>
      <c r="AM702" t="s">
        <v>470</v>
      </c>
      <c r="AN702">
        <v>-75.686809999999994</v>
      </c>
      <c r="AO702">
        <v>25</v>
      </c>
      <c r="AP702">
        <v>1450</v>
      </c>
      <c r="AQ702" t="s">
        <v>129</v>
      </c>
      <c r="AR702">
        <v>121</v>
      </c>
      <c r="AS702">
        <v>117</v>
      </c>
      <c r="AT702">
        <v>-704</v>
      </c>
      <c r="BB702" t="str">
        <f t="shared" si="42"/>
        <v>1200</v>
      </c>
      <c r="BC702">
        <v>1</v>
      </c>
      <c r="BD702" t="str">
        <f t="shared" si="44"/>
        <v xml:space="preserve">N1281F  </v>
      </c>
      <c r="BE702">
        <v>1</v>
      </c>
      <c r="BG702">
        <v>0</v>
      </c>
      <c r="BH702">
        <v>0</v>
      </c>
      <c r="BI702">
        <v>0</v>
      </c>
      <c r="BJ702">
        <v>1300</v>
      </c>
      <c r="BK702">
        <v>-150</v>
      </c>
      <c r="BL702" t="s">
        <v>130</v>
      </c>
      <c r="BM702">
        <v>1</v>
      </c>
      <c r="BN702">
        <v>0</v>
      </c>
      <c r="BO702">
        <v>1</v>
      </c>
      <c r="BP702">
        <v>0</v>
      </c>
      <c r="BT702">
        <v>0</v>
      </c>
      <c r="BU702">
        <v>0</v>
      </c>
      <c r="CE702" t="str">
        <f>"21:13:04.801"</f>
        <v>21:13:04.801</v>
      </c>
      <c r="CF702">
        <v>800555962</v>
      </c>
      <c r="CI702">
        <v>0</v>
      </c>
      <c r="CJ702">
        <v>1504</v>
      </c>
      <c r="CK702">
        <v>1011.2</v>
      </c>
      <c r="CL702">
        <v>4.2187999999999999</v>
      </c>
      <c r="CM702">
        <v>1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145</v>
      </c>
      <c r="DB702">
        <v>1</v>
      </c>
      <c r="DC702" t="s">
        <v>132</v>
      </c>
      <c r="DD702" t="s">
        <v>133</v>
      </c>
      <c r="DG702">
        <v>1830820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"09/28/2024 21:13:05.104"</f>
        <v>09/28/2024 21:13:05.104</v>
      </c>
      <c r="C703" t="str">
        <f t="shared" si="43"/>
        <v>FFDFD7C0</v>
      </c>
      <c r="D703" t="s">
        <v>136</v>
      </c>
      <c r="E703">
        <v>3</v>
      </c>
      <c r="F703">
        <v>1003</v>
      </c>
      <c r="G703" t="s">
        <v>142</v>
      </c>
      <c r="J703" t="s">
        <v>137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"21:13:04.797"</f>
        <v>21:13:04.797</v>
      </c>
      <c r="T703" t="str">
        <f>"21:13:04.397"</f>
        <v>21:13:04.397</v>
      </c>
      <c r="U703" t="str">
        <f t="shared" si="41"/>
        <v>A073EB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126</v>
      </c>
      <c r="AG703">
        <v>0</v>
      </c>
      <c r="AH703">
        <v>0</v>
      </c>
      <c r="AI703">
        <v>2</v>
      </c>
      <c r="AJ703">
        <v>1</v>
      </c>
      <c r="AK703" t="s">
        <v>469</v>
      </c>
      <c r="AL703">
        <v>35.990223999999998</v>
      </c>
      <c r="AM703" t="s">
        <v>470</v>
      </c>
      <c r="AN703">
        <v>-75.686809999999994</v>
      </c>
      <c r="AO703">
        <v>25</v>
      </c>
      <c r="AP703">
        <v>1450</v>
      </c>
      <c r="AQ703" t="s">
        <v>129</v>
      </c>
      <c r="AR703">
        <v>121</v>
      </c>
      <c r="AS703">
        <v>117</v>
      </c>
      <c r="AT703">
        <v>-704</v>
      </c>
      <c r="BB703" t="str">
        <f t="shared" si="42"/>
        <v>1200</v>
      </c>
      <c r="BC703">
        <v>1</v>
      </c>
      <c r="BD703" t="str">
        <f t="shared" si="44"/>
        <v xml:space="preserve">N1281F  </v>
      </c>
      <c r="BE703">
        <v>1</v>
      </c>
      <c r="BG703">
        <v>0</v>
      </c>
      <c r="BH703">
        <v>0</v>
      </c>
      <c r="BI703">
        <v>0</v>
      </c>
      <c r="BJ703">
        <v>1300</v>
      </c>
      <c r="BK703">
        <v>-150</v>
      </c>
      <c r="BL703" t="s">
        <v>130</v>
      </c>
      <c r="BM703">
        <v>1</v>
      </c>
      <c r="BN703">
        <v>0</v>
      </c>
      <c r="BO703">
        <v>1</v>
      </c>
      <c r="BP703">
        <v>0</v>
      </c>
      <c r="BT703">
        <v>0</v>
      </c>
      <c r="BU703">
        <v>0</v>
      </c>
      <c r="CE703" t="str">
        <f>"21:13:04.801"</f>
        <v>21:13:04.801</v>
      </c>
      <c r="CF703">
        <v>800555962</v>
      </c>
      <c r="CI703">
        <v>0</v>
      </c>
      <c r="CJ703">
        <v>1504</v>
      </c>
      <c r="CK703">
        <v>1011.2</v>
      </c>
      <c r="CL703">
        <v>4.2187999999999999</v>
      </c>
      <c r="CM703">
        <v>1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145</v>
      </c>
      <c r="DB703">
        <v>1</v>
      </c>
      <c r="DC703" t="s">
        <v>132</v>
      </c>
      <c r="DD703" t="s">
        <v>133</v>
      </c>
      <c r="DG703">
        <v>1830820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"09/28/2024 21:13:05.104"</f>
        <v>09/28/2024 21:13:05.104</v>
      </c>
      <c r="C704" t="str">
        <f t="shared" si="43"/>
        <v>FFDFD7C0</v>
      </c>
      <c r="D704" t="s">
        <v>136</v>
      </c>
      <c r="E704">
        <v>4</v>
      </c>
      <c r="F704">
        <v>1004</v>
      </c>
      <c r="G704" t="s">
        <v>124</v>
      </c>
      <c r="J704" t="s">
        <v>137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"21:13:04.797"</f>
        <v>21:13:04.797</v>
      </c>
      <c r="T704" t="str">
        <f>"21:13:04.397"</f>
        <v>21:13:04.397</v>
      </c>
      <c r="U704" t="str">
        <f t="shared" si="41"/>
        <v>A073EB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126</v>
      </c>
      <c r="AG704">
        <v>0</v>
      </c>
      <c r="AH704">
        <v>0</v>
      </c>
      <c r="AI704">
        <v>2</v>
      </c>
      <c r="AJ704">
        <v>1</v>
      </c>
      <c r="AK704" t="s">
        <v>469</v>
      </c>
      <c r="AL704">
        <v>35.990223999999998</v>
      </c>
      <c r="AM704" t="s">
        <v>470</v>
      </c>
      <c r="AN704">
        <v>-75.686809999999994</v>
      </c>
      <c r="AO704">
        <v>25</v>
      </c>
      <c r="AP704">
        <v>1450</v>
      </c>
      <c r="AQ704" t="s">
        <v>129</v>
      </c>
      <c r="AR704">
        <v>121</v>
      </c>
      <c r="AS704">
        <v>117</v>
      </c>
      <c r="AT704">
        <v>-704</v>
      </c>
      <c r="BB704" t="str">
        <f t="shared" si="42"/>
        <v>1200</v>
      </c>
      <c r="BC704">
        <v>1</v>
      </c>
      <c r="BD704" t="str">
        <f t="shared" si="44"/>
        <v xml:space="preserve">N1281F  </v>
      </c>
      <c r="BE704">
        <v>1</v>
      </c>
      <c r="BG704">
        <v>0</v>
      </c>
      <c r="BH704">
        <v>0</v>
      </c>
      <c r="BI704">
        <v>0</v>
      </c>
      <c r="BJ704">
        <v>1300</v>
      </c>
      <c r="BK704">
        <v>-150</v>
      </c>
      <c r="BL704" t="s">
        <v>130</v>
      </c>
      <c r="BM704">
        <v>1</v>
      </c>
      <c r="BN704">
        <v>0</v>
      </c>
      <c r="BO704">
        <v>1</v>
      </c>
      <c r="BP704">
        <v>0</v>
      </c>
      <c r="BT704">
        <v>0</v>
      </c>
      <c r="BU704">
        <v>0</v>
      </c>
      <c r="CE704" t="str">
        <f>"21:13:04.801"</f>
        <v>21:13:04.801</v>
      </c>
      <c r="CF704">
        <v>800555962</v>
      </c>
      <c r="CI704">
        <v>0</v>
      </c>
      <c r="CJ704">
        <v>1504</v>
      </c>
      <c r="CK704">
        <v>1011.2</v>
      </c>
      <c r="CL704">
        <v>4.2187999999999999</v>
      </c>
      <c r="CM704">
        <v>1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131</v>
      </c>
      <c r="DA704">
        <v>145</v>
      </c>
      <c r="DB704">
        <v>1</v>
      </c>
      <c r="DC704" t="s">
        <v>132</v>
      </c>
      <c r="DD704" t="s">
        <v>133</v>
      </c>
      <c r="DG704">
        <v>1830820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"09/28/2024 21:13:05.104"</f>
        <v>09/28/2024 21:13:05.104</v>
      </c>
      <c r="C705" t="str">
        <f t="shared" si="43"/>
        <v>FFDFD7C0</v>
      </c>
      <c r="D705" t="s">
        <v>123</v>
      </c>
      <c r="E705">
        <v>2</v>
      </c>
      <c r="H705">
        <v>158</v>
      </c>
      <c r="I705" t="s">
        <v>124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"21:13:04.797"</f>
        <v>21:13:04.797</v>
      </c>
      <c r="T705" t="str">
        <f>"21:13:04.397"</f>
        <v>21:13:04.397</v>
      </c>
      <c r="U705" t="str">
        <f t="shared" si="41"/>
        <v>A073EB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126</v>
      </c>
      <c r="AG705">
        <v>0</v>
      </c>
      <c r="AH705">
        <v>0</v>
      </c>
      <c r="AI705">
        <v>2</v>
      </c>
      <c r="AJ705">
        <v>1</v>
      </c>
      <c r="AK705" t="s">
        <v>469</v>
      </c>
      <c r="AL705">
        <v>35.990223999999998</v>
      </c>
      <c r="AM705" t="s">
        <v>470</v>
      </c>
      <c r="AN705">
        <v>-75.686809999999994</v>
      </c>
      <c r="AO705">
        <v>25</v>
      </c>
      <c r="AP705">
        <v>1450</v>
      </c>
      <c r="AQ705" t="s">
        <v>129</v>
      </c>
      <c r="AR705">
        <v>121</v>
      </c>
      <c r="AS705">
        <v>117</v>
      </c>
      <c r="AT705">
        <v>-704</v>
      </c>
      <c r="BB705" t="str">
        <f t="shared" si="42"/>
        <v>1200</v>
      </c>
      <c r="BC705">
        <v>1</v>
      </c>
      <c r="BD705" t="str">
        <f t="shared" si="44"/>
        <v xml:space="preserve">N1281F  </v>
      </c>
      <c r="BE705">
        <v>1</v>
      </c>
      <c r="BG705">
        <v>0</v>
      </c>
      <c r="BH705">
        <v>0</v>
      </c>
      <c r="BI705">
        <v>0</v>
      </c>
      <c r="BJ705">
        <v>1300</v>
      </c>
      <c r="BK705">
        <v>-150</v>
      </c>
      <c r="BL705" t="s">
        <v>130</v>
      </c>
      <c r="BM705">
        <v>1</v>
      </c>
      <c r="BN705">
        <v>0</v>
      </c>
      <c r="BO705">
        <v>1</v>
      </c>
      <c r="BP705">
        <v>0</v>
      </c>
      <c r="BT705">
        <v>0</v>
      </c>
      <c r="BU705">
        <v>0</v>
      </c>
      <c r="CE705" t="str">
        <f>"21:13:04.801"</f>
        <v>21:13:04.801</v>
      </c>
      <c r="CF705">
        <v>800555962</v>
      </c>
      <c r="CI705">
        <v>0</v>
      </c>
      <c r="CJ705">
        <v>1504</v>
      </c>
      <c r="CK705">
        <v>1011.2</v>
      </c>
      <c r="CL705">
        <v>4.2187999999999999</v>
      </c>
      <c r="CM705">
        <v>1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7</v>
      </c>
      <c r="CY705">
        <v>7</v>
      </c>
      <c r="CZ705" t="s">
        <v>131</v>
      </c>
      <c r="DA705">
        <v>145</v>
      </c>
      <c r="DB705">
        <v>1</v>
      </c>
      <c r="DC705" t="s">
        <v>132</v>
      </c>
      <c r="DD705" t="s">
        <v>133</v>
      </c>
      <c r="DG705">
        <v>1830820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"09/28/2024 21:13:06.401"</f>
        <v>09/28/2024 21:13:06.401</v>
      </c>
      <c r="C706" t="str">
        <f t="shared" si="43"/>
        <v>FFDFD7C0</v>
      </c>
      <c r="D706" t="s">
        <v>427</v>
      </c>
      <c r="E706">
        <v>46</v>
      </c>
      <c r="H706">
        <v>143</v>
      </c>
      <c r="I706" t="s">
        <v>428</v>
      </c>
      <c r="J706" t="s">
        <v>297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"21:13:05.906"</f>
        <v>21:13:05.906</v>
      </c>
      <c r="T706" t="str">
        <f>"21:13:05.406"</f>
        <v>21:13:05.406</v>
      </c>
      <c r="U706" t="str">
        <f t="shared" ref="U706:U769" si="45">"A073EB"</f>
        <v>A073EB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126</v>
      </c>
      <c r="AG706">
        <v>0</v>
      </c>
      <c r="AH706">
        <v>0</v>
      </c>
      <c r="AI706">
        <v>2</v>
      </c>
      <c r="AJ706">
        <v>1</v>
      </c>
      <c r="AK706" t="s">
        <v>471</v>
      </c>
      <c r="AL706">
        <v>35.990845999999998</v>
      </c>
      <c r="AM706" t="s">
        <v>472</v>
      </c>
      <c r="AN706">
        <v>-75.686015999999995</v>
      </c>
      <c r="AO706">
        <v>25</v>
      </c>
      <c r="AP706">
        <v>1425</v>
      </c>
      <c r="AQ706" t="s">
        <v>129</v>
      </c>
      <c r="AR706">
        <v>123</v>
      </c>
      <c r="AS706">
        <v>116</v>
      </c>
      <c r="AT706">
        <v>-768</v>
      </c>
      <c r="BB706" t="str">
        <f t="shared" si="42"/>
        <v>1200</v>
      </c>
      <c r="BC706">
        <v>1</v>
      </c>
      <c r="BD706" t="str">
        <f t="shared" si="44"/>
        <v xml:space="preserve">N1281F  </v>
      </c>
      <c r="BE706">
        <v>1</v>
      </c>
      <c r="BG706">
        <v>0</v>
      </c>
      <c r="BH706">
        <v>0</v>
      </c>
      <c r="BI706">
        <v>0</v>
      </c>
      <c r="BJ706">
        <v>1275</v>
      </c>
      <c r="BK706">
        <v>-150</v>
      </c>
      <c r="BL706" t="s">
        <v>130</v>
      </c>
      <c r="BM706">
        <v>1</v>
      </c>
      <c r="BN706">
        <v>0</v>
      </c>
      <c r="BO706">
        <v>1</v>
      </c>
      <c r="BP706">
        <v>0</v>
      </c>
      <c r="BT706">
        <v>0</v>
      </c>
      <c r="BU706">
        <v>0</v>
      </c>
      <c r="CE706" t="str">
        <f>"21:13:05.910"</f>
        <v>21:13:05.910</v>
      </c>
      <c r="CF706">
        <v>909762027</v>
      </c>
      <c r="CI706">
        <v>0</v>
      </c>
      <c r="CJ706">
        <v>1504</v>
      </c>
      <c r="CK706">
        <v>1011.2</v>
      </c>
      <c r="CL706">
        <v>4.2187999999999999</v>
      </c>
      <c r="CM706">
        <v>1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6</v>
      </c>
      <c r="CY706">
        <v>7</v>
      </c>
      <c r="CZ706" t="s">
        <v>131</v>
      </c>
      <c r="DA706">
        <v>145</v>
      </c>
      <c r="DB706">
        <v>1</v>
      </c>
      <c r="DC706" t="s">
        <v>132</v>
      </c>
      <c r="DD706" t="s">
        <v>133</v>
      </c>
      <c r="DG706">
        <v>1831389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"09/28/2024 21:13:06.401"</f>
        <v>09/28/2024 21:13:06.401</v>
      </c>
      <c r="C707" t="str">
        <f t="shared" si="43"/>
        <v>FFDFD7C0</v>
      </c>
      <c r="D707" t="s">
        <v>143</v>
      </c>
      <c r="E707">
        <v>13</v>
      </c>
      <c r="J707" t="s">
        <v>144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"21:13:05.906"</f>
        <v>21:13:05.906</v>
      </c>
      <c r="T707" t="str">
        <f>"21:13:05.406"</f>
        <v>21:13:05.406</v>
      </c>
      <c r="U707" t="str">
        <f t="shared" si="45"/>
        <v>A073EB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126</v>
      </c>
      <c r="AG707">
        <v>0</v>
      </c>
      <c r="AH707">
        <v>0</v>
      </c>
      <c r="AI707">
        <v>2</v>
      </c>
      <c r="AJ707">
        <v>1</v>
      </c>
      <c r="AK707" t="s">
        <v>471</v>
      </c>
      <c r="AL707">
        <v>35.990845999999998</v>
      </c>
      <c r="AM707" t="s">
        <v>472</v>
      </c>
      <c r="AN707">
        <v>-75.686015999999995</v>
      </c>
      <c r="AO707">
        <v>25</v>
      </c>
      <c r="AP707">
        <v>1425</v>
      </c>
      <c r="AQ707" t="s">
        <v>129</v>
      </c>
      <c r="AR707">
        <v>123</v>
      </c>
      <c r="AS707">
        <v>116</v>
      </c>
      <c r="AT707">
        <v>-768</v>
      </c>
      <c r="BB707" t="str">
        <f t="shared" ref="BB707:BB770" si="46">"1200"</f>
        <v>1200</v>
      </c>
      <c r="BC707">
        <v>1</v>
      </c>
      <c r="BD707" t="str">
        <f t="shared" si="44"/>
        <v xml:space="preserve">N1281F  </v>
      </c>
      <c r="BE707">
        <v>1</v>
      </c>
      <c r="BG707">
        <v>0</v>
      </c>
      <c r="BH707">
        <v>0</v>
      </c>
      <c r="BI707">
        <v>0</v>
      </c>
      <c r="BJ707">
        <v>1275</v>
      </c>
      <c r="BK707">
        <v>-150</v>
      </c>
      <c r="BL707" t="s">
        <v>130</v>
      </c>
      <c r="BM707">
        <v>1</v>
      </c>
      <c r="BN707">
        <v>0</v>
      </c>
      <c r="BO707">
        <v>1</v>
      </c>
      <c r="BP707">
        <v>0</v>
      </c>
      <c r="BT707">
        <v>0</v>
      </c>
      <c r="BU707">
        <v>0</v>
      </c>
      <c r="CE707" t="str">
        <f>"21:13:05.910"</f>
        <v>21:13:05.910</v>
      </c>
      <c r="CF707">
        <v>909762027</v>
      </c>
      <c r="CI707">
        <v>0</v>
      </c>
      <c r="CJ707">
        <v>1504</v>
      </c>
      <c r="CK707">
        <v>1011.2</v>
      </c>
      <c r="CL707">
        <v>4.2187999999999999</v>
      </c>
      <c r="CM707">
        <v>1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6</v>
      </c>
      <c r="CY707">
        <v>7</v>
      </c>
      <c r="CZ707" t="s">
        <v>131</v>
      </c>
      <c r="DA707">
        <v>145</v>
      </c>
      <c r="DB707">
        <v>1</v>
      </c>
      <c r="DC707" t="s">
        <v>132</v>
      </c>
      <c r="DD707" t="s">
        <v>133</v>
      </c>
      <c r="DG707">
        <v>1831389</v>
      </c>
      <c r="DI707">
        <v>0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"09/28/2024 21:13:06.401"</f>
        <v>09/28/2024 21:13:06.401</v>
      </c>
      <c r="C708" t="str">
        <f t="shared" si="43"/>
        <v>FFDFD7C0</v>
      </c>
      <c r="D708" t="s">
        <v>136</v>
      </c>
      <c r="E708">
        <v>3</v>
      </c>
      <c r="F708">
        <v>1003</v>
      </c>
      <c r="G708" t="s">
        <v>142</v>
      </c>
      <c r="J708" t="s">
        <v>137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"21:13:05.906"</f>
        <v>21:13:05.906</v>
      </c>
      <c r="T708" t="str">
        <f>"21:13:05.406"</f>
        <v>21:13:05.406</v>
      </c>
      <c r="U708" t="str">
        <f t="shared" si="45"/>
        <v>A073EB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126</v>
      </c>
      <c r="AG708">
        <v>0</v>
      </c>
      <c r="AH708">
        <v>0</v>
      </c>
      <c r="AI708">
        <v>2</v>
      </c>
      <c r="AJ708">
        <v>1</v>
      </c>
      <c r="AK708" t="s">
        <v>471</v>
      </c>
      <c r="AL708">
        <v>35.990845999999998</v>
      </c>
      <c r="AM708" t="s">
        <v>472</v>
      </c>
      <c r="AN708">
        <v>-75.686015999999995</v>
      </c>
      <c r="AO708">
        <v>25</v>
      </c>
      <c r="AP708">
        <v>1425</v>
      </c>
      <c r="AQ708" t="s">
        <v>129</v>
      </c>
      <c r="AR708">
        <v>123</v>
      </c>
      <c r="AS708">
        <v>116</v>
      </c>
      <c r="AT708">
        <v>-768</v>
      </c>
      <c r="BB708" t="str">
        <f t="shared" si="46"/>
        <v>1200</v>
      </c>
      <c r="BC708">
        <v>1</v>
      </c>
      <c r="BD708" t="str">
        <f t="shared" si="44"/>
        <v xml:space="preserve">N1281F  </v>
      </c>
      <c r="BE708">
        <v>1</v>
      </c>
      <c r="BG708">
        <v>0</v>
      </c>
      <c r="BH708">
        <v>0</v>
      </c>
      <c r="BI708">
        <v>0</v>
      </c>
      <c r="BJ708">
        <v>1275</v>
      </c>
      <c r="BK708">
        <v>-150</v>
      </c>
      <c r="BL708" t="s">
        <v>130</v>
      </c>
      <c r="BM708">
        <v>1</v>
      </c>
      <c r="BN708">
        <v>0</v>
      </c>
      <c r="BO708">
        <v>1</v>
      </c>
      <c r="BP708">
        <v>0</v>
      </c>
      <c r="BT708">
        <v>0</v>
      </c>
      <c r="BU708">
        <v>0</v>
      </c>
      <c r="CE708" t="str">
        <f>"21:13:05.910"</f>
        <v>21:13:05.910</v>
      </c>
      <c r="CF708">
        <v>909762027</v>
      </c>
      <c r="CI708">
        <v>0</v>
      </c>
      <c r="CJ708">
        <v>1504</v>
      </c>
      <c r="CK708">
        <v>1011.2</v>
      </c>
      <c r="CL708">
        <v>4.2187999999999999</v>
      </c>
      <c r="CM708">
        <v>1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6</v>
      </c>
      <c r="CY708">
        <v>7</v>
      </c>
      <c r="CZ708" t="s">
        <v>131</v>
      </c>
      <c r="DA708">
        <v>145</v>
      </c>
      <c r="DB708">
        <v>1</v>
      </c>
      <c r="DC708" t="s">
        <v>132</v>
      </c>
      <c r="DD708" t="s">
        <v>133</v>
      </c>
      <c r="DG708">
        <v>1831389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"09/28/2024 21:13:06.401"</f>
        <v>09/28/2024 21:13:06.401</v>
      </c>
      <c r="C709" t="str">
        <f t="shared" si="43"/>
        <v>FFDFD7C0</v>
      </c>
      <c r="D709" t="s">
        <v>123</v>
      </c>
      <c r="E709">
        <v>2</v>
      </c>
      <c r="H709">
        <v>158</v>
      </c>
      <c r="I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"21:13:05.906"</f>
        <v>21:13:05.906</v>
      </c>
      <c r="T709" t="str">
        <f>"21:13:05.406"</f>
        <v>21:13:05.406</v>
      </c>
      <c r="U709" t="str">
        <f t="shared" si="45"/>
        <v>A073EB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126</v>
      </c>
      <c r="AG709">
        <v>0</v>
      </c>
      <c r="AH709">
        <v>0</v>
      </c>
      <c r="AI709">
        <v>2</v>
      </c>
      <c r="AJ709">
        <v>1</v>
      </c>
      <c r="AK709" t="s">
        <v>471</v>
      </c>
      <c r="AL709">
        <v>35.990845999999998</v>
      </c>
      <c r="AM709" t="s">
        <v>472</v>
      </c>
      <c r="AN709">
        <v>-75.686015999999995</v>
      </c>
      <c r="AO709">
        <v>25</v>
      </c>
      <c r="AP709">
        <v>1425</v>
      </c>
      <c r="AQ709" t="s">
        <v>129</v>
      </c>
      <c r="AR709">
        <v>123</v>
      </c>
      <c r="AS709">
        <v>116</v>
      </c>
      <c r="AT709">
        <v>-768</v>
      </c>
      <c r="BB709" t="str">
        <f t="shared" si="46"/>
        <v>1200</v>
      </c>
      <c r="BC709">
        <v>1</v>
      </c>
      <c r="BD709" t="str">
        <f t="shared" si="44"/>
        <v xml:space="preserve">N1281F  </v>
      </c>
      <c r="BE709">
        <v>1</v>
      </c>
      <c r="BG709">
        <v>0</v>
      </c>
      <c r="BH709">
        <v>0</v>
      </c>
      <c r="BI709">
        <v>0</v>
      </c>
      <c r="BJ709">
        <v>1275</v>
      </c>
      <c r="BK709">
        <v>-150</v>
      </c>
      <c r="BL709" t="s">
        <v>130</v>
      </c>
      <c r="BM709">
        <v>1</v>
      </c>
      <c r="BN709">
        <v>0</v>
      </c>
      <c r="BO709">
        <v>1</v>
      </c>
      <c r="BP709">
        <v>0</v>
      </c>
      <c r="BT709">
        <v>0</v>
      </c>
      <c r="BU709">
        <v>0</v>
      </c>
      <c r="CE709" t="str">
        <f>"21:13:05.910"</f>
        <v>21:13:05.910</v>
      </c>
      <c r="CF709">
        <v>909762027</v>
      </c>
      <c r="CI709">
        <v>0</v>
      </c>
      <c r="CJ709">
        <v>1504</v>
      </c>
      <c r="CK709">
        <v>1011.2</v>
      </c>
      <c r="CL709">
        <v>4.2187999999999999</v>
      </c>
      <c r="CM709">
        <v>1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6</v>
      </c>
      <c r="CY709">
        <v>7</v>
      </c>
      <c r="CZ709" t="s">
        <v>131</v>
      </c>
      <c r="DA709">
        <v>145</v>
      </c>
      <c r="DB709">
        <v>1</v>
      </c>
      <c r="DC709" t="s">
        <v>132</v>
      </c>
      <c r="DD709" t="s">
        <v>133</v>
      </c>
      <c r="DG709">
        <v>1831389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"09/28/2024 21:13:07.291"</f>
        <v>09/28/2024 21:13:07.291</v>
      </c>
      <c r="C710" t="str">
        <f t="shared" si="43"/>
        <v>FFDFD7C0</v>
      </c>
      <c r="D710" t="s">
        <v>427</v>
      </c>
      <c r="E710">
        <v>46</v>
      </c>
      <c r="H710">
        <v>143</v>
      </c>
      <c r="I710" t="s">
        <v>428</v>
      </c>
      <c r="J710" t="s">
        <v>297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"21:13:06.922"</f>
        <v>21:13:06.922</v>
      </c>
      <c r="T710" t="str">
        <f>"21:13:06.422"</f>
        <v>21:13:06.422</v>
      </c>
      <c r="U710" t="str">
        <f t="shared" si="45"/>
        <v>A073EB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126</v>
      </c>
      <c r="AG710">
        <v>0</v>
      </c>
      <c r="AH710">
        <v>0</v>
      </c>
      <c r="AI710">
        <v>2</v>
      </c>
      <c r="AJ710">
        <v>1</v>
      </c>
      <c r="AK710" t="s">
        <v>473</v>
      </c>
      <c r="AL710">
        <v>35.991447000000001</v>
      </c>
      <c r="AM710" t="s">
        <v>474</v>
      </c>
      <c r="AN710">
        <v>-75.685287000000002</v>
      </c>
      <c r="AO710">
        <v>25</v>
      </c>
      <c r="AP710">
        <v>1400</v>
      </c>
      <c r="AQ710" t="s">
        <v>129</v>
      </c>
      <c r="AR710">
        <v>124</v>
      </c>
      <c r="AS710">
        <v>114</v>
      </c>
      <c r="AT710">
        <v>-832</v>
      </c>
      <c r="BB710" t="str">
        <f t="shared" si="46"/>
        <v>1200</v>
      </c>
      <c r="BC710">
        <v>1</v>
      </c>
      <c r="BD710" t="str">
        <f t="shared" si="44"/>
        <v xml:space="preserve">N1281F  </v>
      </c>
      <c r="BE710">
        <v>1</v>
      </c>
      <c r="BG710">
        <v>0</v>
      </c>
      <c r="BH710">
        <v>0</v>
      </c>
      <c r="BI710">
        <v>0</v>
      </c>
      <c r="BJ710">
        <v>1275</v>
      </c>
      <c r="BK710">
        <v>-125</v>
      </c>
      <c r="BL710" t="s">
        <v>130</v>
      </c>
      <c r="BM710">
        <v>1</v>
      </c>
      <c r="BN710">
        <v>0</v>
      </c>
      <c r="BO710">
        <v>1</v>
      </c>
      <c r="BP710">
        <v>0</v>
      </c>
      <c r="BT710">
        <v>0</v>
      </c>
      <c r="BU710">
        <v>0</v>
      </c>
      <c r="CE710" t="str">
        <f>"21:13:06.929"</f>
        <v>21:13:06.929</v>
      </c>
      <c r="CF710">
        <v>928855247</v>
      </c>
      <c r="CI710">
        <v>0</v>
      </c>
      <c r="CJ710">
        <v>1504</v>
      </c>
      <c r="CK710">
        <v>1011.2</v>
      </c>
      <c r="CL710">
        <v>4.2187999999999999</v>
      </c>
      <c r="CM710">
        <v>1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7</v>
      </c>
      <c r="CY710">
        <v>7</v>
      </c>
      <c r="CZ710" t="s">
        <v>131</v>
      </c>
      <c r="DA710">
        <v>145</v>
      </c>
      <c r="DB710">
        <v>1</v>
      </c>
      <c r="DC710" t="s">
        <v>132</v>
      </c>
      <c r="DD710" t="s">
        <v>133</v>
      </c>
      <c r="DG710">
        <v>1831845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"09/28/2024 21:13:07.291"</f>
        <v>09/28/2024 21:13:07.291</v>
      </c>
      <c r="C711" t="str">
        <f t="shared" si="43"/>
        <v>FFDFD7C0</v>
      </c>
      <c r="D711" t="s">
        <v>143</v>
      </c>
      <c r="E711">
        <v>13</v>
      </c>
      <c r="J711" t="s">
        <v>144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"21:13:06.922"</f>
        <v>21:13:06.922</v>
      </c>
      <c r="T711" t="str">
        <f>"21:13:06.422"</f>
        <v>21:13:06.422</v>
      </c>
      <c r="U711" t="str">
        <f t="shared" si="45"/>
        <v>A073EB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126</v>
      </c>
      <c r="AG711">
        <v>0</v>
      </c>
      <c r="AH711">
        <v>0</v>
      </c>
      <c r="AI711">
        <v>2</v>
      </c>
      <c r="AJ711">
        <v>1</v>
      </c>
      <c r="AK711" t="s">
        <v>473</v>
      </c>
      <c r="AL711">
        <v>35.991447000000001</v>
      </c>
      <c r="AM711" t="s">
        <v>474</v>
      </c>
      <c r="AN711">
        <v>-75.685287000000002</v>
      </c>
      <c r="AO711">
        <v>25</v>
      </c>
      <c r="AP711">
        <v>1400</v>
      </c>
      <c r="AQ711" t="s">
        <v>129</v>
      </c>
      <c r="AR711">
        <v>124</v>
      </c>
      <c r="AS711">
        <v>114</v>
      </c>
      <c r="AT711">
        <v>-832</v>
      </c>
      <c r="BB711" t="str">
        <f t="shared" si="46"/>
        <v>1200</v>
      </c>
      <c r="BC711">
        <v>1</v>
      </c>
      <c r="BD711" t="str">
        <f t="shared" si="44"/>
        <v xml:space="preserve">N1281F  </v>
      </c>
      <c r="BE711">
        <v>1</v>
      </c>
      <c r="BG711">
        <v>0</v>
      </c>
      <c r="BH711">
        <v>0</v>
      </c>
      <c r="BI711">
        <v>0</v>
      </c>
      <c r="BJ711">
        <v>1275</v>
      </c>
      <c r="BK711">
        <v>-125</v>
      </c>
      <c r="BL711" t="s">
        <v>130</v>
      </c>
      <c r="BM711">
        <v>1</v>
      </c>
      <c r="BN711">
        <v>0</v>
      </c>
      <c r="BO711">
        <v>1</v>
      </c>
      <c r="BP711">
        <v>0</v>
      </c>
      <c r="BT711">
        <v>0</v>
      </c>
      <c r="BU711">
        <v>0</v>
      </c>
      <c r="CE711" t="str">
        <f>"21:13:06.929"</f>
        <v>21:13:06.929</v>
      </c>
      <c r="CF711">
        <v>928855247</v>
      </c>
      <c r="CI711">
        <v>0</v>
      </c>
      <c r="CJ711">
        <v>1504</v>
      </c>
      <c r="CK711">
        <v>1011.2</v>
      </c>
      <c r="CL711">
        <v>4.2187999999999999</v>
      </c>
      <c r="CM711">
        <v>1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7</v>
      </c>
      <c r="CY711">
        <v>7</v>
      </c>
      <c r="CZ711" t="s">
        <v>131</v>
      </c>
      <c r="DA711">
        <v>145</v>
      </c>
      <c r="DB711">
        <v>1</v>
      </c>
      <c r="DC711" t="s">
        <v>132</v>
      </c>
      <c r="DD711" t="s">
        <v>133</v>
      </c>
      <c r="DG711">
        <v>1831845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"09/28/2024 21:13:07.291"</f>
        <v>09/28/2024 21:13:07.291</v>
      </c>
      <c r="C712" t="str">
        <f t="shared" si="43"/>
        <v>FFDFD7C0</v>
      </c>
      <c r="D712" t="s">
        <v>136</v>
      </c>
      <c r="E712">
        <v>3</v>
      </c>
      <c r="F712">
        <v>1003</v>
      </c>
      <c r="G712" t="s">
        <v>142</v>
      </c>
      <c r="J712" t="s">
        <v>137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"21:13:06.922"</f>
        <v>21:13:06.922</v>
      </c>
      <c r="T712" t="str">
        <f>"21:13:06.422"</f>
        <v>21:13:06.422</v>
      </c>
      <c r="U712" t="str">
        <f t="shared" si="45"/>
        <v>A073EB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126</v>
      </c>
      <c r="AG712">
        <v>0</v>
      </c>
      <c r="AH712">
        <v>0</v>
      </c>
      <c r="AI712">
        <v>2</v>
      </c>
      <c r="AJ712">
        <v>1</v>
      </c>
      <c r="AK712" t="s">
        <v>473</v>
      </c>
      <c r="AL712">
        <v>35.991447000000001</v>
      </c>
      <c r="AM712" t="s">
        <v>474</v>
      </c>
      <c r="AN712">
        <v>-75.685287000000002</v>
      </c>
      <c r="AO712">
        <v>25</v>
      </c>
      <c r="AP712">
        <v>1400</v>
      </c>
      <c r="AQ712" t="s">
        <v>129</v>
      </c>
      <c r="AR712">
        <v>124</v>
      </c>
      <c r="AS712">
        <v>114</v>
      </c>
      <c r="AT712">
        <v>-832</v>
      </c>
      <c r="BB712" t="str">
        <f t="shared" si="46"/>
        <v>1200</v>
      </c>
      <c r="BC712">
        <v>1</v>
      </c>
      <c r="BD712" t="str">
        <f t="shared" si="44"/>
        <v xml:space="preserve">N1281F  </v>
      </c>
      <c r="BE712">
        <v>1</v>
      </c>
      <c r="BG712">
        <v>0</v>
      </c>
      <c r="BH712">
        <v>0</v>
      </c>
      <c r="BI712">
        <v>0</v>
      </c>
      <c r="BJ712">
        <v>1275</v>
      </c>
      <c r="BK712">
        <v>-125</v>
      </c>
      <c r="BL712" t="s">
        <v>130</v>
      </c>
      <c r="BM712">
        <v>1</v>
      </c>
      <c r="BN712">
        <v>0</v>
      </c>
      <c r="BO712">
        <v>1</v>
      </c>
      <c r="BP712">
        <v>0</v>
      </c>
      <c r="BT712">
        <v>0</v>
      </c>
      <c r="BU712">
        <v>0</v>
      </c>
      <c r="CE712" t="str">
        <f>"21:13:06.929"</f>
        <v>21:13:06.929</v>
      </c>
      <c r="CF712">
        <v>928855247</v>
      </c>
      <c r="CI712">
        <v>0</v>
      </c>
      <c r="CJ712">
        <v>1504</v>
      </c>
      <c r="CK712">
        <v>1011.2</v>
      </c>
      <c r="CL712">
        <v>4.2187999999999999</v>
      </c>
      <c r="CM712">
        <v>1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131</v>
      </c>
      <c r="DA712">
        <v>145</v>
      </c>
      <c r="DB712">
        <v>1</v>
      </c>
      <c r="DC712" t="s">
        <v>132</v>
      </c>
      <c r="DD712" t="s">
        <v>133</v>
      </c>
      <c r="DG712">
        <v>1831845</v>
      </c>
      <c r="DI712">
        <v>0</v>
      </c>
      <c r="DJ712">
        <v>0</v>
      </c>
      <c r="DK712">
        <v>1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"09/28/2024 21:13:07.291"</f>
        <v>09/28/2024 21:13:07.291</v>
      </c>
      <c r="C713" t="str">
        <f t="shared" si="43"/>
        <v>FFDFD7C0</v>
      </c>
      <c r="D713" t="s">
        <v>136</v>
      </c>
      <c r="E713">
        <v>4</v>
      </c>
      <c r="F713">
        <v>1004</v>
      </c>
      <c r="G713" t="s">
        <v>124</v>
      </c>
      <c r="J713" t="s">
        <v>137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"21:13:06.922"</f>
        <v>21:13:06.922</v>
      </c>
      <c r="T713" t="str">
        <f>"21:13:06.422"</f>
        <v>21:13:06.422</v>
      </c>
      <c r="U713" t="str">
        <f t="shared" si="45"/>
        <v>A073EB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126</v>
      </c>
      <c r="AG713">
        <v>0</v>
      </c>
      <c r="AH713">
        <v>0</v>
      </c>
      <c r="AI713">
        <v>2</v>
      </c>
      <c r="AJ713">
        <v>1</v>
      </c>
      <c r="AK713" t="s">
        <v>473</v>
      </c>
      <c r="AL713">
        <v>35.991447000000001</v>
      </c>
      <c r="AM713" t="s">
        <v>474</v>
      </c>
      <c r="AN713">
        <v>-75.685287000000002</v>
      </c>
      <c r="AO713">
        <v>25</v>
      </c>
      <c r="AP713">
        <v>1400</v>
      </c>
      <c r="AQ713" t="s">
        <v>129</v>
      </c>
      <c r="AR713">
        <v>124</v>
      </c>
      <c r="AS713">
        <v>114</v>
      </c>
      <c r="AT713">
        <v>-832</v>
      </c>
      <c r="BB713" t="str">
        <f t="shared" si="46"/>
        <v>1200</v>
      </c>
      <c r="BC713">
        <v>1</v>
      </c>
      <c r="BD713" t="str">
        <f t="shared" si="44"/>
        <v xml:space="preserve">N1281F  </v>
      </c>
      <c r="BE713">
        <v>1</v>
      </c>
      <c r="BG713">
        <v>0</v>
      </c>
      <c r="BH713">
        <v>0</v>
      </c>
      <c r="BI713">
        <v>0</v>
      </c>
      <c r="BJ713">
        <v>1275</v>
      </c>
      <c r="BK713">
        <v>-125</v>
      </c>
      <c r="BL713" t="s">
        <v>130</v>
      </c>
      <c r="BM713">
        <v>1</v>
      </c>
      <c r="BN713">
        <v>0</v>
      </c>
      <c r="BO713">
        <v>1</v>
      </c>
      <c r="BP713">
        <v>0</v>
      </c>
      <c r="BT713">
        <v>0</v>
      </c>
      <c r="BU713">
        <v>0</v>
      </c>
      <c r="CE713" t="str">
        <f>"21:13:06.929"</f>
        <v>21:13:06.929</v>
      </c>
      <c r="CF713">
        <v>928855247</v>
      </c>
      <c r="CI713">
        <v>0</v>
      </c>
      <c r="CJ713">
        <v>1504</v>
      </c>
      <c r="CK713">
        <v>1011.2</v>
      </c>
      <c r="CL713">
        <v>4.2187999999999999</v>
      </c>
      <c r="CM713">
        <v>1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7</v>
      </c>
      <c r="CY713">
        <v>7</v>
      </c>
      <c r="CZ713" t="s">
        <v>131</v>
      </c>
      <c r="DA713">
        <v>145</v>
      </c>
      <c r="DB713">
        <v>1</v>
      </c>
      <c r="DC713" t="s">
        <v>132</v>
      </c>
      <c r="DD713" t="s">
        <v>133</v>
      </c>
      <c r="DG713">
        <v>1831845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"09/28/2024 21:13:07.291"</f>
        <v>09/28/2024 21:13:07.291</v>
      </c>
      <c r="C714" t="str">
        <f t="shared" si="43"/>
        <v>FFDFD7C0</v>
      </c>
      <c r="D714" t="s">
        <v>123</v>
      </c>
      <c r="E714">
        <v>2</v>
      </c>
      <c r="H714">
        <v>158</v>
      </c>
      <c r="I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"21:13:06.922"</f>
        <v>21:13:06.922</v>
      </c>
      <c r="T714" t="str">
        <f>"21:13:06.422"</f>
        <v>21:13:06.422</v>
      </c>
      <c r="U714" t="str">
        <f t="shared" si="45"/>
        <v>A073EB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126</v>
      </c>
      <c r="AG714">
        <v>0</v>
      </c>
      <c r="AH714">
        <v>0</v>
      </c>
      <c r="AI714">
        <v>2</v>
      </c>
      <c r="AJ714">
        <v>1</v>
      </c>
      <c r="AK714" t="s">
        <v>473</v>
      </c>
      <c r="AL714">
        <v>35.991447000000001</v>
      </c>
      <c r="AM714" t="s">
        <v>474</v>
      </c>
      <c r="AN714">
        <v>-75.685287000000002</v>
      </c>
      <c r="AO714">
        <v>25</v>
      </c>
      <c r="AP714">
        <v>1400</v>
      </c>
      <c r="AQ714" t="s">
        <v>129</v>
      </c>
      <c r="AR714">
        <v>124</v>
      </c>
      <c r="AS714">
        <v>114</v>
      </c>
      <c r="AT714">
        <v>-832</v>
      </c>
      <c r="BB714" t="str">
        <f t="shared" si="46"/>
        <v>1200</v>
      </c>
      <c r="BC714">
        <v>1</v>
      </c>
      <c r="BD714" t="str">
        <f t="shared" si="44"/>
        <v xml:space="preserve">N1281F  </v>
      </c>
      <c r="BE714">
        <v>1</v>
      </c>
      <c r="BG714">
        <v>0</v>
      </c>
      <c r="BH714">
        <v>0</v>
      </c>
      <c r="BI714">
        <v>0</v>
      </c>
      <c r="BJ714">
        <v>1275</v>
      </c>
      <c r="BK714">
        <v>-125</v>
      </c>
      <c r="BL714" t="s">
        <v>130</v>
      </c>
      <c r="BM714">
        <v>1</v>
      </c>
      <c r="BN714">
        <v>0</v>
      </c>
      <c r="BO714">
        <v>1</v>
      </c>
      <c r="BP714">
        <v>0</v>
      </c>
      <c r="BT714">
        <v>0</v>
      </c>
      <c r="BU714">
        <v>0</v>
      </c>
      <c r="CE714" t="str">
        <f>"21:13:06.929"</f>
        <v>21:13:06.929</v>
      </c>
      <c r="CF714">
        <v>928855247</v>
      </c>
      <c r="CI714">
        <v>0</v>
      </c>
      <c r="CJ714">
        <v>1504</v>
      </c>
      <c r="CK714">
        <v>1011.2</v>
      </c>
      <c r="CL714">
        <v>4.2187999999999999</v>
      </c>
      <c r="CM714">
        <v>1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145</v>
      </c>
      <c r="DB714">
        <v>1</v>
      </c>
      <c r="DC714" t="s">
        <v>132</v>
      </c>
      <c r="DD714" t="s">
        <v>133</v>
      </c>
      <c r="DG714">
        <v>1831845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"09/28/2024 21:13:08.182"</f>
        <v>09/28/2024 21:13:08.182</v>
      </c>
      <c r="C715" t="str">
        <f t="shared" si="43"/>
        <v>FFDFD7C0</v>
      </c>
      <c r="D715" t="s">
        <v>143</v>
      </c>
      <c r="E715">
        <v>13</v>
      </c>
      <c r="J715" t="s">
        <v>144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"21:13:07.922"</f>
        <v>21:13:07.922</v>
      </c>
      <c r="T715" t="str">
        <f>"21:13:07.522"</f>
        <v>21:13:07.522</v>
      </c>
      <c r="U715" t="str">
        <f t="shared" si="45"/>
        <v>A073EB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126</v>
      </c>
      <c r="AG715">
        <v>0</v>
      </c>
      <c r="AH715">
        <v>0</v>
      </c>
      <c r="AI715">
        <v>2</v>
      </c>
      <c r="AJ715">
        <v>1</v>
      </c>
      <c r="AK715" t="s">
        <v>475</v>
      </c>
      <c r="AL715">
        <v>35.991962000000001</v>
      </c>
      <c r="AM715" t="s">
        <v>476</v>
      </c>
      <c r="AN715">
        <v>-75.684513999999993</v>
      </c>
      <c r="AO715">
        <v>25</v>
      </c>
      <c r="AP715">
        <v>1400</v>
      </c>
      <c r="AQ715" t="s">
        <v>129</v>
      </c>
      <c r="AR715">
        <v>126</v>
      </c>
      <c r="AS715">
        <v>113</v>
      </c>
      <c r="AT715">
        <v>-832</v>
      </c>
      <c r="BB715" t="str">
        <f t="shared" si="46"/>
        <v>1200</v>
      </c>
      <c r="BC715">
        <v>1</v>
      </c>
      <c r="BD715" t="str">
        <f t="shared" si="44"/>
        <v xml:space="preserve">N1281F  </v>
      </c>
      <c r="BE715">
        <v>1</v>
      </c>
      <c r="BG715">
        <v>0</v>
      </c>
      <c r="BH715">
        <v>0</v>
      </c>
      <c r="BI715">
        <v>0</v>
      </c>
      <c r="BJ715">
        <v>1225</v>
      </c>
      <c r="BK715">
        <v>-175</v>
      </c>
      <c r="BL715" t="s">
        <v>130</v>
      </c>
      <c r="BM715">
        <v>1</v>
      </c>
      <c r="BN715">
        <v>0</v>
      </c>
      <c r="BO715">
        <v>1</v>
      </c>
      <c r="BP715">
        <v>0</v>
      </c>
      <c r="BT715">
        <v>0</v>
      </c>
      <c r="BU715">
        <v>0</v>
      </c>
      <c r="CE715" t="str">
        <f>"21:13:07.928"</f>
        <v>21:13:07.928</v>
      </c>
      <c r="CF715">
        <v>928287631</v>
      </c>
      <c r="CI715">
        <v>0</v>
      </c>
      <c r="CJ715">
        <v>1504</v>
      </c>
      <c r="CK715">
        <v>1011.2</v>
      </c>
      <c r="CL715">
        <v>4.2187999999999999</v>
      </c>
      <c r="CM715">
        <v>1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6</v>
      </c>
      <c r="CY715">
        <v>7</v>
      </c>
      <c r="CZ715" t="s">
        <v>131</v>
      </c>
      <c r="DA715">
        <v>145</v>
      </c>
      <c r="DB715">
        <v>1</v>
      </c>
      <c r="DC715" t="s">
        <v>132</v>
      </c>
      <c r="DD715" t="s">
        <v>133</v>
      </c>
      <c r="DG715">
        <v>1832273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"09/28/2024 21:13:08.244"</f>
        <v>09/28/2024 21:13:08.244</v>
      </c>
      <c r="C716" t="str">
        <f t="shared" si="43"/>
        <v>FFDFD7C0</v>
      </c>
      <c r="D716" t="s">
        <v>136</v>
      </c>
      <c r="E716">
        <v>3</v>
      </c>
      <c r="F716">
        <v>1003</v>
      </c>
      <c r="G716" t="s">
        <v>142</v>
      </c>
      <c r="J716" t="s">
        <v>137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"21:13:07.922"</f>
        <v>21:13:07.922</v>
      </c>
      <c r="T716" t="str">
        <f>"21:13:07.522"</f>
        <v>21:13:07.522</v>
      </c>
      <c r="U716" t="str">
        <f t="shared" si="45"/>
        <v>A073EB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126</v>
      </c>
      <c r="AG716">
        <v>0</v>
      </c>
      <c r="AH716">
        <v>0</v>
      </c>
      <c r="AI716">
        <v>2</v>
      </c>
      <c r="AJ716">
        <v>1</v>
      </c>
      <c r="AK716" t="s">
        <v>475</v>
      </c>
      <c r="AL716">
        <v>35.991962000000001</v>
      </c>
      <c r="AM716" t="s">
        <v>476</v>
      </c>
      <c r="AN716">
        <v>-75.684513999999993</v>
      </c>
      <c r="AO716">
        <v>25</v>
      </c>
      <c r="AP716">
        <v>1400</v>
      </c>
      <c r="AQ716" t="s">
        <v>129</v>
      </c>
      <c r="AR716">
        <v>126</v>
      </c>
      <c r="AS716">
        <v>113</v>
      </c>
      <c r="AT716">
        <v>-832</v>
      </c>
      <c r="BB716" t="str">
        <f t="shared" si="46"/>
        <v>1200</v>
      </c>
      <c r="BC716">
        <v>1</v>
      </c>
      <c r="BD716" t="str">
        <f t="shared" si="44"/>
        <v xml:space="preserve">N1281F  </v>
      </c>
      <c r="BE716">
        <v>1</v>
      </c>
      <c r="BG716">
        <v>0</v>
      </c>
      <c r="BH716">
        <v>0</v>
      </c>
      <c r="BI716">
        <v>0</v>
      </c>
      <c r="BJ716">
        <v>1225</v>
      </c>
      <c r="BK716">
        <v>-175</v>
      </c>
      <c r="BL716" t="s">
        <v>130</v>
      </c>
      <c r="BM716">
        <v>1</v>
      </c>
      <c r="BN716">
        <v>0</v>
      </c>
      <c r="BO716">
        <v>1</v>
      </c>
      <c r="BP716">
        <v>0</v>
      </c>
      <c r="BT716">
        <v>0</v>
      </c>
      <c r="BU716">
        <v>0</v>
      </c>
      <c r="CE716" t="str">
        <f>"21:13:07.928"</f>
        <v>21:13:07.928</v>
      </c>
      <c r="CF716">
        <v>928287631</v>
      </c>
      <c r="CI716">
        <v>0</v>
      </c>
      <c r="CJ716">
        <v>1504</v>
      </c>
      <c r="CK716">
        <v>1011.2</v>
      </c>
      <c r="CL716">
        <v>4.2187999999999999</v>
      </c>
      <c r="CM716">
        <v>1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6</v>
      </c>
      <c r="CY716">
        <v>7</v>
      </c>
      <c r="CZ716" t="s">
        <v>131</v>
      </c>
      <c r="DA716">
        <v>145</v>
      </c>
      <c r="DB716">
        <v>1</v>
      </c>
      <c r="DC716" t="s">
        <v>132</v>
      </c>
      <c r="DD716" t="s">
        <v>133</v>
      </c>
      <c r="DG716">
        <v>1832273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"09/28/2024 21:13:08.244"</f>
        <v>09/28/2024 21:13:08.244</v>
      </c>
      <c r="C717" t="str">
        <f t="shared" si="43"/>
        <v>FFDFD7C0</v>
      </c>
      <c r="D717" t="s">
        <v>123</v>
      </c>
      <c r="E717">
        <v>2</v>
      </c>
      <c r="H717">
        <v>158</v>
      </c>
      <c r="I717" t="s">
        <v>124</v>
      </c>
      <c r="J717" t="s">
        <v>125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"21:13:07.922"</f>
        <v>21:13:07.922</v>
      </c>
      <c r="T717" t="str">
        <f>"21:13:07.522"</f>
        <v>21:13:07.522</v>
      </c>
      <c r="U717" t="str">
        <f t="shared" si="45"/>
        <v>A073EB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126</v>
      </c>
      <c r="AG717">
        <v>0</v>
      </c>
      <c r="AH717">
        <v>0</v>
      </c>
      <c r="AI717">
        <v>2</v>
      </c>
      <c r="AJ717">
        <v>1</v>
      </c>
      <c r="AK717" t="s">
        <v>475</v>
      </c>
      <c r="AL717">
        <v>35.991962000000001</v>
      </c>
      <c r="AM717" t="s">
        <v>476</v>
      </c>
      <c r="AN717">
        <v>-75.684513999999993</v>
      </c>
      <c r="AO717">
        <v>25</v>
      </c>
      <c r="AP717">
        <v>1400</v>
      </c>
      <c r="AQ717" t="s">
        <v>129</v>
      </c>
      <c r="AR717">
        <v>126</v>
      </c>
      <c r="AS717">
        <v>113</v>
      </c>
      <c r="AT717">
        <v>-832</v>
      </c>
      <c r="BB717" t="str">
        <f t="shared" si="46"/>
        <v>1200</v>
      </c>
      <c r="BC717">
        <v>1</v>
      </c>
      <c r="BD717" t="str">
        <f t="shared" si="44"/>
        <v xml:space="preserve">N1281F  </v>
      </c>
      <c r="BE717">
        <v>1</v>
      </c>
      <c r="BG717">
        <v>0</v>
      </c>
      <c r="BH717">
        <v>0</v>
      </c>
      <c r="BI717">
        <v>0</v>
      </c>
      <c r="BJ717">
        <v>1225</v>
      </c>
      <c r="BK717">
        <v>-175</v>
      </c>
      <c r="BL717" t="s">
        <v>130</v>
      </c>
      <c r="BM717">
        <v>1</v>
      </c>
      <c r="BN717">
        <v>0</v>
      </c>
      <c r="BO717">
        <v>1</v>
      </c>
      <c r="BP717">
        <v>0</v>
      </c>
      <c r="BT717">
        <v>0</v>
      </c>
      <c r="BU717">
        <v>0</v>
      </c>
      <c r="CE717" t="str">
        <f>"21:13:07.928"</f>
        <v>21:13:07.928</v>
      </c>
      <c r="CF717">
        <v>928287631</v>
      </c>
      <c r="CI717">
        <v>0</v>
      </c>
      <c r="CJ717">
        <v>1504</v>
      </c>
      <c r="CK717">
        <v>1011.2</v>
      </c>
      <c r="CL717">
        <v>4.2187999999999999</v>
      </c>
      <c r="CM717">
        <v>1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6</v>
      </c>
      <c r="CY717">
        <v>7</v>
      </c>
      <c r="CZ717" t="s">
        <v>131</v>
      </c>
      <c r="DA717">
        <v>145</v>
      </c>
      <c r="DB717">
        <v>1</v>
      </c>
      <c r="DC717" t="s">
        <v>132</v>
      </c>
      <c r="DD717" t="s">
        <v>133</v>
      </c>
      <c r="DG717">
        <v>1832273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"09/28/2024 21:13:08.244"</f>
        <v>09/28/2024 21:13:08.244</v>
      </c>
      <c r="C718" t="str">
        <f t="shared" si="43"/>
        <v>FFDFD7C0</v>
      </c>
      <c r="D718" t="s">
        <v>427</v>
      </c>
      <c r="E718">
        <v>46</v>
      </c>
      <c r="H718">
        <v>143</v>
      </c>
      <c r="I718" t="s">
        <v>428</v>
      </c>
      <c r="J718" t="s">
        <v>297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"21:13:07.922"</f>
        <v>21:13:07.922</v>
      </c>
      <c r="T718" t="str">
        <f>"21:13:07.522"</f>
        <v>21:13:07.522</v>
      </c>
      <c r="U718" t="str">
        <f t="shared" si="45"/>
        <v>A073EB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126</v>
      </c>
      <c r="AG718">
        <v>0</v>
      </c>
      <c r="AH718">
        <v>0</v>
      </c>
      <c r="AI718">
        <v>2</v>
      </c>
      <c r="AJ718">
        <v>1</v>
      </c>
      <c r="AK718" t="s">
        <v>475</v>
      </c>
      <c r="AL718">
        <v>35.991962000000001</v>
      </c>
      <c r="AM718" t="s">
        <v>476</v>
      </c>
      <c r="AN718">
        <v>-75.684513999999993</v>
      </c>
      <c r="AO718">
        <v>25</v>
      </c>
      <c r="AP718">
        <v>1400</v>
      </c>
      <c r="AQ718" t="s">
        <v>129</v>
      </c>
      <c r="AR718">
        <v>126</v>
      </c>
      <c r="AS718">
        <v>113</v>
      </c>
      <c r="AT718">
        <v>-832</v>
      </c>
      <c r="BB718" t="str">
        <f t="shared" si="46"/>
        <v>1200</v>
      </c>
      <c r="BC718">
        <v>1</v>
      </c>
      <c r="BD718" t="str">
        <f t="shared" si="44"/>
        <v xml:space="preserve">N1281F  </v>
      </c>
      <c r="BE718">
        <v>1</v>
      </c>
      <c r="BG718">
        <v>0</v>
      </c>
      <c r="BH718">
        <v>0</v>
      </c>
      <c r="BI718">
        <v>0</v>
      </c>
      <c r="BJ718">
        <v>1225</v>
      </c>
      <c r="BK718">
        <v>-175</v>
      </c>
      <c r="BL718" t="s">
        <v>130</v>
      </c>
      <c r="BM718">
        <v>1</v>
      </c>
      <c r="BN718">
        <v>0</v>
      </c>
      <c r="BO718">
        <v>1</v>
      </c>
      <c r="BP718">
        <v>0</v>
      </c>
      <c r="BT718">
        <v>0</v>
      </c>
      <c r="BU718">
        <v>0</v>
      </c>
      <c r="CE718" t="str">
        <f>"21:13:07.928"</f>
        <v>21:13:07.928</v>
      </c>
      <c r="CF718">
        <v>928287631</v>
      </c>
      <c r="CI718">
        <v>0</v>
      </c>
      <c r="CJ718">
        <v>1504</v>
      </c>
      <c r="CK718">
        <v>1011.2</v>
      </c>
      <c r="CL718">
        <v>4.2187999999999999</v>
      </c>
      <c r="CM718">
        <v>1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6</v>
      </c>
      <c r="CY718">
        <v>7</v>
      </c>
      <c r="CZ718" t="s">
        <v>131</v>
      </c>
      <c r="DA718">
        <v>145</v>
      </c>
      <c r="DB718">
        <v>1</v>
      </c>
      <c r="DC718" t="s">
        <v>132</v>
      </c>
      <c r="DD718" t="s">
        <v>133</v>
      </c>
      <c r="DG718">
        <v>1832273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"09/28/2024 21:13:08.244"</f>
        <v>09/28/2024 21:13:08.244</v>
      </c>
      <c r="C719" t="str">
        <f t="shared" si="43"/>
        <v>FFDFD7C0</v>
      </c>
      <c r="D719" t="s">
        <v>136</v>
      </c>
      <c r="E719">
        <v>4</v>
      </c>
      <c r="F719">
        <v>1004</v>
      </c>
      <c r="G719" t="s">
        <v>124</v>
      </c>
      <c r="J719" t="s">
        <v>137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"21:13:07.922"</f>
        <v>21:13:07.922</v>
      </c>
      <c r="T719" t="str">
        <f>"21:13:07.522"</f>
        <v>21:13:07.522</v>
      </c>
      <c r="U719" t="str">
        <f t="shared" si="45"/>
        <v>A073EB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126</v>
      </c>
      <c r="AG719">
        <v>0</v>
      </c>
      <c r="AH719">
        <v>0</v>
      </c>
      <c r="AI719">
        <v>2</v>
      </c>
      <c r="AJ719">
        <v>1</v>
      </c>
      <c r="AK719" t="s">
        <v>475</v>
      </c>
      <c r="AL719">
        <v>35.991962000000001</v>
      </c>
      <c r="AM719" t="s">
        <v>476</v>
      </c>
      <c r="AN719">
        <v>-75.684513999999993</v>
      </c>
      <c r="AO719">
        <v>25</v>
      </c>
      <c r="AP719">
        <v>1400</v>
      </c>
      <c r="AQ719" t="s">
        <v>129</v>
      </c>
      <c r="AR719">
        <v>126</v>
      </c>
      <c r="AS719">
        <v>113</v>
      </c>
      <c r="AT719">
        <v>-832</v>
      </c>
      <c r="BB719" t="str">
        <f t="shared" si="46"/>
        <v>1200</v>
      </c>
      <c r="BC719">
        <v>1</v>
      </c>
      <c r="BD719" t="str">
        <f t="shared" si="44"/>
        <v xml:space="preserve">N1281F  </v>
      </c>
      <c r="BE719">
        <v>1</v>
      </c>
      <c r="BG719">
        <v>0</v>
      </c>
      <c r="BH719">
        <v>0</v>
      </c>
      <c r="BI719">
        <v>0</v>
      </c>
      <c r="BJ719">
        <v>1225</v>
      </c>
      <c r="BK719">
        <v>-175</v>
      </c>
      <c r="BL719" t="s">
        <v>130</v>
      </c>
      <c r="BM719">
        <v>1</v>
      </c>
      <c r="BN719">
        <v>0</v>
      </c>
      <c r="BO719">
        <v>1</v>
      </c>
      <c r="BP719">
        <v>0</v>
      </c>
      <c r="BT719">
        <v>0</v>
      </c>
      <c r="BU719">
        <v>0</v>
      </c>
      <c r="CE719" t="str">
        <f>"21:13:07.928"</f>
        <v>21:13:07.928</v>
      </c>
      <c r="CF719">
        <v>928287631</v>
      </c>
      <c r="CI719">
        <v>0</v>
      </c>
      <c r="CJ719">
        <v>1504</v>
      </c>
      <c r="CK719">
        <v>1011.2</v>
      </c>
      <c r="CL719">
        <v>4.2187999999999999</v>
      </c>
      <c r="CM719">
        <v>1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6</v>
      </c>
      <c r="CY719">
        <v>7</v>
      </c>
      <c r="CZ719" t="s">
        <v>131</v>
      </c>
      <c r="DA719">
        <v>145</v>
      </c>
      <c r="DB719">
        <v>1</v>
      </c>
      <c r="DC719" t="s">
        <v>132</v>
      </c>
      <c r="DD719" t="s">
        <v>133</v>
      </c>
      <c r="DG719">
        <v>1832273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"09/28/2024 21:13:09.103"</f>
        <v>09/28/2024 21:13:09.103</v>
      </c>
      <c r="C720" t="str">
        <f t="shared" si="43"/>
        <v>FFDFD7C0</v>
      </c>
      <c r="D720" t="s">
        <v>143</v>
      </c>
      <c r="E720">
        <v>13</v>
      </c>
      <c r="J720" t="s">
        <v>144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"21:13:08.859"</f>
        <v>21:13:08.859</v>
      </c>
      <c r="T720" t="str">
        <f>"21:13:08.359"</f>
        <v>21:13:08.359</v>
      </c>
      <c r="U720" t="str">
        <f t="shared" si="45"/>
        <v>A073EB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126</v>
      </c>
      <c r="AG720">
        <v>0</v>
      </c>
      <c r="AH720">
        <v>0</v>
      </c>
      <c r="AI720">
        <v>2</v>
      </c>
      <c r="AJ720">
        <v>1</v>
      </c>
      <c r="AK720" t="s">
        <v>477</v>
      </c>
      <c r="AL720">
        <v>35.992390999999998</v>
      </c>
      <c r="AM720" t="s">
        <v>478</v>
      </c>
      <c r="AN720">
        <v>-75.683892</v>
      </c>
      <c r="AO720">
        <v>25</v>
      </c>
      <c r="AP720">
        <v>1375</v>
      </c>
      <c r="AQ720" t="s">
        <v>129</v>
      </c>
      <c r="AR720">
        <v>127</v>
      </c>
      <c r="AS720">
        <v>112</v>
      </c>
      <c r="AT720">
        <v>-896</v>
      </c>
      <c r="BB720" t="str">
        <f t="shared" si="46"/>
        <v>1200</v>
      </c>
      <c r="BC720">
        <v>1</v>
      </c>
      <c r="BD720" t="str">
        <f t="shared" si="44"/>
        <v xml:space="preserve">N1281F  </v>
      </c>
      <c r="BE720">
        <v>1</v>
      </c>
      <c r="BG720">
        <v>0</v>
      </c>
      <c r="BH720">
        <v>0</v>
      </c>
      <c r="BI720">
        <v>0</v>
      </c>
      <c r="BJ720">
        <v>1200</v>
      </c>
      <c r="BK720">
        <v>-175</v>
      </c>
      <c r="BL720" t="s">
        <v>130</v>
      </c>
      <c r="BM720">
        <v>1</v>
      </c>
      <c r="BN720">
        <v>0</v>
      </c>
      <c r="BO720">
        <v>1</v>
      </c>
      <c r="BP720">
        <v>0</v>
      </c>
      <c r="BT720">
        <v>0</v>
      </c>
      <c r="BU720">
        <v>0</v>
      </c>
      <c r="CE720" t="str">
        <f>"21:13:08.867"</f>
        <v>21:13:08.867</v>
      </c>
      <c r="CF720">
        <v>867098608</v>
      </c>
      <c r="CI720">
        <v>0</v>
      </c>
      <c r="CJ720">
        <v>1504</v>
      </c>
      <c r="CK720">
        <v>1011.2</v>
      </c>
      <c r="CL720">
        <v>4.2187999999999999</v>
      </c>
      <c r="CM720">
        <v>1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6</v>
      </c>
      <c r="CY720">
        <v>7</v>
      </c>
      <c r="CZ720" t="s">
        <v>131</v>
      </c>
      <c r="DA720">
        <v>145</v>
      </c>
      <c r="DB720">
        <v>1</v>
      </c>
      <c r="DC720" t="s">
        <v>132</v>
      </c>
      <c r="DD720" t="s">
        <v>133</v>
      </c>
      <c r="DG720">
        <v>1832672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"09/28/2024 21:13:09.088"</f>
        <v>09/28/2024 21:13:09.088</v>
      </c>
      <c r="C721" t="str">
        <f t="shared" si="43"/>
        <v>FFDFD7C0</v>
      </c>
      <c r="D721" t="s">
        <v>427</v>
      </c>
      <c r="E721">
        <v>46</v>
      </c>
      <c r="H721">
        <v>143</v>
      </c>
      <c r="I721" t="s">
        <v>428</v>
      </c>
      <c r="J721" t="s">
        <v>297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"21:13:08.859"</f>
        <v>21:13:08.859</v>
      </c>
      <c r="T721" t="str">
        <f>"21:13:08.359"</f>
        <v>21:13:08.359</v>
      </c>
      <c r="U721" t="str">
        <f t="shared" si="45"/>
        <v>A073EB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126</v>
      </c>
      <c r="AG721">
        <v>0</v>
      </c>
      <c r="AH721">
        <v>0</v>
      </c>
      <c r="AI721">
        <v>2</v>
      </c>
      <c r="AJ721">
        <v>1</v>
      </c>
      <c r="AK721" t="s">
        <v>477</v>
      </c>
      <c r="AL721">
        <v>35.992390999999998</v>
      </c>
      <c r="AM721" t="s">
        <v>478</v>
      </c>
      <c r="AN721">
        <v>-75.683892</v>
      </c>
      <c r="AO721">
        <v>25</v>
      </c>
      <c r="AP721">
        <v>1375</v>
      </c>
      <c r="AQ721" t="s">
        <v>129</v>
      </c>
      <c r="AR721">
        <v>127</v>
      </c>
      <c r="AS721">
        <v>112</v>
      </c>
      <c r="AT721">
        <v>-896</v>
      </c>
      <c r="BB721" t="str">
        <f t="shared" si="46"/>
        <v>1200</v>
      </c>
      <c r="BC721">
        <v>1</v>
      </c>
      <c r="BD721" t="str">
        <f t="shared" si="44"/>
        <v xml:space="preserve">N1281F  </v>
      </c>
      <c r="BE721">
        <v>1</v>
      </c>
      <c r="BG721">
        <v>0</v>
      </c>
      <c r="BH721">
        <v>0</v>
      </c>
      <c r="BI721">
        <v>0</v>
      </c>
      <c r="BJ721">
        <v>1200</v>
      </c>
      <c r="BK721">
        <v>-175</v>
      </c>
      <c r="BL721" t="s">
        <v>130</v>
      </c>
      <c r="BM721">
        <v>1</v>
      </c>
      <c r="BN721">
        <v>0</v>
      </c>
      <c r="BO721">
        <v>1</v>
      </c>
      <c r="BP721">
        <v>0</v>
      </c>
      <c r="BT721">
        <v>0</v>
      </c>
      <c r="BU721">
        <v>0</v>
      </c>
      <c r="CE721" t="str">
        <f>"21:13:08.867"</f>
        <v>21:13:08.867</v>
      </c>
      <c r="CF721">
        <v>867098608</v>
      </c>
      <c r="CI721">
        <v>0</v>
      </c>
      <c r="CJ721">
        <v>1504</v>
      </c>
      <c r="CK721">
        <v>1011.2</v>
      </c>
      <c r="CL721">
        <v>4.2187999999999999</v>
      </c>
      <c r="CM721">
        <v>1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6</v>
      </c>
      <c r="CY721">
        <v>7</v>
      </c>
      <c r="CZ721" t="s">
        <v>131</v>
      </c>
      <c r="DA721">
        <v>145</v>
      </c>
      <c r="DB721">
        <v>1</v>
      </c>
      <c r="DC721" t="s">
        <v>132</v>
      </c>
      <c r="DD721" t="s">
        <v>133</v>
      </c>
      <c r="DG721">
        <v>1832672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"09/28/2024 21:13:09.213"</f>
        <v>09/28/2024 21:13:09.213</v>
      </c>
      <c r="C722" t="str">
        <f t="shared" si="43"/>
        <v>FFDFD7C0</v>
      </c>
      <c r="D722" t="s">
        <v>136</v>
      </c>
      <c r="E722">
        <v>3</v>
      </c>
      <c r="F722">
        <v>1003</v>
      </c>
      <c r="G722" t="s">
        <v>142</v>
      </c>
      <c r="J722" t="s">
        <v>137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"21:13:08.859"</f>
        <v>21:13:08.859</v>
      </c>
      <c r="T722" t="str">
        <f>"21:13:08.359"</f>
        <v>21:13:08.359</v>
      </c>
      <c r="U722" t="str">
        <f t="shared" si="45"/>
        <v>A073EB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126</v>
      </c>
      <c r="AG722">
        <v>0</v>
      </c>
      <c r="AH722">
        <v>0</v>
      </c>
      <c r="AI722">
        <v>2</v>
      </c>
      <c r="AJ722">
        <v>1</v>
      </c>
      <c r="AK722" t="s">
        <v>477</v>
      </c>
      <c r="AL722">
        <v>35.992390999999998</v>
      </c>
      <c r="AM722" t="s">
        <v>478</v>
      </c>
      <c r="AN722">
        <v>-75.683892</v>
      </c>
      <c r="AO722">
        <v>25</v>
      </c>
      <c r="AP722">
        <v>1375</v>
      </c>
      <c r="AQ722" t="s">
        <v>129</v>
      </c>
      <c r="AR722">
        <v>127</v>
      </c>
      <c r="AS722">
        <v>112</v>
      </c>
      <c r="AT722">
        <v>-896</v>
      </c>
      <c r="BB722" t="str">
        <f t="shared" si="46"/>
        <v>1200</v>
      </c>
      <c r="BC722">
        <v>1</v>
      </c>
      <c r="BD722" t="str">
        <f t="shared" si="44"/>
        <v xml:space="preserve">N1281F  </v>
      </c>
      <c r="BE722">
        <v>1</v>
      </c>
      <c r="BG722">
        <v>0</v>
      </c>
      <c r="BH722">
        <v>0</v>
      </c>
      <c r="BI722">
        <v>0</v>
      </c>
      <c r="BJ722">
        <v>1200</v>
      </c>
      <c r="BK722">
        <v>-175</v>
      </c>
      <c r="BL722" t="s">
        <v>130</v>
      </c>
      <c r="BM722">
        <v>1</v>
      </c>
      <c r="BN722">
        <v>0</v>
      </c>
      <c r="BO722">
        <v>1</v>
      </c>
      <c r="BP722">
        <v>0</v>
      </c>
      <c r="BT722">
        <v>0</v>
      </c>
      <c r="BU722">
        <v>0</v>
      </c>
      <c r="CE722" t="str">
        <f>"21:13:08.867"</f>
        <v>21:13:08.867</v>
      </c>
      <c r="CF722">
        <v>867098608</v>
      </c>
      <c r="CI722">
        <v>0</v>
      </c>
      <c r="CJ722">
        <v>1504</v>
      </c>
      <c r="CK722">
        <v>1011.2</v>
      </c>
      <c r="CL722">
        <v>4.2187999999999999</v>
      </c>
      <c r="CM722">
        <v>1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6</v>
      </c>
      <c r="CY722">
        <v>7</v>
      </c>
      <c r="CZ722" t="s">
        <v>131</v>
      </c>
      <c r="DA722">
        <v>145</v>
      </c>
      <c r="DB722">
        <v>1</v>
      </c>
      <c r="DC722" t="s">
        <v>132</v>
      </c>
      <c r="DD722" t="s">
        <v>133</v>
      </c>
      <c r="DG722">
        <v>1832672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"09/28/2024 21:13:09.213"</f>
        <v>09/28/2024 21:13:09.213</v>
      </c>
      <c r="C723" t="str">
        <f t="shared" si="43"/>
        <v>FFDFD7C0</v>
      </c>
      <c r="D723" t="s">
        <v>136</v>
      </c>
      <c r="E723">
        <v>4</v>
      </c>
      <c r="F723">
        <v>1004</v>
      </c>
      <c r="G723" t="s">
        <v>124</v>
      </c>
      <c r="J723" t="s">
        <v>137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"21:13:08.859"</f>
        <v>21:13:08.859</v>
      </c>
      <c r="T723" t="str">
        <f>"21:13:08.359"</f>
        <v>21:13:08.359</v>
      </c>
      <c r="U723" t="str">
        <f t="shared" si="45"/>
        <v>A073EB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126</v>
      </c>
      <c r="AG723">
        <v>0</v>
      </c>
      <c r="AH723">
        <v>0</v>
      </c>
      <c r="AI723">
        <v>2</v>
      </c>
      <c r="AJ723">
        <v>1</v>
      </c>
      <c r="AK723" t="s">
        <v>477</v>
      </c>
      <c r="AL723">
        <v>35.992390999999998</v>
      </c>
      <c r="AM723" t="s">
        <v>478</v>
      </c>
      <c r="AN723">
        <v>-75.683892</v>
      </c>
      <c r="AO723">
        <v>25</v>
      </c>
      <c r="AP723">
        <v>1375</v>
      </c>
      <c r="AQ723" t="s">
        <v>129</v>
      </c>
      <c r="AR723">
        <v>127</v>
      </c>
      <c r="AS723">
        <v>112</v>
      </c>
      <c r="AT723">
        <v>-896</v>
      </c>
      <c r="BB723" t="str">
        <f t="shared" si="46"/>
        <v>1200</v>
      </c>
      <c r="BC723">
        <v>1</v>
      </c>
      <c r="BD723" t="str">
        <f t="shared" si="44"/>
        <v xml:space="preserve">N1281F  </v>
      </c>
      <c r="BE723">
        <v>1</v>
      </c>
      <c r="BG723">
        <v>0</v>
      </c>
      <c r="BH723">
        <v>0</v>
      </c>
      <c r="BI723">
        <v>0</v>
      </c>
      <c r="BJ723">
        <v>1200</v>
      </c>
      <c r="BK723">
        <v>-175</v>
      </c>
      <c r="BL723" t="s">
        <v>130</v>
      </c>
      <c r="BM723">
        <v>1</v>
      </c>
      <c r="BN723">
        <v>0</v>
      </c>
      <c r="BO723">
        <v>1</v>
      </c>
      <c r="BP723">
        <v>0</v>
      </c>
      <c r="BT723">
        <v>0</v>
      </c>
      <c r="BU723">
        <v>0</v>
      </c>
      <c r="CE723" t="str">
        <f>"21:13:08.867"</f>
        <v>21:13:08.867</v>
      </c>
      <c r="CF723">
        <v>867098608</v>
      </c>
      <c r="CI723">
        <v>0</v>
      </c>
      <c r="CJ723">
        <v>1504</v>
      </c>
      <c r="CK723">
        <v>1011.2</v>
      </c>
      <c r="CL723">
        <v>4.2187999999999999</v>
      </c>
      <c r="CM723">
        <v>1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6</v>
      </c>
      <c r="CY723">
        <v>7</v>
      </c>
      <c r="CZ723" t="s">
        <v>131</v>
      </c>
      <c r="DA723">
        <v>145</v>
      </c>
      <c r="DB723">
        <v>1</v>
      </c>
      <c r="DC723" t="s">
        <v>132</v>
      </c>
      <c r="DD723" t="s">
        <v>133</v>
      </c>
      <c r="DG723">
        <v>1832672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"09/28/2024 21:13:09.072"</f>
        <v>09/28/2024 21:13:09.072</v>
      </c>
      <c r="C724" t="str">
        <f t="shared" ref="C724:C787" si="47">"FFDFD7C0"</f>
        <v>FFDFD7C0</v>
      </c>
      <c r="D724" t="s">
        <v>123</v>
      </c>
      <c r="E724">
        <v>2</v>
      </c>
      <c r="H724">
        <v>158</v>
      </c>
      <c r="I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"21:13:08.859"</f>
        <v>21:13:08.859</v>
      </c>
      <c r="T724" t="str">
        <f>"21:13:08.359"</f>
        <v>21:13:08.359</v>
      </c>
      <c r="U724" t="str">
        <f t="shared" si="45"/>
        <v>A073EB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126</v>
      </c>
      <c r="AG724">
        <v>0</v>
      </c>
      <c r="AH724">
        <v>0</v>
      </c>
      <c r="AI724">
        <v>2</v>
      </c>
      <c r="AJ724">
        <v>1</v>
      </c>
      <c r="AK724" t="s">
        <v>477</v>
      </c>
      <c r="AL724">
        <v>35.992390999999998</v>
      </c>
      <c r="AM724" t="s">
        <v>478</v>
      </c>
      <c r="AN724">
        <v>-75.683892</v>
      </c>
      <c r="AO724">
        <v>25</v>
      </c>
      <c r="AP724">
        <v>1375</v>
      </c>
      <c r="AQ724" t="s">
        <v>129</v>
      </c>
      <c r="AR724">
        <v>127</v>
      </c>
      <c r="AS724">
        <v>112</v>
      </c>
      <c r="AT724">
        <v>-896</v>
      </c>
      <c r="BB724" t="str">
        <f t="shared" si="46"/>
        <v>1200</v>
      </c>
      <c r="BC724">
        <v>1</v>
      </c>
      <c r="BD724" t="str">
        <f t="shared" ref="BD724:BD787" si="48">"N1281F  "</f>
        <v xml:space="preserve">N1281F  </v>
      </c>
      <c r="BE724">
        <v>1</v>
      </c>
      <c r="BG724">
        <v>0</v>
      </c>
      <c r="BH724">
        <v>0</v>
      </c>
      <c r="BI724">
        <v>0</v>
      </c>
      <c r="BJ724">
        <v>1200</v>
      </c>
      <c r="BK724">
        <v>-175</v>
      </c>
      <c r="BL724" t="s">
        <v>130</v>
      </c>
      <c r="BM724">
        <v>1</v>
      </c>
      <c r="BN724">
        <v>0</v>
      </c>
      <c r="BO724">
        <v>1</v>
      </c>
      <c r="BP724">
        <v>0</v>
      </c>
      <c r="BT724">
        <v>0</v>
      </c>
      <c r="BU724">
        <v>0</v>
      </c>
      <c r="CE724" t="str">
        <f>"21:13:08.867"</f>
        <v>21:13:08.867</v>
      </c>
      <c r="CF724">
        <v>867098608</v>
      </c>
      <c r="CI724">
        <v>0</v>
      </c>
      <c r="CJ724">
        <v>1504</v>
      </c>
      <c r="CK724">
        <v>1011.2</v>
      </c>
      <c r="CL724">
        <v>4.2187999999999999</v>
      </c>
      <c r="CM724">
        <v>1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6</v>
      </c>
      <c r="CY724">
        <v>7</v>
      </c>
      <c r="CZ724" t="s">
        <v>131</v>
      </c>
      <c r="DA724">
        <v>145</v>
      </c>
      <c r="DB724">
        <v>1</v>
      </c>
      <c r="DC724" t="s">
        <v>132</v>
      </c>
      <c r="DD724" t="s">
        <v>133</v>
      </c>
      <c r="DG724">
        <v>1832672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"09/28/2024 21:13:10.369"</f>
        <v>09/28/2024 21:13:10.369</v>
      </c>
      <c r="C725" t="str">
        <f t="shared" si="47"/>
        <v>FFDFD7C0</v>
      </c>
      <c r="D725" t="s">
        <v>143</v>
      </c>
      <c r="E725">
        <v>13</v>
      </c>
      <c r="J725" t="s">
        <v>144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"21:13:09.914"</f>
        <v>21:13:09.914</v>
      </c>
      <c r="T725" t="str">
        <f>"21:13:09.414"</f>
        <v>21:13:09.414</v>
      </c>
      <c r="U725" t="str">
        <f t="shared" si="45"/>
        <v>A073EB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126</v>
      </c>
      <c r="AG725">
        <v>0</v>
      </c>
      <c r="AH725">
        <v>0</v>
      </c>
      <c r="AI725">
        <v>2</v>
      </c>
      <c r="AJ725">
        <v>1</v>
      </c>
      <c r="AK725" t="s">
        <v>479</v>
      </c>
      <c r="AL725">
        <v>35.992949000000003</v>
      </c>
      <c r="AM725" t="s">
        <v>480</v>
      </c>
      <c r="AN725">
        <v>-75.683161999999996</v>
      </c>
      <c r="AO725">
        <v>25</v>
      </c>
      <c r="AP725">
        <v>1375</v>
      </c>
      <c r="AQ725" t="s">
        <v>129</v>
      </c>
      <c r="AR725">
        <v>128</v>
      </c>
      <c r="AS725">
        <v>111</v>
      </c>
      <c r="AT725">
        <v>-960</v>
      </c>
      <c r="BB725" t="str">
        <f t="shared" si="46"/>
        <v>1200</v>
      </c>
      <c r="BC725">
        <v>1</v>
      </c>
      <c r="BD725" t="str">
        <f t="shared" si="48"/>
        <v xml:space="preserve">N1281F  </v>
      </c>
      <c r="BE725">
        <v>1</v>
      </c>
      <c r="BG725">
        <v>0</v>
      </c>
      <c r="BH725">
        <v>0</v>
      </c>
      <c r="BI725">
        <v>0</v>
      </c>
      <c r="BJ725">
        <v>1200</v>
      </c>
      <c r="BK725">
        <v>-175</v>
      </c>
      <c r="BL725" t="s">
        <v>130</v>
      </c>
      <c r="BM725">
        <v>1</v>
      </c>
      <c r="BN725">
        <v>0</v>
      </c>
      <c r="BO725">
        <v>1</v>
      </c>
      <c r="BP725">
        <v>0</v>
      </c>
      <c r="BT725">
        <v>0</v>
      </c>
      <c r="BU725">
        <v>0</v>
      </c>
      <c r="CE725" t="str">
        <f>"21:13:09.921"</f>
        <v>21:13:09.921</v>
      </c>
      <c r="CF725">
        <v>920598628</v>
      </c>
      <c r="CI725">
        <v>0</v>
      </c>
      <c r="CJ725">
        <v>1504</v>
      </c>
      <c r="CK725">
        <v>1011.2</v>
      </c>
      <c r="CL725">
        <v>4.2187999999999999</v>
      </c>
      <c r="CM725">
        <v>1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6</v>
      </c>
      <c r="CY725">
        <v>7</v>
      </c>
      <c r="CZ725" t="s">
        <v>131</v>
      </c>
      <c r="DA725">
        <v>145</v>
      </c>
      <c r="DB725">
        <v>1</v>
      </c>
      <c r="DC725" t="s">
        <v>132</v>
      </c>
      <c r="DD725" t="s">
        <v>133</v>
      </c>
      <c r="DG725">
        <v>1833152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"09/28/2024 21:13:10.369"</f>
        <v>09/28/2024 21:13:10.369</v>
      </c>
      <c r="C726" t="str">
        <f t="shared" si="47"/>
        <v>FFDFD7C0</v>
      </c>
      <c r="D726" t="s">
        <v>136</v>
      </c>
      <c r="E726">
        <v>3</v>
      </c>
      <c r="F726">
        <v>1003</v>
      </c>
      <c r="G726" t="s">
        <v>142</v>
      </c>
      <c r="J726" t="s">
        <v>137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"21:13:09.914"</f>
        <v>21:13:09.914</v>
      </c>
      <c r="T726" t="str">
        <f>"21:13:09.414"</f>
        <v>21:13:09.414</v>
      </c>
      <c r="U726" t="str">
        <f t="shared" si="45"/>
        <v>A073EB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126</v>
      </c>
      <c r="AG726">
        <v>0</v>
      </c>
      <c r="AH726">
        <v>0</v>
      </c>
      <c r="AI726">
        <v>2</v>
      </c>
      <c r="AJ726">
        <v>1</v>
      </c>
      <c r="AK726" t="s">
        <v>479</v>
      </c>
      <c r="AL726">
        <v>35.992949000000003</v>
      </c>
      <c r="AM726" t="s">
        <v>480</v>
      </c>
      <c r="AN726">
        <v>-75.683161999999996</v>
      </c>
      <c r="AO726">
        <v>25</v>
      </c>
      <c r="AP726">
        <v>1375</v>
      </c>
      <c r="AQ726" t="s">
        <v>129</v>
      </c>
      <c r="AR726">
        <v>128</v>
      </c>
      <c r="AS726">
        <v>111</v>
      </c>
      <c r="AT726">
        <v>-960</v>
      </c>
      <c r="BB726" t="str">
        <f t="shared" si="46"/>
        <v>1200</v>
      </c>
      <c r="BC726">
        <v>1</v>
      </c>
      <c r="BD726" t="str">
        <f t="shared" si="48"/>
        <v xml:space="preserve">N1281F  </v>
      </c>
      <c r="BE726">
        <v>1</v>
      </c>
      <c r="BG726">
        <v>0</v>
      </c>
      <c r="BH726">
        <v>0</v>
      </c>
      <c r="BI726">
        <v>0</v>
      </c>
      <c r="BJ726">
        <v>1200</v>
      </c>
      <c r="BK726">
        <v>-175</v>
      </c>
      <c r="BL726" t="s">
        <v>130</v>
      </c>
      <c r="BM726">
        <v>1</v>
      </c>
      <c r="BN726">
        <v>0</v>
      </c>
      <c r="BO726">
        <v>1</v>
      </c>
      <c r="BP726">
        <v>0</v>
      </c>
      <c r="BT726">
        <v>0</v>
      </c>
      <c r="BU726">
        <v>0</v>
      </c>
      <c r="CE726" t="str">
        <f>"21:13:09.921"</f>
        <v>21:13:09.921</v>
      </c>
      <c r="CF726">
        <v>920598628</v>
      </c>
      <c r="CI726">
        <v>0</v>
      </c>
      <c r="CJ726">
        <v>1504</v>
      </c>
      <c r="CK726">
        <v>1011.2</v>
      </c>
      <c r="CL726">
        <v>4.2187999999999999</v>
      </c>
      <c r="CM726">
        <v>1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6</v>
      </c>
      <c r="CY726">
        <v>7</v>
      </c>
      <c r="CZ726" t="s">
        <v>131</v>
      </c>
      <c r="DA726">
        <v>145</v>
      </c>
      <c r="DB726">
        <v>1</v>
      </c>
      <c r="DC726" t="s">
        <v>132</v>
      </c>
      <c r="DD726" t="s">
        <v>133</v>
      </c>
      <c r="DG726">
        <v>1833152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"09/28/2024 21:13:10.369"</f>
        <v>09/28/2024 21:13:10.369</v>
      </c>
      <c r="C727" t="str">
        <f t="shared" si="47"/>
        <v>FFDFD7C0</v>
      </c>
      <c r="D727" t="s">
        <v>136</v>
      </c>
      <c r="E727">
        <v>4</v>
      </c>
      <c r="F727">
        <v>1004</v>
      </c>
      <c r="G727" t="s">
        <v>124</v>
      </c>
      <c r="J727" t="s">
        <v>137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"21:13:09.914"</f>
        <v>21:13:09.914</v>
      </c>
      <c r="T727" t="str">
        <f>"21:13:09.414"</f>
        <v>21:13:09.414</v>
      </c>
      <c r="U727" t="str">
        <f t="shared" si="45"/>
        <v>A073EB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126</v>
      </c>
      <c r="AG727">
        <v>0</v>
      </c>
      <c r="AH727">
        <v>0</v>
      </c>
      <c r="AI727">
        <v>2</v>
      </c>
      <c r="AJ727">
        <v>1</v>
      </c>
      <c r="AK727" t="s">
        <v>479</v>
      </c>
      <c r="AL727">
        <v>35.992949000000003</v>
      </c>
      <c r="AM727" t="s">
        <v>480</v>
      </c>
      <c r="AN727">
        <v>-75.683161999999996</v>
      </c>
      <c r="AO727">
        <v>25</v>
      </c>
      <c r="AP727">
        <v>1375</v>
      </c>
      <c r="AQ727" t="s">
        <v>129</v>
      </c>
      <c r="AR727">
        <v>128</v>
      </c>
      <c r="AS727">
        <v>111</v>
      </c>
      <c r="AT727">
        <v>-960</v>
      </c>
      <c r="BB727" t="str">
        <f t="shared" si="46"/>
        <v>1200</v>
      </c>
      <c r="BC727">
        <v>1</v>
      </c>
      <c r="BD727" t="str">
        <f t="shared" si="48"/>
        <v xml:space="preserve">N1281F  </v>
      </c>
      <c r="BE727">
        <v>1</v>
      </c>
      <c r="BG727">
        <v>0</v>
      </c>
      <c r="BH727">
        <v>0</v>
      </c>
      <c r="BI727">
        <v>0</v>
      </c>
      <c r="BJ727">
        <v>1200</v>
      </c>
      <c r="BK727">
        <v>-175</v>
      </c>
      <c r="BL727" t="s">
        <v>130</v>
      </c>
      <c r="BM727">
        <v>1</v>
      </c>
      <c r="BN727">
        <v>0</v>
      </c>
      <c r="BO727">
        <v>1</v>
      </c>
      <c r="BP727">
        <v>0</v>
      </c>
      <c r="BT727">
        <v>0</v>
      </c>
      <c r="BU727">
        <v>0</v>
      </c>
      <c r="CE727" t="str">
        <f>"21:13:09.921"</f>
        <v>21:13:09.921</v>
      </c>
      <c r="CF727">
        <v>920598628</v>
      </c>
      <c r="CI727">
        <v>0</v>
      </c>
      <c r="CJ727">
        <v>1504</v>
      </c>
      <c r="CK727">
        <v>1011.2</v>
      </c>
      <c r="CL727">
        <v>4.2187999999999999</v>
      </c>
      <c r="CM727">
        <v>1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6</v>
      </c>
      <c r="CY727">
        <v>7</v>
      </c>
      <c r="CZ727" t="s">
        <v>131</v>
      </c>
      <c r="DA727">
        <v>145</v>
      </c>
      <c r="DB727">
        <v>1</v>
      </c>
      <c r="DC727" t="s">
        <v>132</v>
      </c>
      <c r="DD727" t="s">
        <v>133</v>
      </c>
      <c r="DG727">
        <v>1833152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"09/28/2024 21:13:10.400"</f>
        <v>09/28/2024 21:13:10.400</v>
      </c>
      <c r="C728" t="str">
        <f t="shared" si="47"/>
        <v>FFDFD7C0</v>
      </c>
      <c r="D728" t="s">
        <v>123</v>
      </c>
      <c r="E728">
        <v>2</v>
      </c>
      <c r="H728">
        <v>158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"21:13:09.914"</f>
        <v>21:13:09.914</v>
      </c>
      <c r="T728" t="str">
        <f>"21:13:09.414"</f>
        <v>21:13:09.414</v>
      </c>
      <c r="U728" t="str">
        <f t="shared" si="45"/>
        <v>A073EB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126</v>
      </c>
      <c r="AG728">
        <v>0</v>
      </c>
      <c r="AH728">
        <v>0</v>
      </c>
      <c r="AI728">
        <v>2</v>
      </c>
      <c r="AJ728">
        <v>1</v>
      </c>
      <c r="AK728" t="s">
        <v>479</v>
      </c>
      <c r="AL728">
        <v>35.992949000000003</v>
      </c>
      <c r="AM728" t="s">
        <v>480</v>
      </c>
      <c r="AN728">
        <v>-75.683161999999996</v>
      </c>
      <c r="AO728">
        <v>25</v>
      </c>
      <c r="AP728">
        <v>1375</v>
      </c>
      <c r="AQ728" t="s">
        <v>129</v>
      </c>
      <c r="AR728">
        <v>128</v>
      </c>
      <c r="AS728">
        <v>111</v>
      </c>
      <c r="AT728">
        <v>-960</v>
      </c>
      <c r="BB728" t="str">
        <f t="shared" si="46"/>
        <v>1200</v>
      </c>
      <c r="BC728">
        <v>1</v>
      </c>
      <c r="BD728" t="str">
        <f t="shared" si="48"/>
        <v xml:space="preserve">N1281F  </v>
      </c>
      <c r="BE728">
        <v>1</v>
      </c>
      <c r="BG728">
        <v>0</v>
      </c>
      <c r="BH728">
        <v>0</v>
      </c>
      <c r="BI728">
        <v>0</v>
      </c>
      <c r="BJ728">
        <v>1200</v>
      </c>
      <c r="BK728">
        <v>-175</v>
      </c>
      <c r="BL728" t="s">
        <v>130</v>
      </c>
      <c r="BM728">
        <v>1</v>
      </c>
      <c r="BN728">
        <v>0</v>
      </c>
      <c r="BO728">
        <v>1</v>
      </c>
      <c r="BP728">
        <v>0</v>
      </c>
      <c r="BT728">
        <v>0</v>
      </c>
      <c r="BU728">
        <v>0</v>
      </c>
      <c r="CE728" t="str">
        <f>"21:13:09.921"</f>
        <v>21:13:09.921</v>
      </c>
      <c r="CF728">
        <v>920598628</v>
      </c>
      <c r="CI728">
        <v>0</v>
      </c>
      <c r="CJ728">
        <v>1504</v>
      </c>
      <c r="CK728">
        <v>1011.2</v>
      </c>
      <c r="CL728">
        <v>4.2187999999999999</v>
      </c>
      <c r="CM728">
        <v>1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6</v>
      </c>
      <c r="CY728">
        <v>7</v>
      </c>
      <c r="CZ728" t="s">
        <v>131</v>
      </c>
      <c r="DA728">
        <v>145</v>
      </c>
      <c r="DB728">
        <v>1</v>
      </c>
      <c r="DC728" t="s">
        <v>132</v>
      </c>
      <c r="DD728" t="s">
        <v>133</v>
      </c>
      <c r="DG728">
        <v>1833152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"09/28/2024 21:13:10.400"</f>
        <v>09/28/2024 21:13:10.400</v>
      </c>
      <c r="C729" t="str">
        <f t="shared" si="47"/>
        <v>FFDFD7C0</v>
      </c>
      <c r="D729" t="s">
        <v>427</v>
      </c>
      <c r="E729">
        <v>46</v>
      </c>
      <c r="H729">
        <v>143</v>
      </c>
      <c r="I729" t="s">
        <v>428</v>
      </c>
      <c r="J729" t="s">
        <v>297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"21:13:09.914"</f>
        <v>21:13:09.914</v>
      </c>
      <c r="T729" t="str">
        <f>"21:13:09.414"</f>
        <v>21:13:09.414</v>
      </c>
      <c r="U729" t="str">
        <f t="shared" si="45"/>
        <v>A073EB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126</v>
      </c>
      <c r="AG729">
        <v>0</v>
      </c>
      <c r="AH729">
        <v>0</v>
      </c>
      <c r="AI729">
        <v>2</v>
      </c>
      <c r="AJ729">
        <v>1</v>
      </c>
      <c r="AK729" t="s">
        <v>479</v>
      </c>
      <c r="AL729">
        <v>35.992949000000003</v>
      </c>
      <c r="AM729" t="s">
        <v>480</v>
      </c>
      <c r="AN729">
        <v>-75.683161999999996</v>
      </c>
      <c r="AO729">
        <v>25</v>
      </c>
      <c r="AP729">
        <v>1375</v>
      </c>
      <c r="AQ729" t="s">
        <v>129</v>
      </c>
      <c r="AR729">
        <v>128</v>
      </c>
      <c r="AS729">
        <v>111</v>
      </c>
      <c r="AT729">
        <v>-960</v>
      </c>
      <c r="BB729" t="str">
        <f t="shared" si="46"/>
        <v>1200</v>
      </c>
      <c r="BC729">
        <v>1</v>
      </c>
      <c r="BD729" t="str">
        <f t="shared" si="48"/>
        <v xml:space="preserve">N1281F  </v>
      </c>
      <c r="BE729">
        <v>1</v>
      </c>
      <c r="BG729">
        <v>0</v>
      </c>
      <c r="BH729">
        <v>0</v>
      </c>
      <c r="BI729">
        <v>0</v>
      </c>
      <c r="BJ729">
        <v>1200</v>
      </c>
      <c r="BK729">
        <v>-175</v>
      </c>
      <c r="BL729" t="s">
        <v>130</v>
      </c>
      <c r="BM729">
        <v>1</v>
      </c>
      <c r="BN729">
        <v>0</v>
      </c>
      <c r="BO729">
        <v>1</v>
      </c>
      <c r="BP729">
        <v>0</v>
      </c>
      <c r="BT729">
        <v>0</v>
      </c>
      <c r="BU729">
        <v>0</v>
      </c>
      <c r="CE729" t="str">
        <f>"21:13:09.921"</f>
        <v>21:13:09.921</v>
      </c>
      <c r="CF729">
        <v>920598628</v>
      </c>
      <c r="CI729">
        <v>0</v>
      </c>
      <c r="CJ729">
        <v>1504</v>
      </c>
      <c r="CK729">
        <v>1011.2</v>
      </c>
      <c r="CL729">
        <v>4.2187999999999999</v>
      </c>
      <c r="CM729">
        <v>1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6</v>
      </c>
      <c r="CY729">
        <v>7</v>
      </c>
      <c r="CZ729" t="s">
        <v>131</v>
      </c>
      <c r="DA729">
        <v>145</v>
      </c>
      <c r="DB729">
        <v>1</v>
      </c>
      <c r="DC729" t="s">
        <v>132</v>
      </c>
      <c r="DD729" t="s">
        <v>133</v>
      </c>
      <c r="DG729">
        <v>1833152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"09/28/2024 21:13:11.275"</f>
        <v>09/28/2024 21:13:11.275</v>
      </c>
      <c r="C730" t="str">
        <f t="shared" si="47"/>
        <v>FFDFD7C0</v>
      </c>
      <c r="D730" t="s">
        <v>136</v>
      </c>
      <c r="E730">
        <v>4</v>
      </c>
      <c r="F730">
        <v>1004</v>
      </c>
      <c r="G730" t="s">
        <v>124</v>
      </c>
      <c r="J730" t="s">
        <v>137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"21:13:10.906"</f>
        <v>21:13:10.906</v>
      </c>
      <c r="T730" t="str">
        <f>"21:13:10.506"</f>
        <v>21:13:10.506</v>
      </c>
      <c r="U730" t="str">
        <f t="shared" si="45"/>
        <v>A073EB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126</v>
      </c>
      <c r="AG730">
        <v>0</v>
      </c>
      <c r="AH730">
        <v>0</v>
      </c>
      <c r="AI730">
        <v>2</v>
      </c>
      <c r="AJ730">
        <v>1</v>
      </c>
      <c r="AK730" t="s">
        <v>481</v>
      </c>
      <c r="AL730">
        <v>35.993464000000003</v>
      </c>
      <c r="AM730" t="s">
        <v>482</v>
      </c>
      <c r="AN730">
        <v>-75.682411000000002</v>
      </c>
      <c r="AO730">
        <v>25</v>
      </c>
      <c r="AP730">
        <v>1350</v>
      </c>
      <c r="AQ730" t="s">
        <v>129</v>
      </c>
      <c r="AR730">
        <v>128</v>
      </c>
      <c r="AS730">
        <v>111</v>
      </c>
      <c r="AT730">
        <v>-896</v>
      </c>
      <c r="BB730" t="str">
        <f t="shared" si="46"/>
        <v>1200</v>
      </c>
      <c r="BC730">
        <v>1</v>
      </c>
      <c r="BD730" t="str">
        <f t="shared" si="48"/>
        <v xml:space="preserve">N1281F  </v>
      </c>
      <c r="BE730">
        <v>1</v>
      </c>
      <c r="BG730">
        <v>0</v>
      </c>
      <c r="BH730">
        <v>0</v>
      </c>
      <c r="BI730">
        <v>0</v>
      </c>
      <c r="BJ730">
        <v>1175</v>
      </c>
      <c r="BK730">
        <v>-175</v>
      </c>
      <c r="BL730" t="s">
        <v>130</v>
      </c>
      <c r="BM730">
        <v>1</v>
      </c>
      <c r="BN730">
        <v>0</v>
      </c>
      <c r="BO730">
        <v>1</v>
      </c>
      <c r="BP730">
        <v>0</v>
      </c>
      <c r="BT730">
        <v>0</v>
      </c>
      <c r="BU730">
        <v>0</v>
      </c>
      <c r="CE730" t="str">
        <f>"21:13:10.912"</f>
        <v>21:13:10.912</v>
      </c>
      <c r="CF730">
        <v>911838929</v>
      </c>
      <c r="CI730">
        <v>0</v>
      </c>
      <c r="CJ730">
        <v>1504</v>
      </c>
      <c r="CK730">
        <v>1011.2</v>
      </c>
      <c r="CL730">
        <v>4.2187999999999999</v>
      </c>
      <c r="CM730">
        <v>1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6</v>
      </c>
      <c r="CY730">
        <v>7</v>
      </c>
      <c r="CZ730" t="s">
        <v>131</v>
      </c>
      <c r="DA730">
        <v>145</v>
      </c>
      <c r="DB730">
        <v>1</v>
      </c>
      <c r="DC730" t="s">
        <v>132</v>
      </c>
      <c r="DD730" t="s">
        <v>133</v>
      </c>
      <c r="DG730">
        <v>1833654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"09/28/2024 21:13:11.322"</f>
        <v>09/28/2024 21:13:11.322</v>
      </c>
      <c r="C731" t="str">
        <f t="shared" si="47"/>
        <v>FFDFD7C0</v>
      </c>
      <c r="D731" t="s">
        <v>123</v>
      </c>
      <c r="E731">
        <v>2</v>
      </c>
      <c r="H731">
        <v>158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"21:13:10.906"</f>
        <v>21:13:10.906</v>
      </c>
      <c r="T731" t="str">
        <f>"21:13:10.506"</f>
        <v>21:13:10.506</v>
      </c>
      <c r="U731" t="str">
        <f t="shared" si="45"/>
        <v>A073EB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126</v>
      </c>
      <c r="AG731">
        <v>0</v>
      </c>
      <c r="AH731">
        <v>0</v>
      </c>
      <c r="AI731">
        <v>2</v>
      </c>
      <c r="AJ731">
        <v>1</v>
      </c>
      <c r="AK731" t="s">
        <v>481</v>
      </c>
      <c r="AL731">
        <v>35.993464000000003</v>
      </c>
      <c r="AM731" t="s">
        <v>482</v>
      </c>
      <c r="AN731">
        <v>-75.682411000000002</v>
      </c>
      <c r="AO731">
        <v>25</v>
      </c>
      <c r="AP731">
        <v>1350</v>
      </c>
      <c r="AQ731" t="s">
        <v>129</v>
      </c>
      <c r="AR731">
        <v>128</v>
      </c>
      <c r="AS731">
        <v>111</v>
      </c>
      <c r="AT731">
        <v>-896</v>
      </c>
      <c r="BB731" t="str">
        <f t="shared" si="46"/>
        <v>1200</v>
      </c>
      <c r="BC731">
        <v>1</v>
      </c>
      <c r="BD731" t="str">
        <f t="shared" si="48"/>
        <v xml:space="preserve">N1281F  </v>
      </c>
      <c r="BE731">
        <v>1</v>
      </c>
      <c r="BG731">
        <v>0</v>
      </c>
      <c r="BH731">
        <v>0</v>
      </c>
      <c r="BI731">
        <v>0</v>
      </c>
      <c r="BJ731">
        <v>1175</v>
      </c>
      <c r="BK731">
        <v>-175</v>
      </c>
      <c r="BL731" t="s">
        <v>130</v>
      </c>
      <c r="BM731">
        <v>1</v>
      </c>
      <c r="BN731">
        <v>0</v>
      </c>
      <c r="BO731">
        <v>1</v>
      </c>
      <c r="BP731">
        <v>0</v>
      </c>
      <c r="BT731">
        <v>0</v>
      </c>
      <c r="BU731">
        <v>0</v>
      </c>
      <c r="CE731" t="str">
        <f>"21:13:10.912"</f>
        <v>21:13:10.912</v>
      </c>
      <c r="CF731">
        <v>911838929</v>
      </c>
      <c r="CI731">
        <v>0</v>
      </c>
      <c r="CJ731">
        <v>1504</v>
      </c>
      <c r="CK731">
        <v>1011.2</v>
      </c>
      <c r="CL731">
        <v>4.2187999999999999</v>
      </c>
      <c r="CM731">
        <v>1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6</v>
      </c>
      <c r="CY731">
        <v>7</v>
      </c>
      <c r="CZ731" t="s">
        <v>131</v>
      </c>
      <c r="DA731">
        <v>145</v>
      </c>
      <c r="DB731">
        <v>1</v>
      </c>
      <c r="DC731" t="s">
        <v>132</v>
      </c>
      <c r="DD731" t="s">
        <v>133</v>
      </c>
      <c r="DG731">
        <v>1833654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"09/28/2024 21:13:11.322"</f>
        <v>09/28/2024 21:13:11.322</v>
      </c>
      <c r="C732" t="str">
        <f t="shared" si="47"/>
        <v>FFDFD7C0</v>
      </c>
      <c r="D732" t="s">
        <v>427</v>
      </c>
      <c r="E732">
        <v>46</v>
      </c>
      <c r="H732">
        <v>143</v>
      </c>
      <c r="I732" t="s">
        <v>428</v>
      </c>
      <c r="J732" t="s">
        <v>297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"21:13:10.906"</f>
        <v>21:13:10.906</v>
      </c>
      <c r="T732" t="str">
        <f>"21:13:10.506"</f>
        <v>21:13:10.506</v>
      </c>
      <c r="U732" t="str">
        <f t="shared" si="45"/>
        <v>A073EB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126</v>
      </c>
      <c r="AG732">
        <v>0</v>
      </c>
      <c r="AH732">
        <v>0</v>
      </c>
      <c r="AI732">
        <v>2</v>
      </c>
      <c r="AJ732">
        <v>1</v>
      </c>
      <c r="AK732" t="s">
        <v>481</v>
      </c>
      <c r="AL732">
        <v>35.993464000000003</v>
      </c>
      <c r="AM732" t="s">
        <v>482</v>
      </c>
      <c r="AN732">
        <v>-75.682411000000002</v>
      </c>
      <c r="AO732">
        <v>25</v>
      </c>
      <c r="AP732">
        <v>1350</v>
      </c>
      <c r="AQ732" t="s">
        <v>129</v>
      </c>
      <c r="AR732">
        <v>128</v>
      </c>
      <c r="AS732">
        <v>111</v>
      </c>
      <c r="AT732">
        <v>-896</v>
      </c>
      <c r="BB732" t="str">
        <f t="shared" si="46"/>
        <v>1200</v>
      </c>
      <c r="BC732">
        <v>1</v>
      </c>
      <c r="BD732" t="str">
        <f t="shared" si="48"/>
        <v xml:space="preserve">N1281F  </v>
      </c>
      <c r="BE732">
        <v>1</v>
      </c>
      <c r="BG732">
        <v>0</v>
      </c>
      <c r="BH732">
        <v>0</v>
      </c>
      <c r="BI732">
        <v>0</v>
      </c>
      <c r="BJ732">
        <v>1175</v>
      </c>
      <c r="BK732">
        <v>-175</v>
      </c>
      <c r="BL732" t="s">
        <v>130</v>
      </c>
      <c r="BM732">
        <v>1</v>
      </c>
      <c r="BN732">
        <v>0</v>
      </c>
      <c r="BO732">
        <v>1</v>
      </c>
      <c r="BP732">
        <v>0</v>
      </c>
      <c r="BT732">
        <v>0</v>
      </c>
      <c r="BU732">
        <v>0</v>
      </c>
      <c r="CE732" t="str">
        <f>"21:13:10.912"</f>
        <v>21:13:10.912</v>
      </c>
      <c r="CF732">
        <v>911838929</v>
      </c>
      <c r="CI732">
        <v>0</v>
      </c>
      <c r="CJ732">
        <v>1504</v>
      </c>
      <c r="CK732">
        <v>1011.2</v>
      </c>
      <c r="CL732">
        <v>4.2187999999999999</v>
      </c>
      <c r="CM732">
        <v>1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6</v>
      </c>
      <c r="CY732">
        <v>7</v>
      </c>
      <c r="CZ732" t="s">
        <v>131</v>
      </c>
      <c r="DA732">
        <v>145</v>
      </c>
      <c r="DB732">
        <v>1</v>
      </c>
      <c r="DC732" t="s">
        <v>132</v>
      </c>
      <c r="DD732" t="s">
        <v>133</v>
      </c>
      <c r="DG732">
        <v>1833654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"09/28/2024 21:13:11.322"</f>
        <v>09/28/2024 21:13:11.322</v>
      </c>
      <c r="C733" t="str">
        <f t="shared" si="47"/>
        <v>FFDFD7C0</v>
      </c>
      <c r="D733" t="s">
        <v>143</v>
      </c>
      <c r="E733">
        <v>13</v>
      </c>
      <c r="J733" t="s">
        <v>144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"21:13:10.906"</f>
        <v>21:13:10.906</v>
      </c>
      <c r="T733" t="str">
        <f>"21:13:10.506"</f>
        <v>21:13:10.506</v>
      </c>
      <c r="U733" t="str">
        <f t="shared" si="45"/>
        <v>A073EB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126</v>
      </c>
      <c r="AG733">
        <v>0</v>
      </c>
      <c r="AH733">
        <v>0</v>
      </c>
      <c r="AI733">
        <v>2</v>
      </c>
      <c r="AJ733">
        <v>1</v>
      </c>
      <c r="AK733" t="s">
        <v>481</v>
      </c>
      <c r="AL733">
        <v>35.993464000000003</v>
      </c>
      <c r="AM733" t="s">
        <v>482</v>
      </c>
      <c r="AN733">
        <v>-75.682411000000002</v>
      </c>
      <c r="AO733">
        <v>25</v>
      </c>
      <c r="AP733">
        <v>1350</v>
      </c>
      <c r="AQ733" t="s">
        <v>129</v>
      </c>
      <c r="AR733">
        <v>128</v>
      </c>
      <c r="AS733">
        <v>111</v>
      </c>
      <c r="AT733">
        <v>-896</v>
      </c>
      <c r="BB733" t="str">
        <f t="shared" si="46"/>
        <v>1200</v>
      </c>
      <c r="BC733">
        <v>1</v>
      </c>
      <c r="BD733" t="str">
        <f t="shared" si="48"/>
        <v xml:space="preserve">N1281F  </v>
      </c>
      <c r="BE733">
        <v>1</v>
      </c>
      <c r="BG733">
        <v>0</v>
      </c>
      <c r="BH733">
        <v>0</v>
      </c>
      <c r="BI733">
        <v>0</v>
      </c>
      <c r="BJ733">
        <v>1175</v>
      </c>
      <c r="BK733">
        <v>-175</v>
      </c>
      <c r="BL733" t="s">
        <v>130</v>
      </c>
      <c r="BM733">
        <v>1</v>
      </c>
      <c r="BN733">
        <v>0</v>
      </c>
      <c r="BO733">
        <v>1</v>
      </c>
      <c r="BP733">
        <v>0</v>
      </c>
      <c r="BT733">
        <v>0</v>
      </c>
      <c r="BU733">
        <v>0</v>
      </c>
      <c r="CE733" t="str">
        <f>"21:13:10.912"</f>
        <v>21:13:10.912</v>
      </c>
      <c r="CF733">
        <v>911838929</v>
      </c>
      <c r="CI733">
        <v>0</v>
      </c>
      <c r="CJ733">
        <v>1504</v>
      </c>
      <c r="CK733">
        <v>1011.2</v>
      </c>
      <c r="CL733">
        <v>4.2187999999999999</v>
      </c>
      <c r="CM733">
        <v>1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6</v>
      </c>
      <c r="CY733">
        <v>7</v>
      </c>
      <c r="CZ733" t="s">
        <v>131</v>
      </c>
      <c r="DA733">
        <v>145</v>
      </c>
      <c r="DB733">
        <v>1</v>
      </c>
      <c r="DC733" t="s">
        <v>132</v>
      </c>
      <c r="DD733" t="s">
        <v>133</v>
      </c>
      <c r="DG733">
        <v>1833654</v>
      </c>
      <c r="DI733">
        <v>0</v>
      </c>
      <c r="DJ733">
        <v>0</v>
      </c>
      <c r="DK733">
        <v>1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"09/28/2024 21:13:11.322"</f>
        <v>09/28/2024 21:13:11.322</v>
      </c>
      <c r="C734" t="str">
        <f t="shared" si="47"/>
        <v>FFDFD7C0</v>
      </c>
      <c r="D734" t="s">
        <v>136</v>
      </c>
      <c r="E734">
        <v>3</v>
      </c>
      <c r="F734">
        <v>1003</v>
      </c>
      <c r="G734" t="s">
        <v>142</v>
      </c>
      <c r="J734" t="s">
        <v>137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"21:13:10.906"</f>
        <v>21:13:10.906</v>
      </c>
      <c r="T734" t="str">
        <f>"21:13:10.506"</f>
        <v>21:13:10.506</v>
      </c>
      <c r="U734" t="str">
        <f t="shared" si="45"/>
        <v>A073EB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126</v>
      </c>
      <c r="AG734">
        <v>0</v>
      </c>
      <c r="AH734">
        <v>0</v>
      </c>
      <c r="AI734">
        <v>2</v>
      </c>
      <c r="AJ734">
        <v>1</v>
      </c>
      <c r="AK734" t="s">
        <v>481</v>
      </c>
      <c r="AL734">
        <v>35.993464000000003</v>
      </c>
      <c r="AM734" t="s">
        <v>482</v>
      </c>
      <c r="AN734">
        <v>-75.682411000000002</v>
      </c>
      <c r="AO734">
        <v>25</v>
      </c>
      <c r="AP734">
        <v>1350</v>
      </c>
      <c r="AQ734" t="s">
        <v>129</v>
      </c>
      <c r="AR734">
        <v>128</v>
      </c>
      <c r="AS734">
        <v>111</v>
      </c>
      <c r="AT734">
        <v>-896</v>
      </c>
      <c r="BB734" t="str">
        <f t="shared" si="46"/>
        <v>1200</v>
      </c>
      <c r="BC734">
        <v>1</v>
      </c>
      <c r="BD734" t="str">
        <f t="shared" si="48"/>
        <v xml:space="preserve">N1281F  </v>
      </c>
      <c r="BE734">
        <v>1</v>
      </c>
      <c r="BG734">
        <v>0</v>
      </c>
      <c r="BH734">
        <v>0</v>
      </c>
      <c r="BI734">
        <v>0</v>
      </c>
      <c r="BJ734">
        <v>1175</v>
      </c>
      <c r="BK734">
        <v>-175</v>
      </c>
      <c r="BL734" t="s">
        <v>130</v>
      </c>
      <c r="BM734">
        <v>1</v>
      </c>
      <c r="BN734">
        <v>0</v>
      </c>
      <c r="BO734">
        <v>1</v>
      </c>
      <c r="BP734">
        <v>0</v>
      </c>
      <c r="BT734">
        <v>0</v>
      </c>
      <c r="BU734">
        <v>0</v>
      </c>
      <c r="CE734" t="str">
        <f>"21:13:10.912"</f>
        <v>21:13:10.912</v>
      </c>
      <c r="CF734">
        <v>911838929</v>
      </c>
      <c r="CI734">
        <v>0</v>
      </c>
      <c r="CJ734">
        <v>1504</v>
      </c>
      <c r="CK734">
        <v>1011.2</v>
      </c>
      <c r="CL734">
        <v>4.2187999999999999</v>
      </c>
      <c r="CM734">
        <v>1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6</v>
      </c>
      <c r="CY734">
        <v>7</v>
      </c>
      <c r="CZ734" t="s">
        <v>131</v>
      </c>
      <c r="DA734">
        <v>145</v>
      </c>
      <c r="DB734">
        <v>1</v>
      </c>
      <c r="DC734" t="s">
        <v>132</v>
      </c>
      <c r="DD734" t="s">
        <v>133</v>
      </c>
      <c r="DG734">
        <v>1833654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"09/28/2024 21:13:12.275"</f>
        <v>09/28/2024 21:13:12.275</v>
      </c>
      <c r="C735" t="str">
        <f t="shared" si="47"/>
        <v>FFDFD7C0</v>
      </c>
      <c r="D735" t="s">
        <v>136</v>
      </c>
      <c r="E735">
        <v>3</v>
      </c>
      <c r="F735">
        <v>1003</v>
      </c>
      <c r="G735" t="s">
        <v>142</v>
      </c>
      <c r="J735" t="s">
        <v>137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"21:13:12.016"</f>
        <v>21:13:12.016</v>
      </c>
      <c r="T735" t="str">
        <f>"21:13:11.516"</f>
        <v>21:13:11.516</v>
      </c>
      <c r="U735" t="str">
        <f t="shared" si="45"/>
        <v>A073EB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126</v>
      </c>
      <c r="AG735">
        <v>0</v>
      </c>
      <c r="AH735">
        <v>0</v>
      </c>
      <c r="AI735">
        <v>2</v>
      </c>
      <c r="AJ735">
        <v>1</v>
      </c>
      <c r="AK735" t="s">
        <v>483</v>
      </c>
      <c r="AL735">
        <v>35.994</v>
      </c>
      <c r="AM735" t="s">
        <v>484</v>
      </c>
      <c r="AN735">
        <v>-75.681595999999999</v>
      </c>
      <c r="AO735">
        <v>25</v>
      </c>
      <c r="AP735">
        <v>1325</v>
      </c>
      <c r="AQ735" t="s">
        <v>129</v>
      </c>
      <c r="AR735">
        <v>129</v>
      </c>
      <c r="AS735">
        <v>110</v>
      </c>
      <c r="AT735">
        <v>-832</v>
      </c>
      <c r="BB735" t="str">
        <f t="shared" si="46"/>
        <v>1200</v>
      </c>
      <c r="BC735">
        <v>1</v>
      </c>
      <c r="BD735" t="str">
        <f t="shared" si="48"/>
        <v xml:space="preserve">N1281F  </v>
      </c>
      <c r="BE735">
        <v>1</v>
      </c>
      <c r="BG735">
        <v>0</v>
      </c>
      <c r="BH735">
        <v>0</v>
      </c>
      <c r="BI735">
        <v>0</v>
      </c>
      <c r="BJ735">
        <v>1175</v>
      </c>
      <c r="BK735">
        <v>-150</v>
      </c>
      <c r="BL735" t="s">
        <v>130</v>
      </c>
      <c r="BM735">
        <v>1</v>
      </c>
      <c r="BN735">
        <v>0</v>
      </c>
      <c r="BO735">
        <v>1</v>
      </c>
      <c r="BP735">
        <v>0</v>
      </c>
      <c r="BT735">
        <v>0</v>
      </c>
      <c r="BU735">
        <v>0</v>
      </c>
      <c r="CE735" t="str">
        <f>"21:13:12.023"</f>
        <v>21:13:12.023</v>
      </c>
      <c r="CF735">
        <v>22683228</v>
      </c>
      <c r="CI735">
        <v>0</v>
      </c>
      <c r="CJ735">
        <v>1504</v>
      </c>
      <c r="CK735">
        <v>1011.2</v>
      </c>
      <c r="CL735">
        <v>4.2187999999999999</v>
      </c>
      <c r="CM735">
        <v>1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6</v>
      </c>
      <c r="CY735">
        <v>7</v>
      </c>
      <c r="CZ735" t="s">
        <v>131</v>
      </c>
      <c r="DA735">
        <v>145</v>
      </c>
      <c r="DB735">
        <v>1</v>
      </c>
      <c r="DC735" t="s">
        <v>132</v>
      </c>
      <c r="DD735" t="s">
        <v>133</v>
      </c>
      <c r="DG735">
        <v>1834138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"09/28/2024 21:13:12.275"</f>
        <v>09/28/2024 21:13:12.275</v>
      </c>
      <c r="C736" t="str">
        <f t="shared" si="47"/>
        <v>FFDFD7C0</v>
      </c>
      <c r="D736" t="s">
        <v>136</v>
      </c>
      <c r="E736">
        <v>4</v>
      </c>
      <c r="F736">
        <v>1004</v>
      </c>
      <c r="G736" t="s">
        <v>124</v>
      </c>
      <c r="J736" t="s">
        <v>137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"21:13:12.016"</f>
        <v>21:13:12.016</v>
      </c>
      <c r="T736" t="str">
        <f>"21:13:11.516"</f>
        <v>21:13:11.516</v>
      </c>
      <c r="U736" t="str">
        <f t="shared" si="45"/>
        <v>A073EB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126</v>
      </c>
      <c r="AG736">
        <v>0</v>
      </c>
      <c r="AH736">
        <v>0</v>
      </c>
      <c r="AI736">
        <v>2</v>
      </c>
      <c r="AJ736">
        <v>1</v>
      </c>
      <c r="AK736" t="s">
        <v>483</v>
      </c>
      <c r="AL736">
        <v>35.994</v>
      </c>
      <c r="AM736" t="s">
        <v>484</v>
      </c>
      <c r="AN736">
        <v>-75.681595999999999</v>
      </c>
      <c r="AO736">
        <v>25</v>
      </c>
      <c r="AP736">
        <v>1325</v>
      </c>
      <c r="AQ736" t="s">
        <v>129</v>
      </c>
      <c r="AR736">
        <v>129</v>
      </c>
      <c r="AS736">
        <v>110</v>
      </c>
      <c r="AT736">
        <v>-832</v>
      </c>
      <c r="BB736" t="str">
        <f t="shared" si="46"/>
        <v>1200</v>
      </c>
      <c r="BC736">
        <v>1</v>
      </c>
      <c r="BD736" t="str">
        <f t="shared" si="48"/>
        <v xml:space="preserve">N1281F  </v>
      </c>
      <c r="BE736">
        <v>1</v>
      </c>
      <c r="BG736">
        <v>0</v>
      </c>
      <c r="BH736">
        <v>0</v>
      </c>
      <c r="BI736">
        <v>0</v>
      </c>
      <c r="BJ736">
        <v>1175</v>
      </c>
      <c r="BK736">
        <v>-150</v>
      </c>
      <c r="BL736" t="s">
        <v>130</v>
      </c>
      <c r="BM736">
        <v>1</v>
      </c>
      <c r="BN736">
        <v>0</v>
      </c>
      <c r="BO736">
        <v>1</v>
      </c>
      <c r="BP736">
        <v>0</v>
      </c>
      <c r="BT736">
        <v>0</v>
      </c>
      <c r="BU736">
        <v>0</v>
      </c>
      <c r="CE736" t="str">
        <f>"21:13:12.023"</f>
        <v>21:13:12.023</v>
      </c>
      <c r="CF736">
        <v>22683228</v>
      </c>
      <c r="CI736">
        <v>0</v>
      </c>
      <c r="CJ736">
        <v>1504</v>
      </c>
      <c r="CK736">
        <v>1011.2</v>
      </c>
      <c r="CL736">
        <v>4.2187999999999999</v>
      </c>
      <c r="CM736">
        <v>1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6</v>
      </c>
      <c r="CY736">
        <v>7</v>
      </c>
      <c r="CZ736" t="s">
        <v>131</v>
      </c>
      <c r="DA736">
        <v>145</v>
      </c>
      <c r="DB736">
        <v>1</v>
      </c>
      <c r="DC736" t="s">
        <v>132</v>
      </c>
      <c r="DD736" t="s">
        <v>133</v>
      </c>
      <c r="DG736">
        <v>1834138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"09/28/2024 21:13:12.290"</f>
        <v>09/28/2024 21:13:12.290</v>
      </c>
      <c r="C737" t="str">
        <f t="shared" si="47"/>
        <v>FFDFD7C0</v>
      </c>
      <c r="D737" t="s">
        <v>123</v>
      </c>
      <c r="E737">
        <v>2</v>
      </c>
      <c r="H737">
        <v>158</v>
      </c>
      <c r="I737" t="s">
        <v>124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"21:13:12.016"</f>
        <v>21:13:12.016</v>
      </c>
      <c r="T737" t="str">
        <f>"21:13:11.516"</f>
        <v>21:13:11.516</v>
      </c>
      <c r="U737" t="str">
        <f t="shared" si="45"/>
        <v>A073EB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126</v>
      </c>
      <c r="AG737">
        <v>0</v>
      </c>
      <c r="AH737">
        <v>0</v>
      </c>
      <c r="AI737">
        <v>2</v>
      </c>
      <c r="AJ737">
        <v>1</v>
      </c>
      <c r="AK737" t="s">
        <v>483</v>
      </c>
      <c r="AL737">
        <v>35.994</v>
      </c>
      <c r="AM737" t="s">
        <v>484</v>
      </c>
      <c r="AN737">
        <v>-75.681595999999999</v>
      </c>
      <c r="AO737">
        <v>25</v>
      </c>
      <c r="AP737">
        <v>1325</v>
      </c>
      <c r="AQ737" t="s">
        <v>129</v>
      </c>
      <c r="AR737">
        <v>129</v>
      </c>
      <c r="AS737">
        <v>110</v>
      </c>
      <c r="AT737">
        <v>-832</v>
      </c>
      <c r="BB737" t="str">
        <f t="shared" si="46"/>
        <v>1200</v>
      </c>
      <c r="BC737">
        <v>1</v>
      </c>
      <c r="BD737" t="str">
        <f t="shared" si="48"/>
        <v xml:space="preserve">N1281F  </v>
      </c>
      <c r="BE737">
        <v>1</v>
      </c>
      <c r="BG737">
        <v>0</v>
      </c>
      <c r="BH737">
        <v>0</v>
      </c>
      <c r="BI737">
        <v>0</v>
      </c>
      <c r="BJ737">
        <v>1175</v>
      </c>
      <c r="BK737">
        <v>-150</v>
      </c>
      <c r="BL737" t="s">
        <v>130</v>
      </c>
      <c r="BM737">
        <v>1</v>
      </c>
      <c r="BN737">
        <v>0</v>
      </c>
      <c r="BO737">
        <v>1</v>
      </c>
      <c r="BP737">
        <v>0</v>
      </c>
      <c r="BT737">
        <v>0</v>
      </c>
      <c r="BU737">
        <v>0</v>
      </c>
      <c r="CE737" t="str">
        <f>"21:13:12.023"</f>
        <v>21:13:12.023</v>
      </c>
      <c r="CF737">
        <v>22683228</v>
      </c>
      <c r="CI737">
        <v>0</v>
      </c>
      <c r="CJ737">
        <v>1504</v>
      </c>
      <c r="CK737">
        <v>1011.2</v>
      </c>
      <c r="CL737">
        <v>4.2187999999999999</v>
      </c>
      <c r="CM737">
        <v>1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6</v>
      </c>
      <c r="CY737">
        <v>7</v>
      </c>
      <c r="CZ737" t="s">
        <v>131</v>
      </c>
      <c r="DA737">
        <v>145</v>
      </c>
      <c r="DB737">
        <v>1</v>
      </c>
      <c r="DC737" t="s">
        <v>132</v>
      </c>
      <c r="DD737" t="s">
        <v>133</v>
      </c>
      <c r="DG737">
        <v>1834138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"09/28/2024 21:13:12.306"</f>
        <v>09/28/2024 21:13:12.306</v>
      </c>
      <c r="C738" t="str">
        <f t="shared" si="47"/>
        <v>FFDFD7C0</v>
      </c>
      <c r="D738" t="s">
        <v>427</v>
      </c>
      <c r="E738">
        <v>46</v>
      </c>
      <c r="H738">
        <v>143</v>
      </c>
      <c r="I738" t="s">
        <v>428</v>
      </c>
      <c r="J738" t="s">
        <v>297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"21:13:12.016"</f>
        <v>21:13:12.016</v>
      </c>
      <c r="T738" t="str">
        <f>"21:13:11.516"</f>
        <v>21:13:11.516</v>
      </c>
      <c r="U738" t="str">
        <f t="shared" si="45"/>
        <v>A073EB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126</v>
      </c>
      <c r="AG738">
        <v>0</v>
      </c>
      <c r="AH738">
        <v>0</v>
      </c>
      <c r="AI738">
        <v>2</v>
      </c>
      <c r="AJ738">
        <v>1</v>
      </c>
      <c r="AK738" t="s">
        <v>483</v>
      </c>
      <c r="AL738">
        <v>35.994</v>
      </c>
      <c r="AM738" t="s">
        <v>484</v>
      </c>
      <c r="AN738">
        <v>-75.681595999999999</v>
      </c>
      <c r="AO738">
        <v>25</v>
      </c>
      <c r="AP738">
        <v>1325</v>
      </c>
      <c r="AQ738" t="s">
        <v>129</v>
      </c>
      <c r="AR738">
        <v>129</v>
      </c>
      <c r="AS738">
        <v>110</v>
      </c>
      <c r="AT738">
        <v>-832</v>
      </c>
      <c r="BB738" t="str">
        <f t="shared" si="46"/>
        <v>1200</v>
      </c>
      <c r="BC738">
        <v>1</v>
      </c>
      <c r="BD738" t="str">
        <f t="shared" si="48"/>
        <v xml:space="preserve">N1281F  </v>
      </c>
      <c r="BE738">
        <v>1</v>
      </c>
      <c r="BG738">
        <v>0</v>
      </c>
      <c r="BH738">
        <v>0</v>
      </c>
      <c r="BI738">
        <v>0</v>
      </c>
      <c r="BJ738">
        <v>1175</v>
      </c>
      <c r="BK738">
        <v>-150</v>
      </c>
      <c r="BL738" t="s">
        <v>130</v>
      </c>
      <c r="BM738">
        <v>1</v>
      </c>
      <c r="BN738">
        <v>0</v>
      </c>
      <c r="BO738">
        <v>1</v>
      </c>
      <c r="BP738">
        <v>0</v>
      </c>
      <c r="BT738">
        <v>0</v>
      </c>
      <c r="BU738">
        <v>0</v>
      </c>
      <c r="CE738" t="str">
        <f>"21:13:12.023"</f>
        <v>21:13:12.023</v>
      </c>
      <c r="CF738">
        <v>22683228</v>
      </c>
      <c r="CI738">
        <v>0</v>
      </c>
      <c r="CJ738">
        <v>1504</v>
      </c>
      <c r="CK738">
        <v>1011.2</v>
      </c>
      <c r="CL738">
        <v>4.2187999999999999</v>
      </c>
      <c r="CM738">
        <v>1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6</v>
      </c>
      <c r="CY738">
        <v>7</v>
      </c>
      <c r="CZ738" t="s">
        <v>131</v>
      </c>
      <c r="DA738">
        <v>145</v>
      </c>
      <c r="DB738">
        <v>1</v>
      </c>
      <c r="DC738" t="s">
        <v>132</v>
      </c>
      <c r="DD738" t="s">
        <v>133</v>
      </c>
      <c r="DG738">
        <v>1834138</v>
      </c>
      <c r="DI738">
        <v>0</v>
      </c>
      <c r="DJ738">
        <v>0</v>
      </c>
      <c r="DK738">
        <v>1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"09/28/2024 21:13:12.306"</f>
        <v>09/28/2024 21:13:12.306</v>
      </c>
      <c r="C739" t="str">
        <f t="shared" si="47"/>
        <v>FFDFD7C0</v>
      </c>
      <c r="D739" t="s">
        <v>143</v>
      </c>
      <c r="E739">
        <v>13</v>
      </c>
      <c r="J739" t="s">
        <v>144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"21:13:12.016"</f>
        <v>21:13:12.016</v>
      </c>
      <c r="T739" t="str">
        <f>"21:13:11.516"</f>
        <v>21:13:11.516</v>
      </c>
      <c r="U739" t="str">
        <f t="shared" si="45"/>
        <v>A073EB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126</v>
      </c>
      <c r="AG739">
        <v>0</v>
      </c>
      <c r="AH739">
        <v>0</v>
      </c>
      <c r="AI739">
        <v>2</v>
      </c>
      <c r="AJ739">
        <v>1</v>
      </c>
      <c r="AK739" t="s">
        <v>483</v>
      </c>
      <c r="AL739">
        <v>35.994</v>
      </c>
      <c r="AM739" t="s">
        <v>484</v>
      </c>
      <c r="AN739">
        <v>-75.681595999999999</v>
      </c>
      <c r="AO739">
        <v>25</v>
      </c>
      <c r="AP739">
        <v>1325</v>
      </c>
      <c r="AQ739" t="s">
        <v>129</v>
      </c>
      <c r="AR739">
        <v>129</v>
      </c>
      <c r="AS739">
        <v>110</v>
      </c>
      <c r="AT739">
        <v>-832</v>
      </c>
      <c r="BB739" t="str">
        <f t="shared" si="46"/>
        <v>1200</v>
      </c>
      <c r="BC739">
        <v>1</v>
      </c>
      <c r="BD739" t="str">
        <f t="shared" si="48"/>
        <v xml:space="preserve">N1281F  </v>
      </c>
      <c r="BE739">
        <v>1</v>
      </c>
      <c r="BG739">
        <v>0</v>
      </c>
      <c r="BH739">
        <v>0</v>
      </c>
      <c r="BI739">
        <v>0</v>
      </c>
      <c r="BJ739">
        <v>1175</v>
      </c>
      <c r="BK739">
        <v>-150</v>
      </c>
      <c r="BL739" t="s">
        <v>130</v>
      </c>
      <c r="BM739">
        <v>1</v>
      </c>
      <c r="BN739">
        <v>0</v>
      </c>
      <c r="BO739">
        <v>1</v>
      </c>
      <c r="BP739">
        <v>0</v>
      </c>
      <c r="BT739">
        <v>0</v>
      </c>
      <c r="BU739">
        <v>0</v>
      </c>
      <c r="CE739" t="str">
        <f>"21:13:12.023"</f>
        <v>21:13:12.023</v>
      </c>
      <c r="CF739">
        <v>22683228</v>
      </c>
      <c r="CI739">
        <v>0</v>
      </c>
      <c r="CJ739">
        <v>1504</v>
      </c>
      <c r="CK739">
        <v>1011.2</v>
      </c>
      <c r="CL739">
        <v>4.2187999999999999</v>
      </c>
      <c r="CM739">
        <v>1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6</v>
      </c>
      <c r="CY739">
        <v>7</v>
      </c>
      <c r="CZ739" t="s">
        <v>131</v>
      </c>
      <c r="DA739">
        <v>145</v>
      </c>
      <c r="DB739">
        <v>1</v>
      </c>
      <c r="DC739" t="s">
        <v>132</v>
      </c>
      <c r="DD739" t="s">
        <v>133</v>
      </c>
      <c r="DG739">
        <v>1834138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"09/28/2024 21:13:13.103"</f>
        <v>09/28/2024 21:13:13.103</v>
      </c>
      <c r="C740" t="str">
        <f t="shared" si="47"/>
        <v>FFDFD7C0</v>
      </c>
      <c r="D740" t="s">
        <v>427</v>
      </c>
      <c r="E740">
        <v>46</v>
      </c>
      <c r="H740">
        <v>143</v>
      </c>
      <c r="I740" t="s">
        <v>428</v>
      </c>
      <c r="J740" t="s">
        <v>297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"21:13:12.852"</f>
        <v>21:13:12.852</v>
      </c>
      <c r="T740" t="str">
        <f>"21:13:12.452"</f>
        <v>21:13:12.452</v>
      </c>
      <c r="U740" t="str">
        <f t="shared" si="45"/>
        <v>A073EB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297</v>
      </c>
      <c r="AG740">
        <v>0</v>
      </c>
      <c r="AH740">
        <v>3</v>
      </c>
      <c r="AI740">
        <v>2</v>
      </c>
      <c r="AJ740">
        <v>1</v>
      </c>
      <c r="AK740" t="s">
        <v>485</v>
      </c>
      <c r="AL740">
        <v>35.994450999999998</v>
      </c>
      <c r="AM740" t="s">
        <v>486</v>
      </c>
      <c r="AN740">
        <v>-75.680931000000001</v>
      </c>
      <c r="AO740">
        <v>25</v>
      </c>
      <c r="AP740">
        <v>1325</v>
      </c>
      <c r="AQ740" t="s">
        <v>129</v>
      </c>
      <c r="AR740">
        <v>130</v>
      </c>
      <c r="AS740">
        <v>109</v>
      </c>
      <c r="AT740">
        <v>-768</v>
      </c>
      <c r="BB740" t="str">
        <f t="shared" si="46"/>
        <v>1200</v>
      </c>
      <c r="BC740">
        <v>1</v>
      </c>
      <c r="BD740" t="str">
        <f t="shared" si="48"/>
        <v xml:space="preserve">N1281F  </v>
      </c>
      <c r="BE740">
        <v>1</v>
      </c>
      <c r="BG740">
        <v>0</v>
      </c>
      <c r="BH740">
        <v>0</v>
      </c>
      <c r="BI740">
        <v>0</v>
      </c>
      <c r="BJ740">
        <v>1175</v>
      </c>
      <c r="BK740">
        <v>-150</v>
      </c>
      <c r="BL740" t="s">
        <v>300</v>
      </c>
      <c r="BM740">
        <v>1</v>
      </c>
      <c r="BN740">
        <v>0</v>
      </c>
      <c r="BO740">
        <v>1</v>
      </c>
      <c r="BP740">
        <v>0</v>
      </c>
      <c r="BS740">
        <v>0.08</v>
      </c>
      <c r="BT740">
        <v>0</v>
      </c>
      <c r="BU740">
        <v>0</v>
      </c>
      <c r="CE740" t="str">
        <f>"21:13:12.855"</f>
        <v>21:13:12.855</v>
      </c>
      <c r="CF740">
        <v>854997403</v>
      </c>
      <c r="CI740">
        <v>0</v>
      </c>
      <c r="CJ740">
        <v>1504</v>
      </c>
      <c r="CK740">
        <v>1011.2</v>
      </c>
      <c r="CL740">
        <v>4.2187999999999999</v>
      </c>
      <c r="CM740">
        <v>1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131</v>
      </c>
      <c r="DA740">
        <v>145</v>
      </c>
      <c r="DB740">
        <v>1</v>
      </c>
      <c r="DC740" t="s">
        <v>132</v>
      </c>
      <c r="DD740" t="s">
        <v>133</v>
      </c>
      <c r="DG740">
        <v>1834541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"09/28/2024 21:13:13.149"</f>
        <v>09/28/2024 21:13:13.149</v>
      </c>
      <c r="C741" t="str">
        <f t="shared" si="47"/>
        <v>FFDFD7C0</v>
      </c>
      <c r="D741" t="s">
        <v>136</v>
      </c>
      <c r="E741">
        <v>3</v>
      </c>
      <c r="F741">
        <v>1003</v>
      </c>
      <c r="G741" t="s">
        <v>142</v>
      </c>
      <c r="J741" t="s">
        <v>137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"21:13:12.852"</f>
        <v>21:13:12.852</v>
      </c>
      <c r="T741" t="str">
        <f>"21:13:12.452"</f>
        <v>21:13:12.452</v>
      </c>
      <c r="U741" t="str">
        <f t="shared" si="45"/>
        <v>A073EB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297</v>
      </c>
      <c r="AG741">
        <v>0</v>
      </c>
      <c r="AH741">
        <v>3</v>
      </c>
      <c r="AI741">
        <v>2</v>
      </c>
      <c r="AJ741">
        <v>1</v>
      </c>
      <c r="AK741" t="s">
        <v>485</v>
      </c>
      <c r="AL741">
        <v>35.994450999999998</v>
      </c>
      <c r="AM741" t="s">
        <v>486</v>
      </c>
      <c r="AN741">
        <v>-75.680931000000001</v>
      </c>
      <c r="AO741">
        <v>25</v>
      </c>
      <c r="AP741">
        <v>1325</v>
      </c>
      <c r="AQ741" t="s">
        <v>129</v>
      </c>
      <c r="AR741">
        <v>130</v>
      </c>
      <c r="AS741">
        <v>109</v>
      </c>
      <c r="AT741">
        <v>-768</v>
      </c>
      <c r="BB741" t="str">
        <f t="shared" si="46"/>
        <v>1200</v>
      </c>
      <c r="BC741">
        <v>1</v>
      </c>
      <c r="BD741" t="str">
        <f t="shared" si="48"/>
        <v xml:space="preserve">N1281F  </v>
      </c>
      <c r="BE741">
        <v>1</v>
      </c>
      <c r="BG741">
        <v>0</v>
      </c>
      <c r="BH741">
        <v>0</v>
      </c>
      <c r="BI741">
        <v>0</v>
      </c>
      <c r="BJ741">
        <v>1175</v>
      </c>
      <c r="BK741">
        <v>-150</v>
      </c>
      <c r="BL741" t="s">
        <v>300</v>
      </c>
      <c r="BM741">
        <v>1</v>
      </c>
      <c r="BN741">
        <v>0</v>
      </c>
      <c r="BO741">
        <v>1</v>
      </c>
      <c r="BP741">
        <v>0</v>
      </c>
      <c r="BS741">
        <v>0.08</v>
      </c>
      <c r="BT741">
        <v>0</v>
      </c>
      <c r="BU741">
        <v>0</v>
      </c>
      <c r="CE741" t="str">
        <f>"21:13:12.855"</f>
        <v>21:13:12.855</v>
      </c>
      <c r="CF741">
        <v>854997403</v>
      </c>
      <c r="CI741">
        <v>0</v>
      </c>
      <c r="CJ741">
        <v>1504</v>
      </c>
      <c r="CK741">
        <v>1011.2</v>
      </c>
      <c r="CL741">
        <v>4.2187999999999999</v>
      </c>
      <c r="CM741">
        <v>1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131</v>
      </c>
      <c r="DA741">
        <v>145</v>
      </c>
      <c r="DB741">
        <v>1</v>
      </c>
      <c r="DC741" t="s">
        <v>132</v>
      </c>
      <c r="DD741" t="s">
        <v>133</v>
      </c>
      <c r="DG741">
        <v>1834541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"09/28/2024 21:13:13.149"</f>
        <v>09/28/2024 21:13:13.149</v>
      </c>
      <c r="C742" t="str">
        <f t="shared" si="47"/>
        <v>FFDFD7C0</v>
      </c>
      <c r="D742" t="s">
        <v>136</v>
      </c>
      <c r="E742">
        <v>4</v>
      </c>
      <c r="F742">
        <v>1004</v>
      </c>
      <c r="G742" t="s">
        <v>124</v>
      </c>
      <c r="J742" t="s">
        <v>137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"21:13:12.852"</f>
        <v>21:13:12.852</v>
      </c>
      <c r="T742" t="str">
        <f>"21:13:12.452"</f>
        <v>21:13:12.452</v>
      </c>
      <c r="U742" t="str">
        <f t="shared" si="45"/>
        <v>A073EB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297</v>
      </c>
      <c r="AG742">
        <v>0</v>
      </c>
      <c r="AH742">
        <v>3</v>
      </c>
      <c r="AI742">
        <v>2</v>
      </c>
      <c r="AJ742">
        <v>1</v>
      </c>
      <c r="AK742" t="s">
        <v>485</v>
      </c>
      <c r="AL742">
        <v>35.994450999999998</v>
      </c>
      <c r="AM742" t="s">
        <v>486</v>
      </c>
      <c r="AN742">
        <v>-75.680931000000001</v>
      </c>
      <c r="AO742">
        <v>25</v>
      </c>
      <c r="AP742">
        <v>1325</v>
      </c>
      <c r="AQ742" t="s">
        <v>129</v>
      </c>
      <c r="AR742">
        <v>130</v>
      </c>
      <c r="AS742">
        <v>109</v>
      </c>
      <c r="AT742">
        <v>-768</v>
      </c>
      <c r="BB742" t="str">
        <f t="shared" si="46"/>
        <v>1200</v>
      </c>
      <c r="BC742">
        <v>1</v>
      </c>
      <c r="BD742" t="str">
        <f t="shared" si="48"/>
        <v xml:space="preserve">N1281F  </v>
      </c>
      <c r="BE742">
        <v>1</v>
      </c>
      <c r="BG742">
        <v>0</v>
      </c>
      <c r="BH742">
        <v>0</v>
      </c>
      <c r="BI742">
        <v>0</v>
      </c>
      <c r="BJ742">
        <v>1175</v>
      </c>
      <c r="BK742">
        <v>-150</v>
      </c>
      <c r="BL742" t="s">
        <v>300</v>
      </c>
      <c r="BM742">
        <v>1</v>
      </c>
      <c r="BN742">
        <v>0</v>
      </c>
      <c r="BO742">
        <v>1</v>
      </c>
      <c r="BP742">
        <v>0</v>
      </c>
      <c r="BS742">
        <v>0.08</v>
      </c>
      <c r="BT742">
        <v>0</v>
      </c>
      <c r="BU742">
        <v>0</v>
      </c>
      <c r="CE742" t="str">
        <f>"21:13:12.855"</f>
        <v>21:13:12.855</v>
      </c>
      <c r="CF742">
        <v>854997403</v>
      </c>
      <c r="CI742">
        <v>0</v>
      </c>
      <c r="CJ742">
        <v>1504</v>
      </c>
      <c r="CK742">
        <v>1011.2</v>
      </c>
      <c r="CL742">
        <v>4.2187999999999999</v>
      </c>
      <c r="CM742">
        <v>1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131</v>
      </c>
      <c r="DA742">
        <v>145</v>
      </c>
      <c r="DB742">
        <v>1</v>
      </c>
      <c r="DC742" t="s">
        <v>132</v>
      </c>
      <c r="DD742" t="s">
        <v>133</v>
      </c>
      <c r="DG742">
        <v>1834541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"09/28/2024 21:13:13.149"</f>
        <v>09/28/2024 21:13:13.149</v>
      </c>
      <c r="C743" t="str">
        <f t="shared" si="47"/>
        <v>FFDFD7C0</v>
      </c>
      <c r="D743" t="s">
        <v>123</v>
      </c>
      <c r="E743">
        <v>2</v>
      </c>
      <c r="H743">
        <v>158</v>
      </c>
      <c r="I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"21:13:12.852"</f>
        <v>21:13:12.852</v>
      </c>
      <c r="T743" t="str">
        <f>"21:13:12.452"</f>
        <v>21:13:12.452</v>
      </c>
      <c r="U743" t="str">
        <f t="shared" si="45"/>
        <v>A073EB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297</v>
      </c>
      <c r="AG743">
        <v>0</v>
      </c>
      <c r="AH743">
        <v>3</v>
      </c>
      <c r="AI743">
        <v>2</v>
      </c>
      <c r="AJ743">
        <v>1</v>
      </c>
      <c r="AK743" t="s">
        <v>485</v>
      </c>
      <c r="AL743">
        <v>35.994450999999998</v>
      </c>
      <c r="AM743" t="s">
        <v>486</v>
      </c>
      <c r="AN743">
        <v>-75.680931000000001</v>
      </c>
      <c r="AO743">
        <v>25</v>
      </c>
      <c r="AP743">
        <v>1325</v>
      </c>
      <c r="AQ743" t="s">
        <v>129</v>
      </c>
      <c r="AR743">
        <v>130</v>
      </c>
      <c r="AS743">
        <v>109</v>
      </c>
      <c r="AT743">
        <v>-768</v>
      </c>
      <c r="BB743" t="str">
        <f t="shared" si="46"/>
        <v>1200</v>
      </c>
      <c r="BC743">
        <v>1</v>
      </c>
      <c r="BD743" t="str">
        <f t="shared" si="48"/>
        <v xml:space="preserve">N1281F  </v>
      </c>
      <c r="BE743">
        <v>1</v>
      </c>
      <c r="BG743">
        <v>0</v>
      </c>
      <c r="BH743">
        <v>0</v>
      </c>
      <c r="BI743">
        <v>0</v>
      </c>
      <c r="BJ743">
        <v>1175</v>
      </c>
      <c r="BK743">
        <v>-150</v>
      </c>
      <c r="BL743" t="s">
        <v>300</v>
      </c>
      <c r="BM743">
        <v>1</v>
      </c>
      <c r="BN743">
        <v>0</v>
      </c>
      <c r="BO743">
        <v>1</v>
      </c>
      <c r="BP743">
        <v>0</v>
      </c>
      <c r="BS743">
        <v>0.08</v>
      </c>
      <c r="BT743">
        <v>0</v>
      </c>
      <c r="BU743">
        <v>0</v>
      </c>
      <c r="CE743" t="str">
        <f>"21:13:12.855"</f>
        <v>21:13:12.855</v>
      </c>
      <c r="CF743">
        <v>854997403</v>
      </c>
      <c r="CI743">
        <v>0</v>
      </c>
      <c r="CJ743">
        <v>1504</v>
      </c>
      <c r="CK743">
        <v>1011.2</v>
      </c>
      <c r="CL743">
        <v>4.2187999999999999</v>
      </c>
      <c r="CM743">
        <v>1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131</v>
      </c>
      <c r="DA743">
        <v>145</v>
      </c>
      <c r="DB743">
        <v>1</v>
      </c>
      <c r="DC743" t="s">
        <v>132</v>
      </c>
      <c r="DD743" t="s">
        <v>133</v>
      </c>
      <c r="DG743">
        <v>1834541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"09/28/2024 21:13:13.134"</f>
        <v>09/28/2024 21:13:13.134</v>
      </c>
      <c r="C744" t="str">
        <f t="shared" si="47"/>
        <v>FFDFD7C0</v>
      </c>
      <c r="D744" t="s">
        <v>143</v>
      </c>
      <c r="E744">
        <v>13</v>
      </c>
      <c r="J744" t="s">
        <v>144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"21:13:12.852"</f>
        <v>21:13:12.852</v>
      </c>
      <c r="T744" t="str">
        <f>"21:13:12.452"</f>
        <v>21:13:12.452</v>
      </c>
      <c r="U744" t="str">
        <f t="shared" si="45"/>
        <v>A073EB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297</v>
      </c>
      <c r="AG744">
        <v>0</v>
      </c>
      <c r="AH744">
        <v>3</v>
      </c>
      <c r="AI744">
        <v>2</v>
      </c>
      <c r="AJ744">
        <v>1</v>
      </c>
      <c r="AK744" t="s">
        <v>485</v>
      </c>
      <c r="AL744">
        <v>35.994450999999998</v>
      </c>
      <c r="AM744" t="s">
        <v>486</v>
      </c>
      <c r="AN744">
        <v>-75.680931000000001</v>
      </c>
      <c r="AO744">
        <v>25</v>
      </c>
      <c r="AP744">
        <v>1325</v>
      </c>
      <c r="AQ744" t="s">
        <v>129</v>
      </c>
      <c r="AR744">
        <v>130</v>
      </c>
      <c r="AS744">
        <v>109</v>
      </c>
      <c r="AT744">
        <v>-768</v>
      </c>
      <c r="BB744" t="str">
        <f t="shared" si="46"/>
        <v>1200</v>
      </c>
      <c r="BC744">
        <v>1</v>
      </c>
      <c r="BD744" t="str">
        <f t="shared" si="48"/>
        <v xml:space="preserve">N1281F  </v>
      </c>
      <c r="BE744">
        <v>1</v>
      </c>
      <c r="BG744">
        <v>0</v>
      </c>
      <c r="BH744">
        <v>0</v>
      </c>
      <c r="BI744">
        <v>0</v>
      </c>
      <c r="BJ744">
        <v>1175</v>
      </c>
      <c r="BK744">
        <v>-150</v>
      </c>
      <c r="BL744" t="s">
        <v>300</v>
      </c>
      <c r="BM744">
        <v>1</v>
      </c>
      <c r="BN744">
        <v>0</v>
      </c>
      <c r="BO744">
        <v>1</v>
      </c>
      <c r="BP744">
        <v>0</v>
      </c>
      <c r="BS744">
        <v>0.08</v>
      </c>
      <c r="BT744">
        <v>0</v>
      </c>
      <c r="BU744">
        <v>0</v>
      </c>
      <c r="CE744" t="str">
        <f>"21:13:12.855"</f>
        <v>21:13:12.855</v>
      </c>
      <c r="CF744">
        <v>854997403</v>
      </c>
      <c r="CI744">
        <v>0</v>
      </c>
      <c r="CJ744">
        <v>1504</v>
      </c>
      <c r="CK744">
        <v>1011.2</v>
      </c>
      <c r="CL744">
        <v>4.2187999999999999</v>
      </c>
      <c r="CM744">
        <v>1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131</v>
      </c>
      <c r="DA744">
        <v>145</v>
      </c>
      <c r="DB744">
        <v>1</v>
      </c>
      <c r="DC744" t="s">
        <v>132</v>
      </c>
      <c r="DD744" t="s">
        <v>133</v>
      </c>
      <c r="DG744">
        <v>1834541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"09/28/2024 21:13:14.259"</f>
        <v>09/28/2024 21:13:14.259</v>
      </c>
      <c r="C745" t="str">
        <f t="shared" si="47"/>
        <v>FFDFD7C0</v>
      </c>
      <c r="D745" t="s">
        <v>427</v>
      </c>
      <c r="E745">
        <v>46</v>
      </c>
      <c r="H745">
        <v>143</v>
      </c>
      <c r="I745" t="s">
        <v>428</v>
      </c>
      <c r="J745" t="s">
        <v>297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"21:13:13.930"</f>
        <v>21:13:13.930</v>
      </c>
      <c r="T745" t="str">
        <f>"21:13:13.430"</f>
        <v>21:13:13.430</v>
      </c>
      <c r="U745" t="str">
        <f t="shared" si="45"/>
        <v>A073EB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297</v>
      </c>
      <c r="AG745">
        <v>0</v>
      </c>
      <c r="AH745">
        <v>3</v>
      </c>
      <c r="AI745">
        <v>2</v>
      </c>
      <c r="AJ745">
        <v>1</v>
      </c>
      <c r="AK745" t="s">
        <v>487</v>
      </c>
      <c r="AL745">
        <v>35.99503</v>
      </c>
      <c r="AM745" t="s">
        <v>488</v>
      </c>
      <c r="AN745">
        <v>-75.680137000000002</v>
      </c>
      <c r="AO745">
        <v>25</v>
      </c>
      <c r="AP745">
        <v>1325</v>
      </c>
      <c r="AQ745" t="s">
        <v>129</v>
      </c>
      <c r="AR745">
        <v>130</v>
      </c>
      <c r="AS745">
        <v>109</v>
      </c>
      <c r="AT745">
        <v>-704</v>
      </c>
      <c r="BB745" t="str">
        <f t="shared" si="46"/>
        <v>1200</v>
      </c>
      <c r="BC745">
        <v>1</v>
      </c>
      <c r="BD745" t="str">
        <f t="shared" si="48"/>
        <v xml:space="preserve">N1281F  </v>
      </c>
      <c r="BE745">
        <v>1</v>
      </c>
      <c r="BG745">
        <v>0</v>
      </c>
      <c r="BH745">
        <v>0</v>
      </c>
      <c r="BI745">
        <v>0</v>
      </c>
      <c r="BJ745">
        <v>1175</v>
      </c>
      <c r="BK745">
        <v>-150</v>
      </c>
      <c r="BL745" t="s">
        <v>300</v>
      </c>
      <c r="BM745">
        <v>1</v>
      </c>
      <c r="BN745">
        <v>0</v>
      </c>
      <c r="BO745">
        <v>1</v>
      </c>
      <c r="BP745">
        <v>0</v>
      </c>
      <c r="BS745">
        <v>0.08</v>
      </c>
      <c r="BT745">
        <v>0</v>
      </c>
      <c r="BU745">
        <v>0</v>
      </c>
      <c r="CE745" t="str">
        <f>"21:13:13.936"</f>
        <v>21:13:13.936</v>
      </c>
      <c r="CF745">
        <v>936350360</v>
      </c>
      <c r="CI745">
        <v>0</v>
      </c>
      <c r="CJ745">
        <v>1504</v>
      </c>
      <c r="CK745">
        <v>1011.2</v>
      </c>
      <c r="CL745">
        <v>4.2187999999999999</v>
      </c>
      <c r="CM745">
        <v>1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131</v>
      </c>
      <c r="DA745">
        <v>145</v>
      </c>
      <c r="DB745">
        <v>1</v>
      </c>
      <c r="DC745" t="s">
        <v>132</v>
      </c>
      <c r="DD745" t="s">
        <v>133</v>
      </c>
      <c r="DG745">
        <v>1835012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"09/28/2024 21:13:14.259"</f>
        <v>09/28/2024 21:13:14.259</v>
      </c>
      <c r="C746" t="str">
        <f t="shared" si="47"/>
        <v>FFDFD7C0</v>
      </c>
      <c r="D746" t="s">
        <v>143</v>
      </c>
      <c r="E746">
        <v>13</v>
      </c>
      <c r="J746" t="s">
        <v>144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"21:13:13.930"</f>
        <v>21:13:13.930</v>
      </c>
      <c r="T746" t="str">
        <f>"21:13:13.430"</f>
        <v>21:13:13.430</v>
      </c>
      <c r="U746" t="str">
        <f t="shared" si="45"/>
        <v>A073EB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297</v>
      </c>
      <c r="AG746">
        <v>0</v>
      </c>
      <c r="AH746">
        <v>3</v>
      </c>
      <c r="AI746">
        <v>2</v>
      </c>
      <c r="AJ746">
        <v>1</v>
      </c>
      <c r="AK746" t="s">
        <v>487</v>
      </c>
      <c r="AL746">
        <v>35.99503</v>
      </c>
      <c r="AM746" t="s">
        <v>488</v>
      </c>
      <c r="AN746">
        <v>-75.680137000000002</v>
      </c>
      <c r="AO746">
        <v>25</v>
      </c>
      <c r="AP746">
        <v>1325</v>
      </c>
      <c r="AQ746" t="s">
        <v>129</v>
      </c>
      <c r="AR746">
        <v>130</v>
      </c>
      <c r="AS746">
        <v>109</v>
      </c>
      <c r="AT746">
        <v>-704</v>
      </c>
      <c r="BB746" t="str">
        <f t="shared" si="46"/>
        <v>1200</v>
      </c>
      <c r="BC746">
        <v>1</v>
      </c>
      <c r="BD746" t="str">
        <f t="shared" si="48"/>
        <v xml:space="preserve">N1281F  </v>
      </c>
      <c r="BE746">
        <v>1</v>
      </c>
      <c r="BG746">
        <v>0</v>
      </c>
      <c r="BH746">
        <v>0</v>
      </c>
      <c r="BI746">
        <v>0</v>
      </c>
      <c r="BJ746">
        <v>1175</v>
      </c>
      <c r="BK746">
        <v>-150</v>
      </c>
      <c r="BL746" t="s">
        <v>300</v>
      </c>
      <c r="BM746">
        <v>1</v>
      </c>
      <c r="BN746">
        <v>0</v>
      </c>
      <c r="BO746">
        <v>1</v>
      </c>
      <c r="BP746">
        <v>0</v>
      </c>
      <c r="BS746">
        <v>0.08</v>
      </c>
      <c r="BT746">
        <v>0</v>
      </c>
      <c r="BU746">
        <v>0</v>
      </c>
      <c r="CE746" t="str">
        <f>"21:13:13.936"</f>
        <v>21:13:13.936</v>
      </c>
      <c r="CF746">
        <v>936350360</v>
      </c>
      <c r="CI746">
        <v>0</v>
      </c>
      <c r="CJ746">
        <v>1504</v>
      </c>
      <c r="CK746">
        <v>1011.2</v>
      </c>
      <c r="CL746">
        <v>4.2187999999999999</v>
      </c>
      <c r="CM746">
        <v>1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131</v>
      </c>
      <c r="DA746">
        <v>145</v>
      </c>
      <c r="DB746">
        <v>1</v>
      </c>
      <c r="DC746" t="s">
        <v>132</v>
      </c>
      <c r="DD746" t="s">
        <v>133</v>
      </c>
      <c r="DG746">
        <v>1835012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"09/28/2024 21:13:14.259"</f>
        <v>09/28/2024 21:13:14.259</v>
      </c>
      <c r="C747" t="str">
        <f t="shared" si="47"/>
        <v>FFDFD7C0</v>
      </c>
      <c r="D747" t="s">
        <v>136</v>
      </c>
      <c r="E747">
        <v>3</v>
      </c>
      <c r="F747">
        <v>1003</v>
      </c>
      <c r="G747" t="s">
        <v>142</v>
      </c>
      <c r="J747" t="s">
        <v>137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"21:13:13.930"</f>
        <v>21:13:13.930</v>
      </c>
      <c r="T747" t="str">
        <f>"21:13:13.430"</f>
        <v>21:13:13.430</v>
      </c>
      <c r="U747" t="str">
        <f t="shared" si="45"/>
        <v>A073EB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297</v>
      </c>
      <c r="AG747">
        <v>0</v>
      </c>
      <c r="AH747">
        <v>3</v>
      </c>
      <c r="AI747">
        <v>2</v>
      </c>
      <c r="AJ747">
        <v>1</v>
      </c>
      <c r="AK747" t="s">
        <v>487</v>
      </c>
      <c r="AL747">
        <v>35.99503</v>
      </c>
      <c r="AM747" t="s">
        <v>488</v>
      </c>
      <c r="AN747">
        <v>-75.680137000000002</v>
      </c>
      <c r="AO747">
        <v>25</v>
      </c>
      <c r="AP747">
        <v>1325</v>
      </c>
      <c r="AQ747" t="s">
        <v>129</v>
      </c>
      <c r="AR747">
        <v>130</v>
      </c>
      <c r="AS747">
        <v>109</v>
      </c>
      <c r="AT747">
        <v>-704</v>
      </c>
      <c r="BB747" t="str">
        <f t="shared" si="46"/>
        <v>1200</v>
      </c>
      <c r="BC747">
        <v>1</v>
      </c>
      <c r="BD747" t="str">
        <f t="shared" si="48"/>
        <v xml:space="preserve">N1281F  </v>
      </c>
      <c r="BE747">
        <v>1</v>
      </c>
      <c r="BG747">
        <v>0</v>
      </c>
      <c r="BH747">
        <v>0</v>
      </c>
      <c r="BI747">
        <v>0</v>
      </c>
      <c r="BJ747">
        <v>1175</v>
      </c>
      <c r="BK747">
        <v>-150</v>
      </c>
      <c r="BL747" t="s">
        <v>300</v>
      </c>
      <c r="BM747">
        <v>1</v>
      </c>
      <c r="BN747">
        <v>0</v>
      </c>
      <c r="BO747">
        <v>1</v>
      </c>
      <c r="BP747">
        <v>0</v>
      </c>
      <c r="BS747">
        <v>0.08</v>
      </c>
      <c r="BT747">
        <v>0</v>
      </c>
      <c r="BU747">
        <v>0</v>
      </c>
      <c r="CE747" t="str">
        <f>"21:13:13.936"</f>
        <v>21:13:13.936</v>
      </c>
      <c r="CF747">
        <v>936350360</v>
      </c>
      <c r="CI747">
        <v>0</v>
      </c>
      <c r="CJ747">
        <v>1504</v>
      </c>
      <c r="CK747">
        <v>1011.2</v>
      </c>
      <c r="CL747">
        <v>4.2187999999999999</v>
      </c>
      <c r="CM747">
        <v>1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145</v>
      </c>
      <c r="DB747">
        <v>1</v>
      </c>
      <c r="DC747" t="s">
        <v>132</v>
      </c>
      <c r="DD747" t="s">
        <v>133</v>
      </c>
      <c r="DG747">
        <v>1835012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"09/28/2024 21:13:14.259"</f>
        <v>09/28/2024 21:13:14.259</v>
      </c>
      <c r="C748" t="str">
        <f t="shared" si="47"/>
        <v>FFDFD7C0</v>
      </c>
      <c r="D748" t="s">
        <v>136</v>
      </c>
      <c r="E748">
        <v>4</v>
      </c>
      <c r="F748">
        <v>1004</v>
      </c>
      <c r="G748" t="s">
        <v>124</v>
      </c>
      <c r="J748" t="s">
        <v>137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"21:13:13.930"</f>
        <v>21:13:13.930</v>
      </c>
      <c r="T748" t="str">
        <f>"21:13:13.430"</f>
        <v>21:13:13.430</v>
      </c>
      <c r="U748" t="str">
        <f t="shared" si="45"/>
        <v>A073EB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297</v>
      </c>
      <c r="AG748">
        <v>0</v>
      </c>
      <c r="AH748">
        <v>3</v>
      </c>
      <c r="AI748">
        <v>2</v>
      </c>
      <c r="AJ748">
        <v>1</v>
      </c>
      <c r="AK748" t="s">
        <v>487</v>
      </c>
      <c r="AL748">
        <v>35.99503</v>
      </c>
      <c r="AM748" t="s">
        <v>488</v>
      </c>
      <c r="AN748">
        <v>-75.680137000000002</v>
      </c>
      <c r="AO748">
        <v>25</v>
      </c>
      <c r="AP748">
        <v>1325</v>
      </c>
      <c r="AQ748" t="s">
        <v>129</v>
      </c>
      <c r="AR748">
        <v>130</v>
      </c>
      <c r="AS748">
        <v>109</v>
      </c>
      <c r="AT748">
        <v>-704</v>
      </c>
      <c r="BB748" t="str">
        <f t="shared" si="46"/>
        <v>1200</v>
      </c>
      <c r="BC748">
        <v>1</v>
      </c>
      <c r="BD748" t="str">
        <f t="shared" si="48"/>
        <v xml:space="preserve">N1281F  </v>
      </c>
      <c r="BE748">
        <v>1</v>
      </c>
      <c r="BG748">
        <v>0</v>
      </c>
      <c r="BH748">
        <v>0</v>
      </c>
      <c r="BI748">
        <v>0</v>
      </c>
      <c r="BJ748">
        <v>1175</v>
      </c>
      <c r="BK748">
        <v>-150</v>
      </c>
      <c r="BL748" t="s">
        <v>300</v>
      </c>
      <c r="BM748">
        <v>1</v>
      </c>
      <c r="BN748">
        <v>0</v>
      </c>
      <c r="BO748">
        <v>1</v>
      </c>
      <c r="BP748">
        <v>0</v>
      </c>
      <c r="BS748">
        <v>0.08</v>
      </c>
      <c r="BT748">
        <v>0</v>
      </c>
      <c r="BU748">
        <v>0</v>
      </c>
      <c r="CE748" t="str">
        <f>"21:13:13.936"</f>
        <v>21:13:13.936</v>
      </c>
      <c r="CF748">
        <v>936350360</v>
      </c>
      <c r="CI748">
        <v>0</v>
      </c>
      <c r="CJ748">
        <v>1504</v>
      </c>
      <c r="CK748">
        <v>1011.2</v>
      </c>
      <c r="CL748">
        <v>4.2187999999999999</v>
      </c>
      <c r="CM748">
        <v>1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145</v>
      </c>
      <c r="DB748">
        <v>1</v>
      </c>
      <c r="DC748" t="s">
        <v>132</v>
      </c>
      <c r="DD748" t="s">
        <v>133</v>
      </c>
      <c r="DG748">
        <v>1835012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"09/28/2024 21:13:14.259"</f>
        <v>09/28/2024 21:13:14.259</v>
      </c>
      <c r="C749" t="str">
        <f t="shared" si="47"/>
        <v>FFDFD7C0</v>
      </c>
      <c r="D749" t="s">
        <v>123</v>
      </c>
      <c r="E749">
        <v>2</v>
      </c>
      <c r="H749">
        <v>158</v>
      </c>
      <c r="I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"21:13:13.930"</f>
        <v>21:13:13.930</v>
      </c>
      <c r="T749" t="str">
        <f>"21:13:13.430"</f>
        <v>21:13:13.430</v>
      </c>
      <c r="U749" t="str">
        <f t="shared" si="45"/>
        <v>A073EB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297</v>
      </c>
      <c r="AG749">
        <v>0</v>
      </c>
      <c r="AH749">
        <v>3</v>
      </c>
      <c r="AI749">
        <v>2</v>
      </c>
      <c r="AJ749">
        <v>1</v>
      </c>
      <c r="AK749" t="s">
        <v>487</v>
      </c>
      <c r="AL749">
        <v>35.99503</v>
      </c>
      <c r="AM749" t="s">
        <v>488</v>
      </c>
      <c r="AN749">
        <v>-75.680137000000002</v>
      </c>
      <c r="AO749">
        <v>25</v>
      </c>
      <c r="AP749">
        <v>1325</v>
      </c>
      <c r="AQ749" t="s">
        <v>129</v>
      </c>
      <c r="AR749">
        <v>130</v>
      </c>
      <c r="AS749">
        <v>109</v>
      </c>
      <c r="AT749">
        <v>-704</v>
      </c>
      <c r="BB749" t="str">
        <f t="shared" si="46"/>
        <v>1200</v>
      </c>
      <c r="BC749">
        <v>1</v>
      </c>
      <c r="BD749" t="str">
        <f t="shared" si="48"/>
        <v xml:space="preserve">N1281F  </v>
      </c>
      <c r="BE749">
        <v>1</v>
      </c>
      <c r="BG749">
        <v>0</v>
      </c>
      <c r="BH749">
        <v>0</v>
      </c>
      <c r="BI749">
        <v>0</v>
      </c>
      <c r="BJ749">
        <v>1175</v>
      </c>
      <c r="BK749">
        <v>-150</v>
      </c>
      <c r="BL749" t="s">
        <v>300</v>
      </c>
      <c r="BM749">
        <v>1</v>
      </c>
      <c r="BN749">
        <v>0</v>
      </c>
      <c r="BO749">
        <v>1</v>
      </c>
      <c r="BP749">
        <v>0</v>
      </c>
      <c r="BS749">
        <v>0.08</v>
      </c>
      <c r="BT749">
        <v>0</v>
      </c>
      <c r="BU749">
        <v>0</v>
      </c>
      <c r="CE749" t="str">
        <f>"21:13:13.936"</f>
        <v>21:13:13.936</v>
      </c>
      <c r="CF749">
        <v>936350360</v>
      </c>
      <c r="CI749">
        <v>0</v>
      </c>
      <c r="CJ749">
        <v>1504</v>
      </c>
      <c r="CK749">
        <v>1011.2</v>
      </c>
      <c r="CL749">
        <v>4.2187999999999999</v>
      </c>
      <c r="CM749">
        <v>1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145</v>
      </c>
      <c r="DB749">
        <v>1</v>
      </c>
      <c r="DC749" t="s">
        <v>132</v>
      </c>
      <c r="DD749" t="s">
        <v>133</v>
      </c>
      <c r="DG749">
        <v>1835012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"09/28/2024 21:13:15.258"</f>
        <v>09/28/2024 21:13:15.258</v>
      </c>
      <c r="C750" t="str">
        <f t="shared" si="47"/>
        <v>FFDFD7C0</v>
      </c>
      <c r="D750" t="s">
        <v>123</v>
      </c>
      <c r="E750">
        <v>2</v>
      </c>
      <c r="H750">
        <v>158</v>
      </c>
      <c r="I750" t="s">
        <v>124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"21:13:14.828"</f>
        <v>21:13:14.828</v>
      </c>
      <c r="T750" t="str">
        <f>"21:13:14.428"</f>
        <v>21:13:14.428</v>
      </c>
      <c r="U750" t="str">
        <f t="shared" si="45"/>
        <v>A073EB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297</v>
      </c>
      <c r="AG750">
        <v>0</v>
      </c>
      <c r="AH750">
        <v>3</v>
      </c>
      <c r="AI750">
        <v>2</v>
      </c>
      <c r="AJ750">
        <v>1</v>
      </c>
      <c r="AK750" t="s">
        <v>489</v>
      </c>
      <c r="AL750">
        <v>35.995460000000001</v>
      </c>
      <c r="AM750" t="s">
        <v>490</v>
      </c>
      <c r="AN750">
        <v>-75.679428999999999</v>
      </c>
      <c r="AO750">
        <v>25</v>
      </c>
      <c r="AP750">
        <v>1300</v>
      </c>
      <c r="AQ750" t="s">
        <v>129</v>
      </c>
      <c r="AR750">
        <v>130</v>
      </c>
      <c r="AS750">
        <v>109</v>
      </c>
      <c r="AT750">
        <v>-640</v>
      </c>
      <c r="BB750" t="str">
        <f t="shared" si="46"/>
        <v>1200</v>
      </c>
      <c r="BC750">
        <v>1</v>
      </c>
      <c r="BD750" t="str">
        <f t="shared" si="48"/>
        <v xml:space="preserve">N1281F  </v>
      </c>
      <c r="BE750">
        <v>1</v>
      </c>
      <c r="BG750">
        <v>0</v>
      </c>
      <c r="BH750">
        <v>0</v>
      </c>
      <c r="BI750">
        <v>0</v>
      </c>
      <c r="BJ750">
        <v>1150</v>
      </c>
      <c r="BK750">
        <v>-150</v>
      </c>
      <c r="BL750" t="s">
        <v>300</v>
      </c>
      <c r="BM750">
        <v>1</v>
      </c>
      <c r="BN750">
        <v>0</v>
      </c>
      <c r="BO750">
        <v>1</v>
      </c>
      <c r="BP750">
        <v>0</v>
      </c>
      <c r="BS750">
        <v>0.08</v>
      </c>
      <c r="BT750">
        <v>0</v>
      </c>
      <c r="BU750">
        <v>0</v>
      </c>
      <c r="CE750" t="str">
        <f>"21:13:14.829"</f>
        <v>21:13:14.829</v>
      </c>
      <c r="CF750">
        <v>829285791</v>
      </c>
      <c r="CI750">
        <v>0</v>
      </c>
      <c r="CJ750">
        <v>1504</v>
      </c>
      <c r="CK750">
        <v>1011.2</v>
      </c>
      <c r="CL750">
        <v>4.2187999999999999</v>
      </c>
      <c r="CM750">
        <v>1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145</v>
      </c>
      <c r="DB750">
        <v>1</v>
      </c>
      <c r="DC750" t="s">
        <v>132</v>
      </c>
      <c r="DD750" t="s">
        <v>133</v>
      </c>
      <c r="DG750">
        <v>1835446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"09/28/2024 21:13:15.305"</f>
        <v>09/28/2024 21:13:15.305</v>
      </c>
      <c r="C751" t="str">
        <f t="shared" si="47"/>
        <v>FFDFD7C0</v>
      </c>
      <c r="D751" t="s">
        <v>427</v>
      </c>
      <c r="E751">
        <v>46</v>
      </c>
      <c r="H751">
        <v>143</v>
      </c>
      <c r="I751" t="s">
        <v>428</v>
      </c>
      <c r="J751" t="s">
        <v>297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"21:13:14.828"</f>
        <v>21:13:14.828</v>
      </c>
      <c r="T751" t="str">
        <f>"21:13:14.428"</f>
        <v>21:13:14.428</v>
      </c>
      <c r="U751" t="str">
        <f t="shared" si="45"/>
        <v>A073EB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297</v>
      </c>
      <c r="AG751">
        <v>0</v>
      </c>
      <c r="AH751">
        <v>3</v>
      </c>
      <c r="AI751">
        <v>2</v>
      </c>
      <c r="AJ751">
        <v>1</v>
      </c>
      <c r="AK751" t="s">
        <v>489</v>
      </c>
      <c r="AL751">
        <v>35.995460000000001</v>
      </c>
      <c r="AM751" t="s">
        <v>490</v>
      </c>
      <c r="AN751">
        <v>-75.679428999999999</v>
      </c>
      <c r="AO751">
        <v>25</v>
      </c>
      <c r="AP751">
        <v>1300</v>
      </c>
      <c r="AQ751" t="s">
        <v>129</v>
      </c>
      <c r="AR751">
        <v>130</v>
      </c>
      <c r="AS751">
        <v>109</v>
      </c>
      <c r="AT751">
        <v>-640</v>
      </c>
      <c r="BB751" t="str">
        <f t="shared" si="46"/>
        <v>1200</v>
      </c>
      <c r="BC751">
        <v>1</v>
      </c>
      <c r="BD751" t="str">
        <f t="shared" si="48"/>
        <v xml:space="preserve">N1281F  </v>
      </c>
      <c r="BE751">
        <v>1</v>
      </c>
      <c r="BG751">
        <v>0</v>
      </c>
      <c r="BH751">
        <v>0</v>
      </c>
      <c r="BI751">
        <v>0</v>
      </c>
      <c r="BJ751">
        <v>1150</v>
      </c>
      <c r="BK751">
        <v>-150</v>
      </c>
      <c r="BL751" t="s">
        <v>300</v>
      </c>
      <c r="BM751">
        <v>1</v>
      </c>
      <c r="BN751">
        <v>0</v>
      </c>
      <c r="BO751">
        <v>1</v>
      </c>
      <c r="BP751">
        <v>0</v>
      </c>
      <c r="BS751">
        <v>0.08</v>
      </c>
      <c r="BT751">
        <v>0</v>
      </c>
      <c r="BU751">
        <v>0</v>
      </c>
      <c r="CE751" t="str">
        <f>"21:13:14.829"</f>
        <v>21:13:14.829</v>
      </c>
      <c r="CF751">
        <v>829285791</v>
      </c>
      <c r="CI751">
        <v>0</v>
      </c>
      <c r="CJ751">
        <v>1504</v>
      </c>
      <c r="CK751">
        <v>1011.2</v>
      </c>
      <c r="CL751">
        <v>4.2187999999999999</v>
      </c>
      <c r="CM751">
        <v>1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145</v>
      </c>
      <c r="DB751">
        <v>1</v>
      </c>
      <c r="DC751" t="s">
        <v>132</v>
      </c>
      <c r="DD751" t="s">
        <v>133</v>
      </c>
      <c r="DG751">
        <v>1835446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"09/28/2024 21:13:15.305"</f>
        <v>09/28/2024 21:13:15.305</v>
      </c>
      <c r="C752" t="str">
        <f t="shared" si="47"/>
        <v>FFDFD7C0</v>
      </c>
      <c r="D752" t="s">
        <v>143</v>
      </c>
      <c r="E752">
        <v>13</v>
      </c>
      <c r="J752" t="s">
        <v>144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"21:13:14.828"</f>
        <v>21:13:14.828</v>
      </c>
      <c r="T752" t="str">
        <f>"21:13:14.428"</f>
        <v>21:13:14.428</v>
      </c>
      <c r="U752" t="str">
        <f t="shared" si="45"/>
        <v>A073EB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297</v>
      </c>
      <c r="AG752">
        <v>0</v>
      </c>
      <c r="AH752">
        <v>3</v>
      </c>
      <c r="AI752">
        <v>2</v>
      </c>
      <c r="AJ752">
        <v>1</v>
      </c>
      <c r="AK752" t="s">
        <v>489</v>
      </c>
      <c r="AL752">
        <v>35.995460000000001</v>
      </c>
      <c r="AM752" t="s">
        <v>490</v>
      </c>
      <c r="AN752">
        <v>-75.679428999999999</v>
      </c>
      <c r="AO752">
        <v>25</v>
      </c>
      <c r="AP752">
        <v>1300</v>
      </c>
      <c r="AQ752" t="s">
        <v>129</v>
      </c>
      <c r="AR752">
        <v>130</v>
      </c>
      <c r="AS752">
        <v>109</v>
      </c>
      <c r="AT752">
        <v>-640</v>
      </c>
      <c r="BB752" t="str">
        <f t="shared" si="46"/>
        <v>1200</v>
      </c>
      <c r="BC752">
        <v>1</v>
      </c>
      <c r="BD752" t="str">
        <f t="shared" si="48"/>
        <v xml:space="preserve">N1281F  </v>
      </c>
      <c r="BE752">
        <v>1</v>
      </c>
      <c r="BG752">
        <v>0</v>
      </c>
      <c r="BH752">
        <v>0</v>
      </c>
      <c r="BI752">
        <v>0</v>
      </c>
      <c r="BJ752">
        <v>1150</v>
      </c>
      <c r="BK752">
        <v>-150</v>
      </c>
      <c r="BL752" t="s">
        <v>300</v>
      </c>
      <c r="BM752">
        <v>1</v>
      </c>
      <c r="BN752">
        <v>0</v>
      </c>
      <c r="BO752">
        <v>1</v>
      </c>
      <c r="BP752">
        <v>0</v>
      </c>
      <c r="BS752">
        <v>0.08</v>
      </c>
      <c r="BT752">
        <v>0</v>
      </c>
      <c r="BU752">
        <v>0</v>
      </c>
      <c r="CE752" t="str">
        <f>"21:13:14.829"</f>
        <v>21:13:14.829</v>
      </c>
      <c r="CF752">
        <v>829285791</v>
      </c>
      <c r="CI752">
        <v>0</v>
      </c>
      <c r="CJ752">
        <v>1504</v>
      </c>
      <c r="CK752">
        <v>1011.2</v>
      </c>
      <c r="CL752">
        <v>4.2187999999999999</v>
      </c>
      <c r="CM752">
        <v>1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145</v>
      </c>
      <c r="DB752">
        <v>1</v>
      </c>
      <c r="DC752" t="s">
        <v>132</v>
      </c>
      <c r="DD752" t="s">
        <v>133</v>
      </c>
      <c r="DG752">
        <v>1835446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"09/28/2024 21:13:15.305"</f>
        <v>09/28/2024 21:13:15.305</v>
      </c>
      <c r="C753" t="str">
        <f t="shared" si="47"/>
        <v>FFDFD7C0</v>
      </c>
      <c r="D753" t="s">
        <v>136</v>
      </c>
      <c r="E753">
        <v>3</v>
      </c>
      <c r="F753">
        <v>1003</v>
      </c>
      <c r="G753" t="s">
        <v>142</v>
      </c>
      <c r="J753" t="s">
        <v>137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"21:13:14.828"</f>
        <v>21:13:14.828</v>
      </c>
      <c r="T753" t="str">
        <f>"21:13:14.428"</f>
        <v>21:13:14.428</v>
      </c>
      <c r="U753" t="str">
        <f t="shared" si="45"/>
        <v>A073EB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297</v>
      </c>
      <c r="AG753">
        <v>0</v>
      </c>
      <c r="AH753">
        <v>3</v>
      </c>
      <c r="AI753">
        <v>2</v>
      </c>
      <c r="AJ753">
        <v>1</v>
      </c>
      <c r="AK753" t="s">
        <v>489</v>
      </c>
      <c r="AL753">
        <v>35.995460000000001</v>
      </c>
      <c r="AM753" t="s">
        <v>490</v>
      </c>
      <c r="AN753">
        <v>-75.679428999999999</v>
      </c>
      <c r="AO753">
        <v>25</v>
      </c>
      <c r="AP753">
        <v>1300</v>
      </c>
      <c r="AQ753" t="s">
        <v>129</v>
      </c>
      <c r="AR753">
        <v>130</v>
      </c>
      <c r="AS753">
        <v>109</v>
      </c>
      <c r="AT753">
        <v>-640</v>
      </c>
      <c r="BB753" t="str">
        <f t="shared" si="46"/>
        <v>1200</v>
      </c>
      <c r="BC753">
        <v>1</v>
      </c>
      <c r="BD753" t="str">
        <f t="shared" si="48"/>
        <v xml:space="preserve">N1281F  </v>
      </c>
      <c r="BE753">
        <v>1</v>
      </c>
      <c r="BG753">
        <v>0</v>
      </c>
      <c r="BH753">
        <v>0</v>
      </c>
      <c r="BI753">
        <v>0</v>
      </c>
      <c r="BJ753">
        <v>1150</v>
      </c>
      <c r="BK753">
        <v>-150</v>
      </c>
      <c r="BL753" t="s">
        <v>300</v>
      </c>
      <c r="BM753">
        <v>1</v>
      </c>
      <c r="BN753">
        <v>0</v>
      </c>
      <c r="BO753">
        <v>1</v>
      </c>
      <c r="BP753">
        <v>0</v>
      </c>
      <c r="BS753">
        <v>0.08</v>
      </c>
      <c r="BT753">
        <v>0</v>
      </c>
      <c r="BU753">
        <v>0</v>
      </c>
      <c r="CE753" t="str">
        <f>"21:13:14.829"</f>
        <v>21:13:14.829</v>
      </c>
      <c r="CF753">
        <v>829285791</v>
      </c>
      <c r="CI753">
        <v>0</v>
      </c>
      <c r="CJ753">
        <v>1504</v>
      </c>
      <c r="CK753">
        <v>1011.2</v>
      </c>
      <c r="CL753">
        <v>4.2187999999999999</v>
      </c>
      <c r="CM753">
        <v>1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145</v>
      </c>
      <c r="DB753">
        <v>1</v>
      </c>
      <c r="DC753" t="s">
        <v>132</v>
      </c>
      <c r="DD753" t="s">
        <v>133</v>
      </c>
      <c r="DG753">
        <v>1835446</v>
      </c>
      <c r="DI753">
        <v>0</v>
      </c>
      <c r="DJ753">
        <v>0</v>
      </c>
      <c r="DK753">
        <v>1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"09/28/2024 21:13:15.305"</f>
        <v>09/28/2024 21:13:15.305</v>
      </c>
      <c r="C754" t="str">
        <f t="shared" si="47"/>
        <v>FFDFD7C0</v>
      </c>
      <c r="D754" t="s">
        <v>136</v>
      </c>
      <c r="E754">
        <v>4</v>
      </c>
      <c r="F754">
        <v>1004</v>
      </c>
      <c r="G754" t="s">
        <v>124</v>
      </c>
      <c r="J754" t="s">
        <v>137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"21:13:14.828"</f>
        <v>21:13:14.828</v>
      </c>
      <c r="T754" t="str">
        <f>"21:13:14.428"</f>
        <v>21:13:14.428</v>
      </c>
      <c r="U754" t="str">
        <f t="shared" si="45"/>
        <v>A073EB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297</v>
      </c>
      <c r="AG754">
        <v>0</v>
      </c>
      <c r="AH754">
        <v>3</v>
      </c>
      <c r="AI754">
        <v>2</v>
      </c>
      <c r="AJ754">
        <v>1</v>
      </c>
      <c r="AK754" t="s">
        <v>489</v>
      </c>
      <c r="AL754">
        <v>35.995460000000001</v>
      </c>
      <c r="AM754" t="s">
        <v>490</v>
      </c>
      <c r="AN754">
        <v>-75.679428999999999</v>
      </c>
      <c r="AO754">
        <v>25</v>
      </c>
      <c r="AP754">
        <v>1300</v>
      </c>
      <c r="AQ754" t="s">
        <v>129</v>
      </c>
      <c r="AR754">
        <v>130</v>
      </c>
      <c r="AS754">
        <v>109</v>
      </c>
      <c r="AT754">
        <v>-640</v>
      </c>
      <c r="BB754" t="str">
        <f t="shared" si="46"/>
        <v>1200</v>
      </c>
      <c r="BC754">
        <v>1</v>
      </c>
      <c r="BD754" t="str">
        <f t="shared" si="48"/>
        <v xml:space="preserve">N1281F  </v>
      </c>
      <c r="BE754">
        <v>1</v>
      </c>
      <c r="BG754">
        <v>0</v>
      </c>
      <c r="BH754">
        <v>0</v>
      </c>
      <c r="BI754">
        <v>0</v>
      </c>
      <c r="BJ754">
        <v>1150</v>
      </c>
      <c r="BK754">
        <v>-150</v>
      </c>
      <c r="BL754" t="s">
        <v>300</v>
      </c>
      <c r="BM754">
        <v>1</v>
      </c>
      <c r="BN754">
        <v>0</v>
      </c>
      <c r="BO754">
        <v>1</v>
      </c>
      <c r="BP754">
        <v>0</v>
      </c>
      <c r="BS754">
        <v>0.08</v>
      </c>
      <c r="BT754">
        <v>0</v>
      </c>
      <c r="BU754">
        <v>0</v>
      </c>
      <c r="CE754" t="str">
        <f>"21:13:14.829"</f>
        <v>21:13:14.829</v>
      </c>
      <c r="CF754">
        <v>829285791</v>
      </c>
      <c r="CI754">
        <v>0</v>
      </c>
      <c r="CJ754">
        <v>1504</v>
      </c>
      <c r="CK754">
        <v>1011.2</v>
      </c>
      <c r="CL754">
        <v>4.2187999999999999</v>
      </c>
      <c r="CM754">
        <v>1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145</v>
      </c>
      <c r="DB754">
        <v>1</v>
      </c>
      <c r="DC754" t="s">
        <v>132</v>
      </c>
      <c r="DD754" t="s">
        <v>133</v>
      </c>
      <c r="DG754">
        <v>1835446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"09/28/2024 21:13:16.118"</f>
        <v>09/28/2024 21:13:16.118</v>
      </c>
      <c r="C755" t="str">
        <f t="shared" si="47"/>
        <v>FFDFD7C0</v>
      </c>
      <c r="D755" t="s">
        <v>427</v>
      </c>
      <c r="E755">
        <v>46</v>
      </c>
      <c r="H755">
        <v>143</v>
      </c>
      <c r="I755" t="s">
        <v>428</v>
      </c>
      <c r="J755" t="s">
        <v>297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"21:13:15.852"</f>
        <v>21:13:15.852</v>
      </c>
      <c r="T755" t="str">
        <f>"21:13:15.352"</f>
        <v>21:13:15.352</v>
      </c>
      <c r="U755" t="str">
        <f t="shared" si="45"/>
        <v>A073EB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297</v>
      </c>
      <c r="AG755">
        <v>0</v>
      </c>
      <c r="AH755">
        <v>3</v>
      </c>
      <c r="AI755">
        <v>2</v>
      </c>
      <c r="AJ755">
        <v>1</v>
      </c>
      <c r="AK755" t="s">
        <v>491</v>
      </c>
      <c r="AL755">
        <v>35.995975000000001</v>
      </c>
      <c r="AM755" t="s">
        <v>492</v>
      </c>
      <c r="AN755">
        <v>-75.678698999999995</v>
      </c>
      <c r="AO755">
        <v>25</v>
      </c>
      <c r="AP755">
        <v>1300</v>
      </c>
      <c r="AQ755" t="s">
        <v>129</v>
      </c>
      <c r="AR755">
        <v>130</v>
      </c>
      <c r="AS755">
        <v>108</v>
      </c>
      <c r="AT755">
        <v>-640</v>
      </c>
      <c r="BB755" t="str">
        <f t="shared" si="46"/>
        <v>1200</v>
      </c>
      <c r="BC755">
        <v>1</v>
      </c>
      <c r="BD755" t="str">
        <f t="shared" si="48"/>
        <v xml:space="preserve">N1281F  </v>
      </c>
      <c r="BE755">
        <v>1</v>
      </c>
      <c r="BG755">
        <v>0</v>
      </c>
      <c r="BH755">
        <v>0</v>
      </c>
      <c r="BI755">
        <v>0</v>
      </c>
      <c r="BJ755">
        <v>1150</v>
      </c>
      <c r="BK755">
        <v>-150</v>
      </c>
      <c r="BL755" t="s">
        <v>300</v>
      </c>
      <c r="BM755">
        <v>1</v>
      </c>
      <c r="BN755">
        <v>0</v>
      </c>
      <c r="BO755">
        <v>1</v>
      </c>
      <c r="BP755">
        <v>0</v>
      </c>
      <c r="BS755">
        <v>0.08</v>
      </c>
      <c r="BT755">
        <v>0</v>
      </c>
      <c r="BU755">
        <v>0</v>
      </c>
      <c r="CE755" t="str">
        <f>"21:13:15.857"</f>
        <v>21:13:15.857</v>
      </c>
      <c r="CF755">
        <v>856571152</v>
      </c>
      <c r="CI755">
        <v>0</v>
      </c>
      <c r="CJ755">
        <v>1504</v>
      </c>
      <c r="CK755">
        <v>1011.2</v>
      </c>
      <c r="CL755">
        <v>4.2187999999999999</v>
      </c>
      <c r="CM755">
        <v>1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145</v>
      </c>
      <c r="DB755">
        <v>1</v>
      </c>
      <c r="DC755" t="s">
        <v>132</v>
      </c>
      <c r="DD755" t="s">
        <v>133</v>
      </c>
      <c r="DG755">
        <v>1835927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"09/28/2024 21:13:16.118"</f>
        <v>09/28/2024 21:13:16.118</v>
      </c>
      <c r="C756" t="str">
        <f t="shared" si="47"/>
        <v>FFDFD7C0</v>
      </c>
      <c r="D756" t="s">
        <v>143</v>
      </c>
      <c r="E756">
        <v>13</v>
      </c>
      <c r="J756" t="s">
        <v>144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"21:13:15.852"</f>
        <v>21:13:15.852</v>
      </c>
      <c r="T756" t="str">
        <f>"21:13:15.352"</f>
        <v>21:13:15.352</v>
      </c>
      <c r="U756" t="str">
        <f t="shared" si="45"/>
        <v>A073EB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297</v>
      </c>
      <c r="AG756">
        <v>0</v>
      </c>
      <c r="AH756">
        <v>3</v>
      </c>
      <c r="AI756">
        <v>2</v>
      </c>
      <c r="AJ756">
        <v>1</v>
      </c>
      <c r="AK756" t="s">
        <v>491</v>
      </c>
      <c r="AL756">
        <v>35.995975000000001</v>
      </c>
      <c r="AM756" t="s">
        <v>492</v>
      </c>
      <c r="AN756">
        <v>-75.678698999999995</v>
      </c>
      <c r="AO756">
        <v>25</v>
      </c>
      <c r="AP756">
        <v>1300</v>
      </c>
      <c r="AQ756" t="s">
        <v>129</v>
      </c>
      <c r="AR756">
        <v>130</v>
      </c>
      <c r="AS756">
        <v>108</v>
      </c>
      <c r="AT756">
        <v>-640</v>
      </c>
      <c r="BB756" t="str">
        <f t="shared" si="46"/>
        <v>1200</v>
      </c>
      <c r="BC756">
        <v>1</v>
      </c>
      <c r="BD756" t="str">
        <f t="shared" si="48"/>
        <v xml:space="preserve">N1281F  </v>
      </c>
      <c r="BE756">
        <v>1</v>
      </c>
      <c r="BG756">
        <v>0</v>
      </c>
      <c r="BH756">
        <v>0</v>
      </c>
      <c r="BI756">
        <v>0</v>
      </c>
      <c r="BJ756">
        <v>1150</v>
      </c>
      <c r="BK756">
        <v>-150</v>
      </c>
      <c r="BL756" t="s">
        <v>300</v>
      </c>
      <c r="BM756">
        <v>1</v>
      </c>
      <c r="BN756">
        <v>0</v>
      </c>
      <c r="BO756">
        <v>1</v>
      </c>
      <c r="BP756">
        <v>0</v>
      </c>
      <c r="BS756">
        <v>0.08</v>
      </c>
      <c r="BT756">
        <v>0</v>
      </c>
      <c r="BU756">
        <v>0</v>
      </c>
      <c r="CE756" t="str">
        <f>"21:13:15.857"</f>
        <v>21:13:15.857</v>
      </c>
      <c r="CF756">
        <v>856571152</v>
      </c>
      <c r="CI756">
        <v>0</v>
      </c>
      <c r="CJ756">
        <v>1504</v>
      </c>
      <c r="CK756">
        <v>1011.2</v>
      </c>
      <c r="CL756">
        <v>4.2187999999999999</v>
      </c>
      <c r="CM756">
        <v>1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145</v>
      </c>
      <c r="DB756">
        <v>1</v>
      </c>
      <c r="DC756" t="s">
        <v>132</v>
      </c>
      <c r="DD756" t="s">
        <v>133</v>
      </c>
      <c r="DG756">
        <v>1835927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"09/28/2024 21:13:16.118"</f>
        <v>09/28/2024 21:13:16.118</v>
      </c>
      <c r="C757" t="str">
        <f t="shared" si="47"/>
        <v>FFDFD7C0</v>
      </c>
      <c r="D757" t="s">
        <v>136</v>
      </c>
      <c r="E757">
        <v>3</v>
      </c>
      <c r="F757">
        <v>1003</v>
      </c>
      <c r="G757" t="s">
        <v>142</v>
      </c>
      <c r="J757" t="s">
        <v>137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"21:13:15.852"</f>
        <v>21:13:15.852</v>
      </c>
      <c r="T757" t="str">
        <f>"21:13:15.352"</f>
        <v>21:13:15.352</v>
      </c>
      <c r="U757" t="str">
        <f t="shared" si="45"/>
        <v>A073EB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297</v>
      </c>
      <c r="AG757">
        <v>0</v>
      </c>
      <c r="AH757">
        <v>3</v>
      </c>
      <c r="AI757">
        <v>2</v>
      </c>
      <c r="AJ757">
        <v>1</v>
      </c>
      <c r="AK757" t="s">
        <v>491</v>
      </c>
      <c r="AL757">
        <v>35.995975000000001</v>
      </c>
      <c r="AM757" t="s">
        <v>492</v>
      </c>
      <c r="AN757">
        <v>-75.678698999999995</v>
      </c>
      <c r="AO757">
        <v>25</v>
      </c>
      <c r="AP757">
        <v>1300</v>
      </c>
      <c r="AQ757" t="s">
        <v>129</v>
      </c>
      <c r="AR757">
        <v>130</v>
      </c>
      <c r="AS757">
        <v>108</v>
      </c>
      <c r="AT757">
        <v>-640</v>
      </c>
      <c r="BB757" t="str">
        <f t="shared" si="46"/>
        <v>1200</v>
      </c>
      <c r="BC757">
        <v>1</v>
      </c>
      <c r="BD757" t="str">
        <f t="shared" si="48"/>
        <v xml:space="preserve">N1281F  </v>
      </c>
      <c r="BE757">
        <v>1</v>
      </c>
      <c r="BG757">
        <v>0</v>
      </c>
      <c r="BH757">
        <v>0</v>
      </c>
      <c r="BI757">
        <v>0</v>
      </c>
      <c r="BJ757">
        <v>1150</v>
      </c>
      <c r="BK757">
        <v>-150</v>
      </c>
      <c r="BL757" t="s">
        <v>300</v>
      </c>
      <c r="BM757">
        <v>1</v>
      </c>
      <c r="BN757">
        <v>0</v>
      </c>
      <c r="BO757">
        <v>1</v>
      </c>
      <c r="BP757">
        <v>0</v>
      </c>
      <c r="BS757">
        <v>0.08</v>
      </c>
      <c r="BT757">
        <v>0</v>
      </c>
      <c r="BU757">
        <v>0</v>
      </c>
      <c r="CE757" t="str">
        <f>"21:13:15.857"</f>
        <v>21:13:15.857</v>
      </c>
      <c r="CF757">
        <v>856571152</v>
      </c>
      <c r="CI757">
        <v>0</v>
      </c>
      <c r="CJ757">
        <v>1504</v>
      </c>
      <c r="CK757">
        <v>1011.2</v>
      </c>
      <c r="CL757">
        <v>4.2187999999999999</v>
      </c>
      <c r="CM757">
        <v>1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145</v>
      </c>
      <c r="DB757">
        <v>1</v>
      </c>
      <c r="DC757" t="s">
        <v>132</v>
      </c>
      <c r="DD757" t="s">
        <v>133</v>
      </c>
      <c r="DG757">
        <v>1835927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"09/28/2024 21:13:16.118"</f>
        <v>09/28/2024 21:13:16.118</v>
      </c>
      <c r="C758" t="str">
        <f t="shared" si="47"/>
        <v>FFDFD7C0</v>
      </c>
      <c r="D758" t="s">
        <v>136</v>
      </c>
      <c r="E758">
        <v>4</v>
      </c>
      <c r="F758">
        <v>1004</v>
      </c>
      <c r="G758" t="s">
        <v>124</v>
      </c>
      <c r="J758" t="s">
        <v>137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"21:13:15.852"</f>
        <v>21:13:15.852</v>
      </c>
      <c r="T758" t="str">
        <f>"21:13:15.352"</f>
        <v>21:13:15.352</v>
      </c>
      <c r="U758" t="str">
        <f t="shared" si="45"/>
        <v>A073EB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297</v>
      </c>
      <c r="AG758">
        <v>0</v>
      </c>
      <c r="AH758">
        <v>3</v>
      </c>
      <c r="AI758">
        <v>2</v>
      </c>
      <c r="AJ758">
        <v>1</v>
      </c>
      <c r="AK758" t="s">
        <v>491</v>
      </c>
      <c r="AL758">
        <v>35.995975000000001</v>
      </c>
      <c r="AM758" t="s">
        <v>492</v>
      </c>
      <c r="AN758">
        <v>-75.678698999999995</v>
      </c>
      <c r="AO758">
        <v>25</v>
      </c>
      <c r="AP758">
        <v>1300</v>
      </c>
      <c r="AQ758" t="s">
        <v>129</v>
      </c>
      <c r="AR758">
        <v>130</v>
      </c>
      <c r="AS758">
        <v>108</v>
      </c>
      <c r="AT758">
        <v>-640</v>
      </c>
      <c r="BB758" t="str">
        <f t="shared" si="46"/>
        <v>1200</v>
      </c>
      <c r="BC758">
        <v>1</v>
      </c>
      <c r="BD758" t="str">
        <f t="shared" si="48"/>
        <v xml:space="preserve">N1281F  </v>
      </c>
      <c r="BE758">
        <v>1</v>
      </c>
      <c r="BG758">
        <v>0</v>
      </c>
      <c r="BH758">
        <v>0</v>
      </c>
      <c r="BI758">
        <v>0</v>
      </c>
      <c r="BJ758">
        <v>1150</v>
      </c>
      <c r="BK758">
        <v>-150</v>
      </c>
      <c r="BL758" t="s">
        <v>300</v>
      </c>
      <c r="BM758">
        <v>1</v>
      </c>
      <c r="BN758">
        <v>0</v>
      </c>
      <c r="BO758">
        <v>1</v>
      </c>
      <c r="BP758">
        <v>0</v>
      </c>
      <c r="BS758">
        <v>0.08</v>
      </c>
      <c r="BT758">
        <v>0</v>
      </c>
      <c r="BU758">
        <v>0</v>
      </c>
      <c r="CE758" t="str">
        <f>"21:13:15.857"</f>
        <v>21:13:15.857</v>
      </c>
      <c r="CF758">
        <v>856571152</v>
      </c>
      <c r="CI758">
        <v>0</v>
      </c>
      <c r="CJ758">
        <v>1504</v>
      </c>
      <c r="CK758">
        <v>1011.2</v>
      </c>
      <c r="CL758">
        <v>4.2187999999999999</v>
      </c>
      <c r="CM758">
        <v>1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145</v>
      </c>
      <c r="DB758">
        <v>1</v>
      </c>
      <c r="DC758" t="s">
        <v>132</v>
      </c>
      <c r="DD758" t="s">
        <v>133</v>
      </c>
      <c r="DG758">
        <v>1835927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"09/28/2024 21:13:16.164"</f>
        <v>09/28/2024 21:13:16.164</v>
      </c>
      <c r="C759" t="str">
        <f t="shared" si="47"/>
        <v>FFDFD7C0</v>
      </c>
      <c r="D759" t="s">
        <v>123</v>
      </c>
      <c r="E759">
        <v>2</v>
      </c>
      <c r="H759">
        <v>158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"21:13:15.852"</f>
        <v>21:13:15.852</v>
      </c>
      <c r="T759" t="str">
        <f>"21:13:15.352"</f>
        <v>21:13:15.352</v>
      </c>
      <c r="U759" t="str">
        <f t="shared" si="45"/>
        <v>A073EB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297</v>
      </c>
      <c r="AG759">
        <v>0</v>
      </c>
      <c r="AH759">
        <v>3</v>
      </c>
      <c r="AI759">
        <v>2</v>
      </c>
      <c r="AJ759">
        <v>1</v>
      </c>
      <c r="AK759" t="s">
        <v>491</v>
      </c>
      <c r="AL759">
        <v>35.995975000000001</v>
      </c>
      <c r="AM759" t="s">
        <v>492</v>
      </c>
      <c r="AN759">
        <v>-75.678698999999995</v>
      </c>
      <c r="AO759">
        <v>25</v>
      </c>
      <c r="AP759">
        <v>1300</v>
      </c>
      <c r="AQ759" t="s">
        <v>129</v>
      </c>
      <c r="AR759">
        <v>130</v>
      </c>
      <c r="AS759">
        <v>108</v>
      </c>
      <c r="AT759">
        <v>-640</v>
      </c>
      <c r="BB759" t="str">
        <f t="shared" si="46"/>
        <v>1200</v>
      </c>
      <c r="BC759">
        <v>1</v>
      </c>
      <c r="BD759" t="str">
        <f t="shared" si="48"/>
        <v xml:space="preserve">N1281F  </v>
      </c>
      <c r="BE759">
        <v>1</v>
      </c>
      <c r="BG759">
        <v>0</v>
      </c>
      <c r="BH759">
        <v>0</v>
      </c>
      <c r="BI759">
        <v>0</v>
      </c>
      <c r="BJ759">
        <v>1150</v>
      </c>
      <c r="BK759">
        <v>-150</v>
      </c>
      <c r="BL759" t="s">
        <v>300</v>
      </c>
      <c r="BM759">
        <v>1</v>
      </c>
      <c r="BN759">
        <v>0</v>
      </c>
      <c r="BO759">
        <v>1</v>
      </c>
      <c r="BP759">
        <v>0</v>
      </c>
      <c r="BS759">
        <v>0.08</v>
      </c>
      <c r="BT759">
        <v>0</v>
      </c>
      <c r="BU759">
        <v>0</v>
      </c>
      <c r="CE759" t="str">
        <f>"21:13:15.857"</f>
        <v>21:13:15.857</v>
      </c>
      <c r="CF759">
        <v>856571152</v>
      </c>
      <c r="CI759">
        <v>0</v>
      </c>
      <c r="CJ759">
        <v>1504</v>
      </c>
      <c r="CK759">
        <v>1011.2</v>
      </c>
      <c r="CL759">
        <v>4.2187999999999999</v>
      </c>
      <c r="CM759">
        <v>1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145</v>
      </c>
      <c r="DB759">
        <v>1</v>
      </c>
      <c r="DC759" t="s">
        <v>132</v>
      </c>
      <c r="DD759" t="s">
        <v>133</v>
      </c>
      <c r="DG759">
        <v>1835927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"09/28/2024 21:13:17.039"</f>
        <v>09/28/2024 21:13:17.039</v>
      </c>
      <c r="C760" t="str">
        <f t="shared" si="47"/>
        <v>FFDFD7C0</v>
      </c>
      <c r="D760" t="s">
        <v>123</v>
      </c>
      <c r="E760">
        <v>2</v>
      </c>
      <c r="H760">
        <v>158</v>
      </c>
      <c r="I760" t="s">
        <v>124</v>
      </c>
      <c r="J760" t="s">
        <v>125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"21:13:16.813"</f>
        <v>21:13:16.813</v>
      </c>
      <c r="T760" t="str">
        <f>"21:13:16.313"</f>
        <v>21:13:16.313</v>
      </c>
      <c r="U760" t="str">
        <f t="shared" si="45"/>
        <v>A073EB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297</v>
      </c>
      <c r="AG760">
        <v>0</v>
      </c>
      <c r="AH760">
        <v>3</v>
      </c>
      <c r="AI760">
        <v>2</v>
      </c>
      <c r="AJ760">
        <v>1</v>
      </c>
      <c r="AK760" t="s">
        <v>493</v>
      </c>
      <c r="AL760">
        <v>35.996425000000002</v>
      </c>
      <c r="AM760" t="s">
        <v>494</v>
      </c>
      <c r="AN760">
        <v>-75.678033999999997</v>
      </c>
      <c r="AO760">
        <v>25</v>
      </c>
      <c r="AP760">
        <v>1300</v>
      </c>
      <c r="AQ760" t="s">
        <v>129</v>
      </c>
      <c r="AR760">
        <v>130</v>
      </c>
      <c r="AS760">
        <v>108</v>
      </c>
      <c r="AT760">
        <v>-640</v>
      </c>
      <c r="BB760" t="str">
        <f t="shared" si="46"/>
        <v>1200</v>
      </c>
      <c r="BC760">
        <v>1</v>
      </c>
      <c r="BD760" t="str">
        <f t="shared" si="48"/>
        <v xml:space="preserve">N1281F  </v>
      </c>
      <c r="BE760">
        <v>1</v>
      </c>
      <c r="BG760">
        <v>0</v>
      </c>
      <c r="BH760">
        <v>0</v>
      </c>
      <c r="BI760">
        <v>0</v>
      </c>
      <c r="BJ760">
        <v>1125</v>
      </c>
      <c r="BK760">
        <v>-175</v>
      </c>
      <c r="BL760" t="s">
        <v>300</v>
      </c>
      <c r="BM760">
        <v>1</v>
      </c>
      <c r="BN760">
        <v>0</v>
      </c>
      <c r="BO760">
        <v>1</v>
      </c>
      <c r="BP760">
        <v>0</v>
      </c>
      <c r="BS760">
        <v>0.08</v>
      </c>
      <c r="BT760">
        <v>0</v>
      </c>
      <c r="BU760">
        <v>0</v>
      </c>
      <c r="CE760" t="str">
        <f>"21:13:16.818"</f>
        <v>21:13:16.818</v>
      </c>
      <c r="CF760">
        <v>818319956</v>
      </c>
      <c r="CI760">
        <v>0</v>
      </c>
      <c r="CJ760">
        <v>1504</v>
      </c>
      <c r="CK760">
        <v>1011.2</v>
      </c>
      <c r="CL760">
        <v>4.2187999999999999</v>
      </c>
      <c r="CM760">
        <v>1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145</v>
      </c>
      <c r="DB760">
        <v>1</v>
      </c>
      <c r="DC760" t="s">
        <v>132</v>
      </c>
      <c r="DD760" t="s">
        <v>133</v>
      </c>
      <c r="DG760">
        <v>1836351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"09/28/2024 21:13:17.102"</f>
        <v>09/28/2024 21:13:17.102</v>
      </c>
      <c r="C761" t="str">
        <f t="shared" si="47"/>
        <v>FFDFD7C0</v>
      </c>
      <c r="D761" t="s">
        <v>427</v>
      </c>
      <c r="E761">
        <v>46</v>
      </c>
      <c r="H761">
        <v>143</v>
      </c>
      <c r="I761" t="s">
        <v>428</v>
      </c>
      <c r="J761" t="s">
        <v>297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"21:13:16.813"</f>
        <v>21:13:16.813</v>
      </c>
      <c r="T761" t="str">
        <f>"21:13:16.313"</f>
        <v>21:13:16.313</v>
      </c>
      <c r="U761" t="str">
        <f t="shared" si="45"/>
        <v>A073EB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297</v>
      </c>
      <c r="AG761">
        <v>0</v>
      </c>
      <c r="AH761">
        <v>3</v>
      </c>
      <c r="AI761">
        <v>2</v>
      </c>
      <c r="AJ761">
        <v>1</v>
      </c>
      <c r="AK761" t="s">
        <v>493</v>
      </c>
      <c r="AL761">
        <v>35.996425000000002</v>
      </c>
      <c r="AM761" t="s">
        <v>494</v>
      </c>
      <c r="AN761">
        <v>-75.678033999999997</v>
      </c>
      <c r="AO761">
        <v>25</v>
      </c>
      <c r="AP761">
        <v>1300</v>
      </c>
      <c r="AQ761" t="s">
        <v>129</v>
      </c>
      <c r="AR761">
        <v>130</v>
      </c>
      <c r="AS761">
        <v>108</v>
      </c>
      <c r="AT761">
        <v>-640</v>
      </c>
      <c r="BB761" t="str">
        <f t="shared" si="46"/>
        <v>1200</v>
      </c>
      <c r="BC761">
        <v>1</v>
      </c>
      <c r="BD761" t="str">
        <f t="shared" si="48"/>
        <v xml:space="preserve">N1281F  </v>
      </c>
      <c r="BE761">
        <v>1</v>
      </c>
      <c r="BG761">
        <v>0</v>
      </c>
      <c r="BH761">
        <v>0</v>
      </c>
      <c r="BI761">
        <v>0</v>
      </c>
      <c r="BJ761">
        <v>1125</v>
      </c>
      <c r="BK761">
        <v>-175</v>
      </c>
      <c r="BL761" t="s">
        <v>300</v>
      </c>
      <c r="BM761">
        <v>1</v>
      </c>
      <c r="BN761">
        <v>0</v>
      </c>
      <c r="BO761">
        <v>1</v>
      </c>
      <c r="BP761">
        <v>0</v>
      </c>
      <c r="BS761">
        <v>0.08</v>
      </c>
      <c r="BT761">
        <v>0</v>
      </c>
      <c r="BU761">
        <v>0</v>
      </c>
      <c r="CE761" t="str">
        <f>"21:13:16.818"</f>
        <v>21:13:16.818</v>
      </c>
      <c r="CF761">
        <v>818319956</v>
      </c>
      <c r="CI761">
        <v>0</v>
      </c>
      <c r="CJ761">
        <v>1504</v>
      </c>
      <c r="CK761">
        <v>1011.2</v>
      </c>
      <c r="CL761">
        <v>4.2187999999999999</v>
      </c>
      <c r="CM761">
        <v>1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145</v>
      </c>
      <c r="DB761">
        <v>1</v>
      </c>
      <c r="DC761" t="s">
        <v>132</v>
      </c>
      <c r="DD761" t="s">
        <v>133</v>
      </c>
      <c r="DG761">
        <v>1836351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"09/28/2024 21:13:17.102"</f>
        <v>09/28/2024 21:13:17.102</v>
      </c>
      <c r="C762" t="str">
        <f t="shared" si="47"/>
        <v>FFDFD7C0</v>
      </c>
      <c r="D762" t="s">
        <v>143</v>
      </c>
      <c r="E762">
        <v>13</v>
      </c>
      <c r="J762" t="s">
        <v>144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"21:13:16.813"</f>
        <v>21:13:16.813</v>
      </c>
      <c r="T762" t="str">
        <f>"21:13:16.313"</f>
        <v>21:13:16.313</v>
      </c>
      <c r="U762" t="str">
        <f t="shared" si="45"/>
        <v>A073EB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297</v>
      </c>
      <c r="AG762">
        <v>0</v>
      </c>
      <c r="AH762">
        <v>3</v>
      </c>
      <c r="AI762">
        <v>2</v>
      </c>
      <c r="AJ762">
        <v>1</v>
      </c>
      <c r="AK762" t="s">
        <v>493</v>
      </c>
      <c r="AL762">
        <v>35.996425000000002</v>
      </c>
      <c r="AM762" t="s">
        <v>494</v>
      </c>
      <c r="AN762">
        <v>-75.678033999999997</v>
      </c>
      <c r="AO762">
        <v>25</v>
      </c>
      <c r="AP762">
        <v>1300</v>
      </c>
      <c r="AQ762" t="s">
        <v>129</v>
      </c>
      <c r="AR762">
        <v>130</v>
      </c>
      <c r="AS762">
        <v>108</v>
      </c>
      <c r="AT762">
        <v>-640</v>
      </c>
      <c r="BB762" t="str">
        <f t="shared" si="46"/>
        <v>1200</v>
      </c>
      <c r="BC762">
        <v>1</v>
      </c>
      <c r="BD762" t="str">
        <f t="shared" si="48"/>
        <v xml:space="preserve">N1281F  </v>
      </c>
      <c r="BE762">
        <v>1</v>
      </c>
      <c r="BG762">
        <v>0</v>
      </c>
      <c r="BH762">
        <v>0</v>
      </c>
      <c r="BI762">
        <v>0</v>
      </c>
      <c r="BJ762">
        <v>1125</v>
      </c>
      <c r="BK762">
        <v>-175</v>
      </c>
      <c r="BL762" t="s">
        <v>300</v>
      </c>
      <c r="BM762">
        <v>1</v>
      </c>
      <c r="BN762">
        <v>0</v>
      </c>
      <c r="BO762">
        <v>1</v>
      </c>
      <c r="BP762">
        <v>0</v>
      </c>
      <c r="BS762">
        <v>0.08</v>
      </c>
      <c r="BT762">
        <v>0</v>
      </c>
      <c r="BU762">
        <v>0</v>
      </c>
      <c r="CE762" t="str">
        <f>"21:13:16.818"</f>
        <v>21:13:16.818</v>
      </c>
      <c r="CF762">
        <v>818319956</v>
      </c>
      <c r="CI762">
        <v>0</v>
      </c>
      <c r="CJ762">
        <v>1504</v>
      </c>
      <c r="CK762">
        <v>1011.2</v>
      </c>
      <c r="CL762">
        <v>4.2187999999999999</v>
      </c>
      <c r="CM762">
        <v>1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145</v>
      </c>
      <c r="DB762">
        <v>1</v>
      </c>
      <c r="DC762" t="s">
        <v>132</v>
      </c>
      <c r="DD762" t="s">
        <v>133</v>
      </c>
      <c r="DG762">
        <v>1836351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"09/28/2024 21:13:17.102"</f>
        <v>09/28/2024 21:13:17.102</v>
      </c>
      <c r="C763" t="str">
        <f t="shared" si="47"/>
        <v>FFDFD7C0</v>
      </c>
      <c r="D763" t="s">
        <v>136</v>
      </c>
      <c r="E763">
        <v>4</v>
      </c>
      <c r="F763">
        <v>1004</v>
      </c>
      <c r="G763" t="s">
        <v>124</v>
      </c>
      <c r="J763" t="s">
        <v>137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"21:13:16.813"</f>
        <v>21:13:16.813</v>
      </c>
      <c r="T763" t="str">
        <f>"21:13:16.313"</f>
        <v>21:13:16.313</v>
      </c>
      <c r="U763" t="str">
        <f t="shared" si="45"/>
        <v>A073EB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297</v>
      </c>
      <c r="AG763">
        <v>0</v>
      </c>
      <c r="AH763">
        <v>3</v>
      </c>
      <c r="AI763">
        <v>2</v>
      </c>
      <c r="AJ763">
        <v>1</v>
      </c>
      <c r="AK763" t="s">
        <v>493</v>
      </c>
      <c r="AL763">
        <v>35.996425000000002</v>
      </c>
      <c r="AM763" t="s">
        <v>494</v>
      </c>
      <c r="AN763">
        <v>-75.678033999999997</v>
      </c>
      <c r="AO763">
        <v>25</v>
      </c>
      <c r="AP763">
        <v>1300</v>
      </c>
      <c r="AQ763" t="s">
        <v>129</v>
      </c>
      <c r="AR763">
        <v>130</v>
      </c>
      <c r="AS763">
        <v>108</v>
      </c>
      <c r="AT763">
        <v>-640</v>
      </c>
      <c r="BB763" t="str">
        <f t="shared" si="46"/>
        <v>1200</v>
      </c>
      <c r="BC763">
        <v>1</v>
      </c>
      <c r="BD763" t="str">
        <f t="shared" si="48"/>
        <v xml:space="preserve">N1281F  </v>
      </c>
      <c r="BE763">
        <v>1</v>
      </c>
      <c r="BG763">
        <v>0</v>
      </c>
      <c r="BH763">
        <v>0</v>
      </c>
      <c r="BI763">
        <v>0</v>
      </c>
      <c r="BJ763">
        <v>1125</v>
      </c>
      <c r="BK763">
        <v>-175</v>
      </c>
      <c r="BL763" t="s">
        <v>300</v>
      </c>
      <c r="BM763">
        <v>1</v>
      </c>
      <c r="BN763">
        <v>0</v>
      </c>
      <c r="BO763">
        <v>1</v>
      </c>
      <c r="BP763">
        <v>0</v>
      </c>
      <c r="BS763">
        <v>0.08</v>
      </c>
      <c r="BT763">
        <v>0</v>
      </c>
      <c r="BU763">
        <v>0</v>
      </c>
      <c r="CE763" t="str">
        <f>"21:13:16.818"</f>
        <v>21:13:16.818</v>
      </c>
      <c r="CF763">
        <v>818319956</v>
      </c>
      <c r="CI763">
        <v>0</v>
      </c>
      <c r="CJ763">
        <v>1504</v>
      </c>
      <c r="CK763">
        <v>1011.2</v>
      </c>
      <c r="CL763">
        <v>4.2187999999999999</v>
      </c>
      <c r="CM763">
        <v>1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145</v>
      </c>
      <c r="DB763">
        <v>1</v>
      </c>
      <c r="DC763" t="s">
        <v>132</v>
      </c>
      <c r="DD763" t="s">
        <v>133</v>
      </c>
      <c r="DG763">
        <v>1836351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"09/28/2024 21:13:17.102"</f>
        <v>09/28/2024 21:13:17.102</v>
      </c>
      <c r="C764" t="str">
        <f t="shared" si="47"/>
        <v>FFDFD7C0</v>
      </c>
      <c r="D764" t="s">
        <v>136</v>
      </c>
      <c r="E764">
        <v>3</v>
      </c>
      <c r="F764">
        <v>1003</v>
      </c>
      <c r="G764" t="s">
        <v>142</v>
      </c>
      <c r="J764" t="s">
        <v>137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"21:13:16.813"</f>
        <v>21:13:16.813</v>
      </c>
      <c r="T764" t="str">
        <f>"21:13:16.313"</f>
        <v>21:13:16.313</v>
      </c>
      <c r="U764" t="str">
        <f t="shared" si="45"/>
        <v>A073EB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297</v>
      </c>
      <c r="AG764">
        <v>0</v>
      </c>
      <c r="AH764">
        <v>3</v>
      </c>
      <c r="AI764">
        <v>2</v>
      </c>
      <c r="AJ764">
        <v>1</v>
      </c>
      <c r="AK764" t="s">
        <v>493</v>
      </c>
      <c r="AL764">
        <v>35.996425000000002</v>
      </c>
      <c r="AM764" t="s">
        <v>494</v>
      </c>
      <c r="AN764">
        <v>-75.678033999999997</v>
      </c>
      <c r="AO764">
        <v>25</v>
      </c>
      <c r="AP764">
        <v>1300</v>
      </c>
      <c r="AQ764" t="s">
        <v>129</v>
      </c>
      <c r="AR764">
        <v>130</v>
      </c>
      <c r="AS764">
        <v>108</v>
      </c>
      <c r="AT764">
        <v>-640</v>
      </c>
      <c r="BB764" t="str">
        <f t="shared" si="46"/>
        <v>1200</v>
      </c>
      <c r="BC764">
        <v>1</v>
      </c>
      <c r="BD764" t="str">
        <f t="shared" si="48"/>
        <v xml:space="preserve">N1281F  </v>
      </c>
      <c r="BE764">
        <v>1</v>
      </c>
      <c r="BG764">
        <v>0</v>
      </c>
      <c r="BH764">
        <v>0</v>
      </c>
      <c r="BI764">
        <v>0</v>
      </c>
      <c r="BJ764">
        <v>1125</v>
      </c>
      <c r="BK764">
        <v>-175</v>
      </c>
      <c r="BL764" t="s">
        <v>300</v>
      </c>
      <c r="BM764">
        <v>1</v>
      </c>
      <c r="BN764">
        <v>0</v>
      </c>
      <c r="BO764">
        <v>1</v>
      </c>
      <c r="BP764">
        <v>0</v>
      </c>
      <c r="BS764">
        <v>0.08</v>
      </c>
      <c r="BT764">
        <v>0</v>
      </c>
      <c r="BU764">
        <v>0</v>
      </c>
      <c r="CE764" t="str">
        <f>"21:13:16.818"</f>
        <v>21:13:16.818</v>
      </c>
      <c r="CF764">
        <v>818319956</v>
      </c>
      <c r="CI764">
        <v>0</v>
      </c>
      <c r="CJ764">
        <v>1504</v>
      </c>
      <c r="CK764">
        <v>1011.2</v>
      </c>
      <c r="CL764">
        <v>4.2187999999999999</v>
      </c>
      <c r="CM764">
        <v>1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145</v>
      </c>
      <c r="DB764">
        <v>1</v>
      </c>
      <c r="DC764" t="s">
        <v>132</v>
      </c>
      <c r="DD764" t="s">
        <v>133</v>
      </c>
      <c r="DG764">
        <v>1836351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"09/28/2024 21:13:18.133"</f>
        <v>09/28/2024 21:13:18.133</v>
      </c>
      <c r="C765" t="str">
        <f t="shared" si="47"/>
        <v>FFDFD7C0</v>
      </c>
      <c r="D765" t="s">
        <v>136</v>
      </c>
      <c r="E765">
        <v>3</v>
      </c>
      <c r="F765">
        <v>1003</v>
      </c>
      <c r="G765" t="s">
        <v>142</v>
      </c>
      <c r="J765" t="s">
        <v>137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"21:13:17.891"</f>
        <v>21:13:17.891</v>
      </c>
      <c r="T765" t="str">
        <f>"21:13:17.391"</f>
        <v>21:13:17.391</v>
      </c>
      <c r="U765" t="str">
        <f t="shared" si="45"/>
        <v>A073EB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297</v>
      </c>
      <c r="AG765">
        <v>0</v>
      </c>
      <c r="AH765">
        <v>3</v>
      </c>
      <c r="AI765">
        <v>2</v>
      </c>
      <c r="AJ765">
        <v>1</v>
      </c>
      <c r="AK765" t="s">
        <v>495</v>
      </c>
      <c r="AL765">
        <v>35.996983</v>
      </c>
      <c r="AM765" t="s">
        <v>496</v>
      </c>
      <c r="AN765">
        <v>-75.677197000000007</v>
      </c>
      <c r="AO765">
        <v>25</v>
      </c>
      <c r="AP765">
        <v>1275</v>
      </c>
      <c r="AQ765" t="s">
        <v>129</v>
      </c>
      <c r="AR765">
        <v>131</v>
      </c>
      <c r="AS765">
        <v>107</v>
      </c>
      <c r="AT765">
        <v>-640</v>
      </c>
      <c r="BB765" t="str">
        <f t="shared" si="46"/>
        <v>1200</v>
      </c>
      <c r="BC765">
        <v>1</v>
      </c>
      <c r="BD765" t="str">
        <f t="shared" si="48"/>
        <v xml:space="preserve">N1281F  </v>
      </c>
      <c r="BE765">
        <v>1</v>
      </c>
      <c r="BG765">
        <v>0</v>
      </c>
      <c r="BH765">
        <v>0</v>
      </c>
      <c r="BI765">
        <v>0</v>
      </c>
      <c r="BJ765">
        <v>1125</v>
      </c>
      <c r="BK765">
        <v>-150</v>
      </c>
      <c r="BL765" t="s">
        <v>300</v>
      </c>
      <c r="BM765">
        <v>1</v>
      </c>
      <c r="BN765">
        <v>0</v>
      </c>
      <c r="BO765">
        <v>1</v>
      </c>
      <c r="BP765">
        <v>0</v>
      </c>
      <c r="BS765">
        <v>0.08</v>
      </c>
      <c r="BT765">
        <v>0</v>
      </c>
      <c r="BU765">
        <v>0</v>
      </c>
      <c r="CE765" t="str">
        <f>"21:13:17.895"</f>
        <v>21:13:17.895</v>
      </c>
      <c r="CF765">
        <v>894757773</v>
      </c>
      <c r="CI765">
        <v>0</v>
      </c>
      <c r="CJ765">
        <v>1504</v>
      </c>
      <c r="CK765">
        <v>1011.2</v>
      </c>
      <c r="CL765">
        <v>4.2187999999999999</v>
      </c>
      <c r="CM765">
        <v>1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145</v>
      </c>
      <c r="DB765">
        <v>1</v>
      </c>
      <c r="DC765" t="s">
        <v>132</v>
      </c>
      <c r="DD765" t="s">
        <v>133</v>
      </c>
      <c r="DG765">
        <v>1836862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"09/28/2024 21:13:18.133"</f>
        <v>09/28/2024 21:13:18.133</v>
      </c>
      <c r="C766" t="str">
        <f t="shared" si="47"/>
        <v>FFDFD7C0</v>
      </c>
      <c r="D766" t="s">
        <v>136</v>
      </c>
      <c r="E766">
        <v>4</v>
      </c>
      <c r="F766">
        <v>1004</v>
      </c>
      <c r="G766" t="s">
        <v>124</v>
      </c>
      <c r="J766" t="s">
        <v>137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"21:13:17.891"</f>
        <v>21:13:17.891</v>
      </c>
      <c r="T766" t="str">
        <f>"21:13:17.391"</f>
        <v>21:13:17.391</v>
      </c>
      <c r="U766" t="str">
        <f t="shared" si="45"/>
        <v>A073EB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297</v>
      </c>
      <c r="AG766">
        <v>0</v>
      </c>
      <c r="AH766">
        <v>3</v>
      </c>
      <c r="AI766">
        <v>2</v>
      </c>
      <c r="AJ766">
        <v>1</v>
      </c>
      <c r="AK766" t="s">
        <v>495</v>
      </c>
      <c r="AL766">
        <v>35.996983</v>
      </c>
      <c r="AM766" t="s">
        <v>496</v>
      </c>
      <c r="AN766">
        <v>-75.677197000000007</v>
      </c>
      <c r="AO766">
        <v>25</v>
      </c>
      <c r="AP766">
        <v>1275</v>
      </c>
      <c r="AQ766" t="s">
        <v>129</v>
      </c>
      <c r="AR766">
        <v>131</v>
      </c>
      <c r="AS766">
        <v>107</v>
      </c>
      <c r="AT766">
        <v>-640</v>
      </c>
      <c r="BB766" t="str">
        <f t="shared" si="46"/>
        <v>1200</v>
      </c>
      <c r="BC766">
        <v>1</v>
      </c>
      <c r="BD766" t="str">
        <f t="shared" si="48"/>
        <v xml:space="preserve">N1281F  </v>
      </c>
      <c r="BE766">
        <v>1</v>
      </c>
      <c r="BG766">
        <v>0</v>
      </c>
      <c r="BH766">
        <v>0</v>
      </c>
      <c r="BI766">
        <v>0</v>
      </c>
      <c r="BJ766">
        <v>1125</v>
      </c>
      <c r="BK766">
        <v>-150</v>
      </c>
      <c r="BL766" t="s">
        <v>300</v>
      </c>
      <c r="BM766">
        <v>1</v>
      </c>
      <c r="BN766">
        <v>0</v>
      </c>
      <c r="BO766">
        <v>1</v>
      </c>
      <c r="BP766">
        <v>0</v>
      </c>
      <c r="BS766">
        <v>0.08</v>
      </c>
      <c r="BT766">
        <v>0</v>
      </c>
      <c r="BU766">
        <v>0</v>
      </c>
      <c r="CE766" t="str">
        <f>"21:13:17.895"</f>
        <v>21:13:17.895</v>
      </c>
      <c r="CF766">
        <v>894757773</v>
      </c>
      <c r="CI766">
        <v>0</v>
      </c>
      <c r="CJ766">
        <v>1504</v>
      </c>
      <c r="CK766">
        <v>1011.2</v>
      </c>
      <c r="CL766">
        <v>4.2187999999999999</v>
      </c>
      <c r="CM766">
        <v>1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145</v>
      </c>
      <c r="DB766">
        <v>1</v>
      </c>
      <c r="DC766" t="s">
        <v>132</v>
      </c>
      <c r="DD766" t="s">
        <v>133</v>
      </c>
      <c r="DG766">
        <v>1836862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"09/28/2024 21:13:18.148"</f>
        <v>09/28/2024 21:13:18.148</v>
      </c>
      <c r="C767" t="str">
        <f t="shared" si="47"/>
        <v>FFDFD7C0</v>
      </c>
      <c r="D767" t="s">
        <v>123</v>
      </c>
      <c r="E767">
        <v>2</v>
      </c>
      <c r="H767">
        <v>158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"21:13:17.891"</f>
        <v>21:13:17.891</v>
      </c>
      <c r="T767" t="str">
        <f>"21:13:17.391"</f>
        <v>21:13:17.391</v>
      </c>
      <c r="U767" t="str">
        <f t="shared" si="45"/>
        <v>A073EB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297</v>
      </c>
      <c r="AG767">
        <v>0</v>
      </c>
      <c r="AH767">
        <v>3</v>
      </c>
      <c r="AI767">
        <v>2</v>
      </c>
      <c r="AJ767">
        <v>1</v>
      </c>
      <c r="AK767" t="s">
        <v>495</v>
      </c>
      <c r="AL767">
        <v>35.996983</v>
      </c>
      <c r="AM767" t="s">
        <v>496</v>
      </c>
      <c r="AN767">
        <v>-75.677197000000007</v>
      </c>
      <c r="AO767">
        <v>25</v>
      </c>
      <c r="AP767">
        <v>1275</v>
      </c>
      <c r="AQ767" t="s">
        <v>129</v>
      </c>
      <c r="AR767">
        <v>131</v>
      </c>
      <c r="AS767">
        <v>107</v>
      </c>
      <c r="AT767">
        <v>-640</v>
      </c>
      <c r="BB767" t="str">
        <f t="shared" si="46"/>
        <v>1200</v>
      </c>
      <c r="BC767">
        <v>1</v>
      </c>
      <c r="BD767" t="str">
        <f t="shared" si="48"/>
        <v xml:space="preserve">N1281F  </v>
      </c>
      <c r="BE767">
        <v>1</v>
      </c>
      <c r="BG767">
        <v>0</v>
      </c>
      <c r="BH767">
        <v>0</v>
      </c>
      <c r="BI767">
        <v>0</v>
      </c>
      <c r="BJ767">
        <v>1125</v>
      </c>
      <c r="BK767">
        <v>-150</v>
      </c>
      <c r="BL767" t="s">
        <v>300</v>
      </c>
      <c r="BM767">
        <v>1</v>
      </c>
      <c r="BN767">
        <v>0</v>
      </c>
      <c r="BO767">
        <v>1</v>
      </c>
      <c r="BP767">
        <v>0</v>
      </c>
      <c r="BS767">
        <v>0.08</v>
      </c>
      <c r="BT767">
        <v>0</v>
      </c>
      <c r="BU767">
        <v>0</v>
      </c>
      <c r="CE767" t="str">
        <f>"21:13:17.895"</f>
        <v>21:13:17.895</v>
      </c>
      <c r="CF767">
        <v>894757773</v>
      </c>
      <c r="CI767">
        <v>0</v>
      </c>
      <c r="CJ767">
        <v>1504</v>
      </c>
      <c r="CK767">
        <v>1011.2</v>
      </c>
      <c r="CL767">
        <v>4.2187999999999999</v>
      </c>
      <c r="CM767">
        <v>1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131</v>
      </c>
      <c r="DA767">
        <v>145</v>
      </c>
      <c r="DB767">
        <v>1</v>
      </c>
      <c r="DC767" t="s">
        <v>132</v>
      </c>
      <c r="DD767" t="s">
        <v>133</v>
      </c>
      <c r="DG767">
        <v>1836862</v>
      </c>
      <c r="DI767">
        <v>0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"09/28/2024 21:13:18.164"</f>
        <v>09/28/2024 21:13:18.164</v>
      </c>
      <c r="C768" t="str">
        <f t="shared" si="47"/>
        <v>FFDFD7C0</v>
      </c>
      <c r="D768" t="s">
        <v>427</v>
      </c>
      <c r="E768">
        <v>46</v>
      </c>
      <c r="H768">
        <v>143</v>
      </c>
      <c r="I768" t="s">
        <v>428</v>
      </c>
      <c r="J768" t="s">
        <v>297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"21:13:17.891"</f>
        <v>21:13:17.891</v>
      </c>
      <c r="T768" t="str">
        <f>"21:13:17.391"</f>
        <v>21:13:17.391</v>
      </c>
      <c r="U768" t="str">
        <f t="shared" si="45"/>
        <v>A073EB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297</v>
      </c>
      <c r="AG768">
        <v>0</v>
      </c>
      <c r="AH768">
        <v>3</v>
      </c>
      <c r="AI768">
        <v>2</v>
      </c>
      <c r="AJ768">
        <v>1</v>
      </c>
      <c r="AK768" t="s">
        <v>495</v>
      </c>
      <c r="AL768">
        <v>35.996983</v>
      </c>
      <c r="AM768" t="s">
        <v>496</v>
      </c>
      <c r="AN768">
        <v>-75.677197000000007</v>
      </c>
      <c r="AO768">
        <v>25</v>
      </c>
      <c r="AP768">
        <v>1275</v>
      </c>
      <c r="AQ768" t="s">
        <v>129</v>
      </c>
      <c r="AR768">
        <v>131</v>
      </c>
      <c r="AS768">
        <v>107</v>
      </c>
      <c r="AT768">
        <v>-640</v>
      </c>
      <c r="BB768" t="str">
        <f t="shared" si="46"/>
        <v>1200</v>
      </c>
      <c r="BC768">
        <v>1</v>
      </c>
      <c r="BD768" t="str">
        <f t="shared" si="48"/>
        <v xml:space="preserve">N1281F  </v>
      </c>
      <c r="BE768">
        <v>1</v>
      </c>
      <c r="BG768">
        <v>0</v>
      </c>
      <c r="BH768">
        <v>0</v>
      </c>
      <c r="BI768">
        <v>0</v>
      </c>
      <c r="BJ768">
        <v>1125</v>
      </c>
      <c r="BK768">
        <v>-150</v>
      </c>
      <c r="BL768" t="s">
        <v>300</v>
      </c>
      <c r="BM768">
        <v>1</v>
      </c>
      <c r="BN768">
        <v>0</v>
      </c>
      <c r="BO768">
        <v>1</v>
      </c>
      <c r="BP768">
        <v>0</v>
      </c>
      <c r="BS768">
        <v>0.08</v>
      </c>
      <c r="BT768">
        <v>0</v>
      </c>
      <c r="BU768">
        <v>0</v>
      </c>
      <c r="CE768" t="str">
        <f>"21:13:17.895"</f>
        <v>21:13:17.895</v>
      </c>
      <c r="CF768">
        <v>894757773</v>
      </c>
      <c r="CI768">
        <v>0</v>
      </c>
      <c r="CJ768">
        <v>1504</v>
      </c>
      <c r="CK768">
        <v>1011.2</v>
      </c>
      <c r="CL768">
        <v>4.2187999999999999</v>
      </c>
      <c r="CM768">
        <v>1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131</v>
      </c>
      <c r="DA768">
        <v>145</v>
      </c>
      <c r="DB768">
        <v>1</v>
      </c>
      <c r="DC768" t="s">
        <v>132</v>
      </c>
      <c r="DD768" t="s">
        <v>133</v>
      </c>
      <c r="DG768">
        <v>1836862</v>
      </c>
      <c r="DI768">
        <v>0</v>
      </c>
      <c r="DJ768">
        <v>0</v>
      </c>
      <c r="DK768">
        <v>1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"09/28/2024 21:13:18.164"</f>
        <v>09/28/2024 21:13:18.164</v>
      </c>
      <c r="C769" t="str">
        <f t="shared" si="47"/>
        <v>FFDFD7C0</v>
      </c>
      <c r="D769" t="s">
        <v>143</v>
      </c>
      <c r="E769">
        <v>13</v>
      </c>
      <c r="J769" t="s">
        <v>144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"21:13:17.891"</f>
        <v>21:13:17.891</v>
      </c>
      <c r="T769" t="str">
        <f>"21:13:17.391"</f>
        <v>21:13:17.391</v>
      </c>
      <c r="U769" t="str">
        <f t="shared" si="45"/>
        <v>A073EB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297</v>
      </c>
      <c r="AG769">
        <v>0</v>
      </c>
      <c r="AH769">
        <v>3</v>
      </c>
      <c r="AI769">
        <v>2</v>
      </c>
      <c r="AJ769">
        <v>1</v>
      </c>
      <c r="AK769" t="s">
        <v>495</v>
      </c>
      <c r="AL769">
        <v>35.996983</v>
      </c>
      <c r="AM769" t="s">
        <v>496</v>
      </c>
      <c r="AN769">
        <v>-75.677197000000007</v>
      </c>
      <c r="AO769">
        <v>25</v>
      </c>
      <c r="AP769">
        <v>1275</v>
      </c>
      <c r="AQ769" t="s">
        <v>129</v>
      </c>
      <c r="AR769">
        <v>131</v>
      </c>
      <c r="AS769">
        <v>107</v>
      </c>
      <c r="AT769">
        <v>-640</v>
      </c>
      <c r="BB769" t="str">
        <f t="shared" si="46"/>
        <v>1200</v>
      </c>
      <c r="BC769">
        <v>1</v>
      </c>
      <c r="BD769" t="str">
        <f t="shared" si="48"/>
        <v xml:space="preserve">N1281F  </v>
      </c>
      <c r="BE769">
        <v>1</v>
      </c>
      <c r="BG769">
        <v>0</v>
      </c>
      <c r="BH769">
        <v>0</v>
      </c>
      <c r="BI769">
        <v>0</v>
      </c>
      <c r="BJ769">
        <v>1125</v>
      </c>
      <c r="BK769">
        <v>-150</v>
      </c>
      <c r="BL769" t="s">
        <v>300</v>
      </c>
      <c r="BM769">
        <v>1</v>
      </c>
      <c r="BN769">
        <v>0</v>
      </c>
      <c r="BO769">
        <v>1</v>
      </c>
      <c r="BP769">
        <v>0</v>
      </c>
      <c r="BS769">
        <v>0.08</v>
      </c>
      <c r="BT769">
        <v>0</v>
      </c>
      <c r="BU769">
        <v>0</v>
      </c>
      <c r="CE769" t="str">
        <f>"21:13:17.895"</f>
        <v>21:13:17.895</v>
      </c>
      <c r="CF769">
        <v>894757773</v>
      </c>
      <c r="CI769">
        <v>0</v>
      </c>
      <c r="CJ769">
        <v>1504</v>
      </c>
      <c r="CK769">
        <v>1011.2</v>
      </c>
      <c r="CL769">
        <v>4.2187999999999999</v>
      </c>
      <c r="CM769">
        <v>1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131</v>
      </c>
      <c r="DA769">
        <v>145</v>
      </c>
      <c r="DB769">
        <v>1</v>
      </c>
      <c r="DC769" t="s">
        <v>132</v>
      </c>
      <c r="DD769" t="s">
        <v>133</v>
      </c>
      <c r="DG769">
        <v>1836862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"09/28/2024 21:13:19.101"</f>
        <v>09/28/2024 21:13:19.101</v>
      </c>
      <c r="C770" t="str">
        <f t="shared" si="47"/>
        <v>FFDFD7C0</v>
      </c>
      <c r="D770" t="s">
        <v>143</v>
      </c>
      <c r="E770">
        <v>13</v>
      </c>
      <c r="J770" t="s">
        <v>144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"21:13:18.820"</f>
        <v>21:13:18.820</v>
      </c>
      <c r="T770" t="str">
        <f>"21:13:18.420"</f>
        <v>21:13:18.420</v>
      </c>
      <c r="U770" t="str">
        <f t="shared" ref="U770:U833" si="49">"A073EB"</f>
        <v>A073EB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297</v>
      </c>
      <c r="AG770">
        <v>0</v>
      </c>
      <c r="AH770">
        <v>3</v>
      </c>
      <c r="AI770">
        <v>2</v>
      </c>
      <c r="AJ770">
        <v>1</v>
      </c>
      <c r="AK770" t="s">
        <v>497</v>
      </c>
      <c r="AL770">
        <v>35.997477000000003</v>
      </c>
      <c r="AM770" t="s">
        <v>498</v>
      </c>
      <c r="AN770">
        <v>-75.676467000000002</v>
      </c>
      <c r="AO770">
        <v>25</v>
      </c>
      <c r="AP770">
        <v>1250</v>
      </c>
      <c r="AQ770" t="s">
        <v>129</v>
      </c>
      <c r="AR770">
        <v>130</v>
      </c>
      <c r="AS770">
        <v>107</v>
      </c>
      <c r="AT770">
        <v>-640</v>
      </c>
      <c r="BB770" t="str">
        <f t="shared" si="46"/>
        <v>1200</v>
      </c>
      <c r="BC770">
        <v>1</v>
      </c>
      <c r="BD770" t="str">
        <f t="shared" si="48"/>
        <v xml:space="preserve">N1281F  </v>
      </c>
      <c r="BE770">
        <v>1</v>
      </c>
      <c r="BG770">
        <v>0</v>
      </c>
      <c r="BH770">
        <v>0</v>
      </c>
      <c r="BI770">
        <v>0</v>
      </c>
      <c r="BJ770">
        <v>1125</v>
      </c>
      <c r="BK770">
        <v>-125</v>
      </c>
      <c r="BL770" t="s">
        <v>300</v>
      </c>
      <c r="BM770">
        <v>1</v>
      </c>
      <c r="BN770">
        <v>0</v>
      </c>
      <c r="BO770">
        <v>1</v>
      </c>
      <c r="BP770">
        <v>0</v>
      </c>
      <c r="BS770">
        <v>0.12</v>
      </c>
      <c r="BT770">
        <v>0</v>
      </c>
      <c r="BU770">
        <v>0</v>
      </c>
      <c r="CE770" t="str">
        <f>"21:13:18.824"</f>
        <v>21:13:18.824</v>
      </c>
      <c r="CF770">
        <v>823738321</v>
      </c>
      <c r="CI770">
        <v>0</v>
      </c>
      <c r="CJ770">
        <v>1504</v>
      </c>
      <c r="CK770">
        <v>1011.2</v>
      </c>
      <c r="CL770">
        <v>4.2187999999999999</v>
      </c>
      <c r="CM770">
        <v>1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131</v>
      </c>
      <c r="DA770">
        <v>145</v>
      </c>
      <c r="DB770">
        <v>1</v>
      </c>
      <c r="DC770" t="s">
        <v>132</v>
      </c>
      <c r="DD770" t="s">
        <v>133</v>
      </c>
      <c r="DG770">
        <v>1837322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"09/28/2024 21:13:19.101"</f>
        <v>09/28/2024 21:13:19.101</v>
      </c>
      <c r="C771" t="str">
        <f t="shared" si="47"/>
        <v>FFDFD7C0</v>
      </c>
      <c r="D771" t="s">
        <v>123</v>
      </c>
      <c r="E771">
        <v>2</v>
      </c>
      <c r="H771">
        <v>158</v>
      </c>
      <c r="I771" t="s">
        <v>124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"21:13:18.820"</f>
        <v>21:13:18.820</v>
      </c>
      <c r="T771" t="str">
        <f>"21:13:18.420"</f>
        <v>21:13:18.420</v>
      </c>
      <c r="U771" t="str">
        <f t="shared" si="49"/>
        <v>A073EB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297</v>
      </c>
      <c r="AG771">
        <v>0</v>
      </c>
      <c r="AH771">
        <v>3</v>
      </c>
      <c r="AI771">
        <v>2</v>
      </c>
      <c r="AJ771">
        <v>1</v>
      </c>
      <c r="AK771" t="s">
        <v>497</v>
      </c>
      <c r="AL771">
        <v>35.997477000000003</v>
      </c>
      <c r="AM771" t="s">
        <v>498</v>
      </c>
      <c r="AN771">
        <v>-75.676467000000002</v>
      </c>
      <c r="AO771">
        <v>25</v>
      </c>
      <c r="AP771">
        <v>1250</v>
      </c>
      <c r="AQ771" t="s">
        <v>129</v>
      </c>
      <c r="AR771">
        <v>130</v>
      </c>
      <c r="AS771">
        <v>107</v>
      </c>
      <c r="AT771">
        <v>-640</v>
      </c>
      <c r="BB771" t="str">
        <f t="shared" ref="BB771:BB834" si="50">"1200"</f>
        <v>1200</v>
      </c>
      <c r="BC771">
        <v>1</v>
      </c>
      <c r="BD771" t="str">
        <f t="shared" si="48"/>
        <v xml:space="preserve">N1281F  </v>
      </c>
      <c r="BE771">
        <v>1</v>
      </c>
      <c r="BG771">
        <v>0</v>
      </c>
      <c r="BH771">
        <v>0</v>
      </c>
      <c r="BI771">
        <v>0</v>
      </c>
      <c r="BJ771">
        <v>1125</v>
      </c>
      <c r="BK771">
        <v>-125</v>
      </c>
      <c r="BL771" t="s">
        <v>300</v>
      </c>
      <c r="BM771">
        <v>1</v>
      </c>
      <c r="BN771">
        <v>0</v>
      </c>
      <c r="BO771">
        <v>1</v>
      </c>
      <c r="BP771">
        <v>0</v>
      </c>
      <c r="BS771">
        <v>0.12</v>
      </c>
      <c r="BT771">
        <v>0</v>
      </c>
      <c r="BU771">
        <v>0</v>
      </c>
      <c r="CE771" t="str">
        <f>"21:13:18.824"</f>
        <v>21:13:18.824</v>
      </c>
      <c r="CF771">
        <v>823738321</v>
      </c>
      <c r="CI771">
        <v>0</v>
      </c>
      <c r="CJ771">
        <v>1504</v>
      </c>
      <c r="CK771">
        <v>1011.2</v>
      </c>
      <c r="CL771">
        <v>4.2187999999999999</v>
      </c>
      <c r="CM771">
        <v>1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145</v>
      </c>
      <c r="DB771">
        <v>1</v>
      </c>
      <c r="DC771" t="s">
        <v>132</v>
      </c>
      <c r="DD771" t="s">
        <v>133</v>
      </c>
      <c r="DG771">
        <v>1837322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"09/28/2024 21:13:19.101"</f>
        <v>09/28/2024 21:13:19.101</v>
      </c>
      <c r="C772" t="str">
        <f t="shared" si="47"/>
        <v>FFDFD7C0</v>
      </c>
      <c r="D772" t="s">
        <v>136</v>
      </c>
      <c r="E772">
        <v>4</v>
      </c>
      <c r="F772">
        <v>1004</v>
      </c>
      <c r="G772" t="s">
        <v>124</v>
      </c>
      <c r="J772" t="s">
        <v>137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"21:13:18.820"</f>
        <v>21:13:18.820</v>
      </c>
      <c r="T772" t="str">
        <f>"21:13:18.420"</f>
        <v>21:13:18.420</v>
      </c>
      <c r="U772" t="str">
        <f t="shared" si="49"/>
        <v>A073EB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297</v>
      </c>
      <c r="AG772">
        <v>0</v>
      </c>
      <c r="AH772">
        <v>3</v>
      </c>
      <c r="AI772">
        <v>2</v>
      </c>
      <c r="AJ772">
        <v>1</v>
      </c>
      <c r="AK772" t="s">
        <v>497</v>
      </c>
      <c r="AL772">
        <v>35.997477000000003</v>
      </c>
      <c r="AM772" t="s">
        <v>498</v>
      </c>
      <c r="AN772">
        <v>-75.676467000000002</v>
      </c>
      <c r="AO772">
        <v>25</v>
      </c>
      <c r="AP772">
        <v>1250</v>
      </c>
      <c r="AQ772" t="s">
        <v>129</v>
      </c>
      <c r="AR772">
        <v>130</v>
      </c>
      <c r="AS772">
        <v>107</v>
      </c>
      <c r="AT772">
        <v>-640</v>
      </c>
      <c r="BB772" t="str">
        <f t="shared" si="50"/>
        <v>1200</v>
      </c>
      <c r="BC772">
        <v>1</v>
      </c>
      <c r="BD772" t="str">
        <f t="shared" si="48"/>
        <v xml:space="preserve">N1281F  </v>
      </c>
      <c r="BE772">
        <v>1</v>
      </c>
      <c r="BG772">
        <v>0</v>
      </c>
      <c r="BH772">
        <v>0</v>
      </c>
      <c r="BI772">
        <v>0</v>
      </c>
      <c r="BJ772">
        <v>1125</v>
      </c>
      <c r="BK772">
        <v>-125</v>
      </c>
      <c r="BL772" t="s">
        <v>300</v>
      </c>
      <c r="BM772">
        <v>1</v>
      </c>
      <c r="BN772">
        <v>0</v>
      </c>
      <c r="BO772">
        <v>1</v>
      </c>
      <c r="BP772">
        <v>0</v>
      </c>
      <c r="BS772">
        <v>0.12</v>
      </c>
      <c r="BT772">
        <v>0</v>
      </c>
      <c r="BU772">
        <v>0</v>
      </c>
      <c r="CE772" t="str">
        <f>"21:13:18.824"</f>
        <v>21:13:18.824</v>
      </c>
      <c r="CF772">
        <v>823738321</v>
      </c>
      <c r="CI772">
        <v>0</v>
      </c>
      <c r="CJ772">
        <v>1504</v>
      </c>
      <c r="CK772">
        <v>1011.2</v>
      </c>
      <c r="CL772">
        <v>4.2187999999999999</v>
      </c>
      <c r="CM772">
        <v>1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145</v>
      </c>
      <c r="DB772">
        <v>1</v>
      </c>
      <c r="DC772" t="s">
        <v>132</v>
      </c>
      <c r="DD772" t="s">
        <v>133</v>
      </c>
      <c r="DG772">
        <v>1837322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"09/28/2024 21:13:19.101"</f>
        <v>09/28/2024 21:13:19.101</v>
      </c>
      <c r="C773" t="str">
        <f t="shared" si="47"/>
        <v>FFDFD7C0</v>
      </c>
      <c r="D773" t="s">
        <v>427</v>
      </c>
      <c r="E773">
        <v>46</v>
      </c>
      <c r="H773">
        <v>143</v>
      </c>
      <c r="I773" t="s">
        <v>428</v>
      </c>
      <c r="J773" t="s">
        <v>297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"21:13:18.820"</f>
        <v>21:13:18.820</v>
      </c>
      <c r="T773" t="str">
        <f>"21:13:18.420"</f>
        <v>21:13:18.420</v>
      </c>
      <c r="U773" t="str">
        <f t="shared" si="49"/>
        <v>A073EB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297</v>
      </c>
      <c r="AG773">
        <v>0</v>
      </c>
      <c r="AH773">
        <v>3</v>
      </c>
      <c r="AI773">
        <v>2</v>
      </c>
      <c r="AJ773">
        <v>1</v>
      </c>
      <c r="AK773" t="s">
        <v>497</v>
      </c>
      <c r="AL773">
        <v>35.997477000000003</v>
      </c>
      <c r="AM773" t="s">
        <v>498</v>
      </c>
      <c r="AN773">
        <v>-75.676467000000002</v>
      </c>
      <c r="AO773">
        <v>25</v>
      </c>
      <c r="AP773">
        <v>1250</v>
      </c>
      <c r="AQ773" t="s">
        <v>129</v>
      </c>
      <c r="AR773">
        <v>130</v>
      </c>
      <c r="AS773">
        <v>107</v>
      </c>
      <c r="AT773">
        <v>-640</v>
      </c>
      <c r="BB773" t="str">
        <f t="shared" si="50"/>
        <v>1200</v>
      </c>
      <c r="BC773">
        <v>1</v>
      </c>
      <c r="BD773" t="str">
        <f t="shared" si="48"/>
        <v xml:space="preserve">N1281F  </v>
      </c>
      <c r="BE773">
        <v>1</v>
      </c>
      <c r="BG773">
        <v>0</v>
      </c>
      <c r="BH773">
        <v>0</v>
      </c>
      <c r="BI773">
        <v>0</v>
      </c>
      <c r="BJ773">
        <v>1125</v>
      </c>
      <c r="BK773">
        <v>-125</v>
      </c>
      <c r="BL773" t="s">
        <v>300</v>
      </c>
      <c r="BM773">
        <v>1</v>
      </c>
      <c r="BN773">
        <v>0</v>
      </c>
      <c r="BO773">
        <v>1</v>
      </c>
      <c r="BP773">
        <v>0</v>
      </c>
      <c r="BS773">
        <v>0.12</v>
      </c>
      <c r="BT773">
        <v>0</v>
      </c>
      <c r="BU773">
        <v>0</v>
      </c>
      <c r="CE773" t="str">
        <f>"21:13:18.824"</f>
        <v>21:13:18.824</v>
      </c>
      <c r="CF773">
        <v>823738321</v>
      </c>
      <c r="CI773">
        <v>0</v>
      </c>
      <c r="CJ773">
        <v>1504</v>
      </c>
      <c r="CK773">
        <v>1011.2</v>
      </c>
      <c r="CL773">
        <v>4.2187999999999999</v>
      </c>
      <c r="CM773">
        <v>1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145</v>
      </c>
      <c r="DB773">
        <v>1</v>
      </c>
      <c r="DC773" t="s">
        <v>132</v>
      </c>
      <c r="DD773" t="s">
        <v>133</v>
      </c>
      <c r="DG773">
        <v>1837322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"09/28/2024 21:13:19.101"</f>
        <v>09/28/2024 21:13:19.101</v>
      </c>
      <c r="C774" t="str">
        <f t="shared" si="47"/>
        <v>FFDFD7C0</v>
      </c>
      <c r="D774" t="s">
        <v>136</v>
      </c>
      <c r="E774">
        <v>3</v>
      </c>
      <c r="F774">
        <v>1003</v>
      </c>
      <c r="G774" t="s">
        <v>142</v>
      </c>
      <c r="J774" t="s">
        <v>137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"21:13:18.820"</f>
        <v>21:13:18.820</v>
      </c>
      <c r="T774" t="str">
        <f>"21:13:18.420"</f>
        <v>21:13:18.420</v>
      </c>
      <c r="U774" t="str">
        <f t="shared" si="49"/>
        <v>A073EB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297</v>
      </c>
      <c r="AG774">
        <v>0</v>
      </c>
      <c r="AH774">
        <v>3</v>
      </c>
      <c r="AI774">
        <v>2</v>
      </c>
      <c r="AJ774">
        <v>1</v>
      </c>
      <c r="AK774" t="s">
        <v>497</v>
      </c>
      <c r="AL774">
        <v>35.997477000000003</v>
      </c>
      <c r="AM774" t="s">
        <v>498</v>
      </c>
      <c r="AN774">
        <v>-75.676467000000002</v>
      </c>
      <c r="AO774">
        <v>25</v>
      </c>
      <c r="AP774">
        <v>1250</v>
      </c>
      <c r="AQ774" t="s">
        <v>129</v>
      </c>
      <c r="AR774">
        <v>130</v>
      </c>
      <c r="AS774">
        <v>107</v>
      </c>
      <c r="AT774">
        <v>-640</v>
      </c>
      <c r="BB774" t="str">
        <f t="shared" si="50"/>
        <v>1200</v>
      </c>
      <c r="BC774">
        <v>1</v>
      </c>
      <c r="BD774" t="str">
        <f t="shared" si="48"/>
        <v xml:space="preserve">N1281F  </v>
      </c>
      <c r="BE774">
        <v>1</v>
      </c>
      <c r="BG774">
        <v>0</v>
      </c>
      <c r="BH774">
        <v>0</v>
      </c>
      <c r="BI774">
        <v>0</v>
      </c>
      <c r="BJ774">
        <v>1125</v>
      </c>
      <c r="BK774">
        <v>-125</v>
      </c>
      <c r="BL774" t="s">
        <v>300</v>
      </c>
      <c r="BM774">
        <v>1</v>
      </c>
      <c r="BN774">
        <v>0</v>
      </c>
      <c r="BO774">
        <v>1</v>
      </c>
      <c r="BP774">
        <v>0</v>
      </c>
      <c r="BS774">
        <v>0.12</v>
      </c>
      <c r="BT774">
        <v>0</v>
      </c>
      <c r="BU774">
        <v>0</v>
      </c>
      <c r="CE774" t="str">
        <f>"21:13:18.824"</f>
        <v>21:13:18.824</v>
      </c>
      <c r="CF774">
        <v>823738321</v>
      </c>
      <c r="CI774">
        <v>0</v>
      </c>
      <c r="CJ774">
        <v>1504</v>
      </c>
      <c r="CK774">
        <v>1011.2</v>
      </c>
      <c r="CL774">
        <v>4.2187999999999999</v>
      </c>
      <c r="CM774">
        <v>1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145</v>
      </c>
      <c r="DB774">
        <v>1</v>
      </c>
      <c r="DC774" t="s">
        <v>132</v>
      </c>
      <c r="DD774" t="s">
        <v>133</v>
      </c>
      <c r="DG774">
        <v>1837322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"09/28/2024 21:13:20.007"</f>
        <v>09/28/2024 21:13:20.007</v>
      </c>
      <c r="C775" t="str">
        <f t="shared" si="47"/>
        <v>FFDFD7C0</v>
      </c>
      <c r="D775" t="s">
        <v>427</v>
      </c>
      <c r="E775">
        <v>46</v>
      </c>
      <c r="H775">
        <v>143</v>
      </c>
      <c r="I775" t="s">
        <v>428</v>
      </c>
      <c r="J775" t="s">
        <v>297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"21:13:19.789"</f>
        <v>21:13:19.789</v>
      </c>
      <c r="T775" t="str">
        <f>"21:13:19.389"</f>
        <v>21:13:19.389</v>
      </c>
      <c r="U775" t="str">
        <f t="shared" si="49"/>
        <v>A073EB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297</v>
      </c>
      <c r="AG775">
        <v>0</v>
      </c>
      <c r="AH775">
        <v>3</v>
      </c>
      <c r="AI775">
        <v>2</v>
      </c>
      <c r="AJ775">
        <v>1</v>
      </c>
      <c r="AK775" t="s">
        <v>499</v>
      </c>
      <c r="AL775">
        <v>35.997906</v>
      </c>
      <c r="AM775" t="s">
        <v>500</v>
      </c>
      <c r="AN775">
        <v>-75.675824000000006</v>
      </c>
      <c r="AO775">
        <v>25</v>
      </c>
      <c r="AP775">
        <v>1250</v>
      </c>
      <c r="AQ775" t="s">
        <v>129</v>
      </c>
      <c r="AR775">
        <v>130</v>
      </c>
      <c r="AS775">
        <v>107</v>
      </c>
      <c r="AT775">
        <v>-640</v>
      </c>
      <c r="BB775" t="str">
        <f t="shared" si="50"/>
        <v>1200</v>
      </c>
      <c r="BC775">
        <v>1</v>
      </c>
      <c r="BD775" t="str">
        <f t="shared" si="48"/>
        <v xml:space="preserve">N1281F  </v>
      </c>
      <c r="BE775">
        <v>1</v>
      </c>
      <c r="BG775">
        <v>0</v>
      </c>
      <c r="BH775">
        <v>0</v>
      </c>
      <c r="BI775">
        <v>0</v>
      </c>
      <c r="BJ775">
        <v>1075</v>
      </c>
      <c r="BK775">
        <v>-175</v>
      </c>
      <c r="BL775" t="s">
        <v>300</v>
      </c>
      <c r="BM775">
        <v>1</v>
      </c>
      <c r="BN775">
        <v>0</v>
      </c>
      <c r="BO775">
        <v>1</v>
      </c>
      <c r="BP775">
        <v>0</v>
      </c>
      <c r="BS775">
        <v>0.12</v>
      </c>
      <c r="BT775">
        <v>0</v>
      </c>
      <c r="BU775">
        <v>0</v>
      </c>
      <c r="CE775" t="str">
        <f>"21:13:19.794"</f>
        <v>21:13:19.794</v>
      </c>
      <c r="CF775">
        <v>793679254</v>
      </c>
      <c r="CI775">
        <v>0</v>
      </c>
      <c r="CJ775">
        <v>1504</v>
      </c>
      <c r="CK775">
        <v>1011.2</v>
      </c>
      <c r="CL775">
        <v>4.2187999999999999</v>
      </c>
      <c r="CM775">
        <v>1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145</v>
      </c>
      <c r="DB775">
        <v>1</v>
      </c>
      <c r="DC775" t="s">
        <v>132</v>
      </c>
      <c r="DD775" t="s">
        <v>133</v>
      </c>
      <c r="DG775">
        <v>1837834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"09/28/2024 21:13:20.023"</f>
        <v>09/28/2024 21:13:20.023</v>
      </c>
      <c r="C776" t="str">
        <f t="shared" si="47"/>
        <v>FFDFD7C0</v>
      </c>
      <c r="D776" t="s">
        <v>143</v>
      </c>
      <c r="E776">
        <v>13</v>
      </c>
      <c r="J776" t="s">
        <v>144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"21:13:19.789"</f>
        <v>21:13:19.789</v>
      </c>
      <c r="T776" t="str">
        <f>"21:13:19.389"</f>
        <v>21:13:19.389</v>
      </c>
      <c r="U776" t="str">
        <f t="shared" si="49"/>
        <v>A073EB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297</v>
      </c>
      <c r="AG776">
        <v>0</v>
      </c>
      <c r="AH776">
        <v>3</v>
      </c>
      <c r="AI776">
        <v>2</v>
      </c>
      <c r="AJ776">
        <v>1</v>
      </c>
      <c r="AK776" t="s">
        <v>499</v>
      </c>
      <c r="AL776">
        <v>35.997906</v>
      </c>
      <c r="AM776" t="s">
        <v>500</v>
      </c>
      <c r="AN776">
        <v>-75.675824000000006</v>
      </c>
      <c r="AO776">
        <v>25</v>
      </c>
      <c r="AP776">
        <v>1250</v>
      </c>
      <c r="AQ776" t="s">
        <v>129</v>
      </c>
      <c r="AR776">
        <v>130</v>
      </c>
      <c r="AS776">
        <v>107</v>
      </c>
      <c r="AT776">
        <v>-640</v>
      </c>
      <c r="BB776" t="str">
        <f t="shared" si="50"/>
        <v>1200</v>
      </c>
      <c r="BC776">
        <v>1</v>
      </c>
      <c r="BD776" t="str">
        <f t="shared" si="48"/>
        <v xml:space="preserve">N1281F  </v>
      </c>
      <c r="BE776">
        <v>1</v>
      </c>
      <c r="BG776">
        <v>0</v>
      </c>
      <c r="BH776">
        <v>0</v>
      </c>
      <c r="BI776">
        <v>0</v>
      </c>
      <c r="BJ776">
        <v>1075</v>
      </c>
      <c r="BK776">
        <v>-175</v>
      </c>
      <c r="BL776" t="s">
        <v>300</v>
      </c>
      <c r="BM776">
        <v>1</v>
      </c>
      <c r="BN776">
        <v>0</v>
      </c>
      <c r="BO776">
        <v>1</v>
      </c>
      <c r="BP776">
        <v>0</v>
      </c>
      <c r="BS776">
        <v>0.12</v>
      </c>
      <c r="BT776">
        <v>0</v>
      </c>
      <c r="BU776">
        <v>0</v>
      </c>
      <c r="CE776" t="str">
        <f>"21:13:19.794"</f>
        <v>21:13:19.794</v>
      </c>
      <c r="CF776">
        <v>793679254</v>
      </c>
      <c r="CI776">
        <v>0</v>
      </c>
      <c r="CJ776">
        <v>1504</v>
      </c>
      <c r="CK776">
        <v>1011.2</v>
      </c>
      <c r="CL776">
        <v>4.2187999999999999</v>
      </c>
      <c r="CM776">
        <v>1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7</v>
      </c>
      <c r="CY776">
        <v>7</v>
      </c>
      <c r="CZ776" t="s">
        <v>131</v>
      </c>
      <c r="DA776">
        <v>145</v>
      </c>
      <c r="DB776">
        <v>1</v>
      </c>
      <c r="DC776" t="s">
        <v>132</v>
      </c>
      <c r="DD776" t="s">
        <v>133</v>
      </c>
      <c r="DG776">
        <v>1837834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"09/28/2024 21:13:20.086"</f>
        <v>09/28/2024 21:13:20.086</v>
      </c>
      <c r="C777" t="str">
        <f t="shared" si="47"/>
        <v>FFDFD7C0</v>
      </c>
      <c r="D777" t="s">
        <v>136</v>
      </c>
      <c r="E777">
        <v>3</v>
      </c>
      <c r="F777">
        <v>1003</v>
      </c>
      <c r="G777" t="s">
        <v>142</v>
      </c>
      <c r="J777" t="s">
        <v>137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"21:13:19.789"</f>
        <v>21:13:19.789</v>
      </c>
      <c r="T777" t="str">
        <f>"21:13:19.389"</f>
        <v>21:13:19.389</v>
      </c>
      <c r="U777" t="str">
        <f t="shared" si="49"/>
        <v>A073EB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297</v>
      </c>
      <c r="AG777">
        <v>0</v>
      </c>
      <c r="AH777">
        <v>3</v>
      </c>
      <c r="AI777">
        <v>2</v>
      </c>
      <c r="AJ777">
        <v>1</v>
      </c>
      <c r="AK777" t="s">
        <v>499</v>
      </c>
      <c r="AL777">
        <v>35.997906</v>
      </c>
      <c r="AM777" t="s">
        <v>500</v>
      </c>
      <c r="AN777">
        <v>-75.675824000000006</v>
      </c>
      <c r="AO777">
        <v>25</v>
      </c>
      <c r="AP777">
        <v>1250</v>
      </c>
      <c r="AQ777" t="s">
        <v>129</v>
      </c>
      <c r="AR777">
        <v>130</v>
      </c>
      <c r="AS777">
        <v>107</v>
      </c>
      <c r="AT777">
        <v>-640</v>
      </c>
      <c r="BB777" t="str">
        <f t="shared" si="50"/>
        <v>1200</v>
      </c>
      <c r="BC777">
        <v>1</v>
      </c>
      <c r="BD777" t="str">
        <f t="shared" si="48"/>
        <v xml:space="preserve">N1281F  </v>
      </c>
      <c r="BE777">
        <v>1</v>
      </c>
      <c r="BG777">
        <v>0</v>
      </c>
      <c r="BH777">
        <v>0</v>
      </c>
      <c r="BI777">
        <v>0</v>
      </c>
      <c r="BJ777">
        <v>1075</v>
      </c>
      <c r="BK777">
        <v>-175</v>
      </c>
      <c r="BL777" t="s">
        <v>300</v>
      </c>
      <c r="BM777">
        <v>1</v>
      </c>
      <c r="BN777">
        <v>0</v>
      </c>
      <c r="BO777">
        <v>1</v>
      </c>
      <c r="BP777">
        <v>0</v>
      </c>
      <c r="BS777">
        <v>0.12</v>
      </c>
      <c r="BT777">
        <v>0</v>
      </c>
      <c r="BU777">
        <v>0</v>
      </c>
      <c r="CE777" t="str">
        <f>"21:13:19.794"</f>
        <v>21:13:19.794</v>
      </c>
      <c r="CF777">
        <v>793679254</v>
      </c>
      <c r="CI777">
        <v>0</v>
      </c>
      <c r="CJ777">
        <v>1504</v>
      </c>
      <c r="CK777">
        <v>1011.2</v>
      </c>
      <c r="CL777">
        <v>4.2187999999999999</v>
      </c>
      <c r="CM777">
        <v>1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131</v>
      </c>
      <c r="DA777">
        <v>145</v>
      </c>
      <c r="DB777">
        <v>1</v>
      </c>
      <c r="DC777" t="s">
        <v>132</v>
      </c>
      <c r="DD777" t="s">
        <v>133</v>
      </c>
      <c r="DG777">
        <v>1837834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"09/28/2024 21:13:20.086"</f>
        <v>09/28/2024 21:13:20.086</v>
      </c>
      <c r="C778" t="str">
        <f t="shared" si="47"/>
        <v>FFDFD7C0</v>
      </c>
      <c r="D778" t="s">
        <v>136</v>
      </c>
      <c r="E778">
        <v>4</v>
      </c>
      <c r="F778">
        <v>1004</v>
      </c>
      <c r="G778" t="s">
        <v>124</v>
      </c>
      <c r="J778" t="s">
        <v>137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"21:13:19.789"</f>
        <v>21:13:19.789</v>
      </c>
      <c r="T778" t="str">
        <f>"21:13:19.389"</f>
        <v>21:13:19.389</v>
      </c>
      <c r="U778" t="str">
        <f t="shared" si="49"/>
        <v>A073EB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297</v>
      </c>
      <c r="AG778">
        <v>0</v>
      </c>
      <c r="AH778">
        <v>3</v>
      </c>
      <c r="AI778">
        <v>2</v>
      </c>
      <c r="AJ778">
        <v>1</v>
      </c>
      <c r="AK778" t="s">
        <v>499</v>
      </c>
      <c r="AL778">
        <v>35.997906</v>
      </c>
      <c r="AM778" t="s">
        <v>500</v>
      </c>
      <c r="AN778">
        <v>-75.675824000000006</v>
      </c>
      <c r="AO778">
        <v>25</v>
      </c>
      <c r="AP778">
        <v>1250</v>
      </c>
      <c r="AQ778" t="s">
        <v>129</v>
      </c>
      <c r="AR778">
        <v>130</v>
      </c>
      <c r="AS778">
        <v>107</v>
      </c>
      <c r="AT778">
        <v>-640</v>
      </c>
      <c r="BB778" t="str">
        <f t="shared" si="50"/>
        <v>1200</v>
      </c>
      <c r="BC778">
        <v>1</v>
      </c>
      <c r="BD778" t="str">
        <f t="shared" si="48"/>
        <v xml:space="preserve">N1281F  </v>
      </c>
      <c r="BE778">
        <v>1</v>
      </c>
      <c r="BG778">
        <v>0</v>
      </c>
      <c r="BH778">
        <v>0</v>
      </c>
      <c r="BI778">
        <v>0</v>
      </c>
      <c r="BJ778">
        <v>1075</v>
      </c>
      <c r="BK778">
        <v>-175</v>
      </c>
      <c r="BL778" t="s">
        <v>300</v>
      </c>
      <c r="BM778">
        <v>1</v>
      </c>
      <c r="BN778">
        <v>0</v>
      </c>
      <c r="BO778">
        <v>1</v>
      </c>
      <c r="BP778">
        <v>0</v>
      </c>
      <c r="BS778">
        <v>0.12</v>
      </c>
      <c r="BT778">
        <v>0</v>
      </c>
      <c r="BU778">
        <v>0</v>
      </c>
      <c r="CE778" t="str">
        <f>"21:13:19.794"</f>
        <v>21:13:19.794</v>
      </c>
      <c r="CF778">
        <v>793679254</v>
      </c>
      <c r="CI778">
        <v>0</v>
      </c>
      <c r="CJ778">
        <v>1504</v>
      </c>
      <c r="CK778">
        <v>1011.2</v>
      </c>
      <c r="CL778">
        <v>4.2187999999999999</v>
      </c>
      <c r="CM778">
        <v>1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7</v>
      </c>
      <c r="CY778">
        <v>7</v>
      </c>
      <c r="CZ778" t="s">
        <v>131</v>
      </c>
      <c r="DA778">
        <v>145</v>
      </c>
      <c r="DB778">
        <v>1</v>
      </c>
      <c r="DC778" t="s">
        <v>132</v>
      </c>
      <c r="DD778" t="s">
        <v>133</v>
      </c>
      <c r="DG778">
        <v>1837834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"09/28/2024 21:13:20.086"</f>
        <v>09/28/2024 21:13:20.086</v>
      </c>
      <c r="C779" t="str">
        <f t="shared" si="47"/>
        <v>FFDFD7C0</v>
      </c>
      <c r="D779" t="s">
        <v>123</v>
      </c>
      <c r="E779">
        <v>2</v>
      </c>
      <c r="H779">
        <v>158</v>
      </c>
      <c r="I779" t="s">
        <v>124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"21:13:19.789"</f>
        <v>21:13:19.789</v>
      </c>
      <c r="T779" t="str">
        <f>"21:13:19.389"</f>
        <v>21:13:19.389</v>
      </c>
      <c r="U779" t="str">
        <f t="shared" si="49"/>
        <v>A073EB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297</v>
      </c>
      <c r="AG779">
        <v>0</v>
      </c>
      <c r="AH779">
        <v>3</v>
      </c>
      <c r="AI779">
        <v>2</v>
      </c>
      <c r="AJ779">
        <v>1</v>
      </c>
      <c r="AK779" t="s">
        <v>499</v>
      </c>
      <c r="AL779">
        <v>35.997906</v>
      </c>
      <c r="AM779" t="s">
        <v>500</v>
      </c>
      <c r="AN779">
        <v>-75.675824000000006</v>
      </c>
      <c r="AO779">
        <v>25</v>
      </c>
      <c r="AP779">
        <v>1250</v>
      </c>
      <c r="AQ779" t="s">
        <v>129</v>
      </c>
      <c r="AR779">
        <v>130</v>
      </c>
      <c r="AS779">
        <v>107</v>
      </c>
      <c r="AT779">
        <v>-640</v>
      </c>
      <c r="BB779" t="str">
        <f t="shared" si="50"/>
        <v>1200</v>
      </c>
      <c r="BC779">
        <v>1</v>
      </c>
      <c r="BD779" t="str">
        <f t="shared" si="48"/>
        <v xml:space="preserve">N1281F  </v>
      </c>
      <c r="BE779">
        <v>1</v>
      </c>
      <c r="BG779">
        <v>0</v>
      </c>
      <c r="BH779">
        <v>0</v>
      </c>
      <c r="BI779">
        <v>0</v>
      </c>
      <c r="BJ779">
        <v>1075</v>
      </c>
      <c r="BK779">
        <v>-175</v>
      </c>
      <c r="BL779" t="s">
        <v>300</v>
      </c>
      <c r="BM779">
        <v>1</v>
      </c>
      <c r="BN779">
        <v>0</v>
      </c>
      <c r="BO779">
        <v>1</v>
      </c>
      <c r="BP779">
        <v>0</v>
      </c>
      <c r="BS779">
        <v>0.12</v>
      </c>
      <c r="BT779">
        <v>0</v>
      </c>
      <c r="BU779">
        <v>0</v>
      </c>
      <c r="CE779" t="str">
        <f>"21:13:19.794"</f>
        <v>21:13:19.794</v>
      </c>
      <c r="CF779">
        <v>793679254</v>
      </c>
      <c r="CI779">
        <v>0</v>
      </c>
      <c r="CJ779">
        <v>1504</v>
      </c>
      <c r="CK779">
        <v>1011.2</v>
      </c>
      <c r="CL779">
        <v>4.2187999999999999</v>
      </c>
      <c r="CM779">
        <v>1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145</v>
      </c>
      <c r="DB779">
        <v>1</v>
      </c>
      <c r="DC779" t="s">
        <v>132</v>
      </c>
      <c r="DD779" t="s">
        <v>133</v>
      </c>
      <c r="DG779">
        <v>1837834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"09/28/2024 21:13:20.929"</f>
        <v>09/28/2024 21:13:20.929</v>
      </c>
      <c r="C780" t="str">
        <f t="shared" si="47"/>
        <v>FFDFD7C0</v>
      </c>
      <c r="D780" t="s">
        <v>427</v>
      </c>
      <c r="E780">
        <v>46</v>
      </c>
      <c r="H780">
        <v>143</v>
      </c>
      <c r="I780" t="s">
        <v>428</v>
      </c>
      <c r="J780" t="s">
        <v>297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"21:13:20.656"</f>
        <v>21:13:20.656</v>
      </c>
      <c r="T780" t="str">
        <f>"21:13:20.256"</f>
        <v>21:13:20.256</v>
      </c>
      <c r="U780" t="str">
        <f t="shared" si="49"/>
        <v>A073EB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297</v>
      </c>
      <c r="AG780">
        <v>0</v>
      </c>
      <c r="AH780">
        <v>3</v>
      </c>
      <c r="AI780">
        <v>2</v>
      </c>
      <c r="AJ780">
        <v>1</v>
      </c>
      <c r="AK780" t="s">
        <v>501</v>
      </c>
      <c r="AL780">
        <v>35.998356000000001</v>
      </c>
      <c r="AM780" t="s">
        <v>502</v>
      </c>
      <c r="AN780">
        <v>-75.675137000000007</v>
      </c>
      <c r="AO780">
        <v>25</v>
      </c>
      <c r="AP780">
        <v>1250</v>
      </c>
      <c r="AQ780" t="s">
        <v>129</v>
      </c>
      <c r="AR780">
        <v>129</v>
      </c>
      <c r="AS780">
        <v>107</v>
      </c>
      <c r="AT780">
        <v>-640</v>
      </c>
      <c r="BB780" t="str">
        <f t="shared" si="50"/>
        <v>1200</v>
      </c>
      <c r="BC780">
        <v>1</v>
      </c>
      <c r="BD780" t="str">
        <f t="shared" si="48"/>
        <v xml:space="preserve">N1281F  </v>
      </c>
      <c r="BE780">
        <v>1</v>
      </c>
      <c r="BG780">
        <v>0</v>
      </c>
      <c r="BH780">
        <v>0</v>
      </c>
      <c r="BI780">
        <v>0</v>
      </c>
      <c r="BJ780">
        <v>1075</v>
      </c>
      <c r="BK780">
        <v>-175</v>
      </c>
      <c r="BL780" t="s">
        <v>300</v>
      </c>
      <c r="BM780">
        <v>1</v>
      </c>
      <c r="BN780">
        <v>0</v>
      </c>
      <c r="BO780">
        <v>1</v>
      </c>
      <c r="BP780">
        <v>0</v>
      </c>
      <c r="BS780">
        <v>0.08</v>
      </c>
      <c r="BT780">
        <v>0</v>
      </c>
      <c r="BU780">
        <v>0</v>
      </c>
      <c r="CE780" t="str">
        <f>"21:13:20.662"</f>
        <v>21:13:20.662</v>
      </c>
      <c r="CF780">
        <v>662038383</v>
      </c>
      <c r="CI780">
        <v>0</v>
      </c>
      <c r="CJ780">
        <v>1504</v>
      </c>
      <c r="CK780">
        <v>1011.2</v>
      </c>
      <c r="CL780">
        <v>4.2187999999999999</v>
      </c>
      <c r="CM780">
        <v>1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145</v>
      </c>
      <c r="DB780">
        <v>1</v>
      </c>
      <c r="DC780" t="s">
        <v>132</v>
      </c>
      <c r="DD780" t="s">
        <v>133</v>
      </c>
      <c r="DG780">
        <v>1838230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"09/28/2024 21:13:20.929"</f>
        <v>09/28/2024 21:13:20.929</v>
      </c>
      <c r="C781" t="str">
        <f t="shared" si="47"/>
        <v>FFDFD7C0</v>
      </c>
      <c r="D781" t="s">
        <v>143</v>
      </c>
      <c r="E781">
        <v>13</v>
      </c>
      <c r="J781" t="s">
        <v>144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"21:13:20.656"</f>
        <v>21:13:20.656</v>
      </c>
      <c r="T781" t="str">
        <f>"21:13:20.256"</f>
        <v>21:13:20.256</v>
      </c>
      <c r="U781" t="str">
        <f t="shared" si="49"/>
        <v>A073EB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297</v>
      </c>
      <c r="AG781">
        <v>0</v>
      </c>
      <c r="AH781">
        <v>3</v>
      </c>
      <c r="AI781">
        <v>2</v>
      </c>
      <c r="AJ781">
        <v>1</v>
      </c>
      <c r="AK781" t="s">
        <v>501</v>
      </c>
      <c r="AL781">
        <v>35.998356000000001</v>
      </c>
      <c r="AM781" t="s">
        <v>502</v>
      </c>
      <c r="AN781">
        <v>-75.675137000000007</v>
      </c>
      <c r="AO781">
        <v>25</v>
      </c>
      <c r="AP781">
        <v>1250</v>
      </c>
      <c r="AQ781" t="s">
        <v>129</v>
      </c>
      <c r="AR781">
        <v>129</v>
      </c>
      <c r="AS781">
        <v>107</v>
      </c>
      <c r="AT781">
        <v>-640</v>
      </c>
      <c r="BB781" t="str">
        <f t="shared" si="50"/>
        <v>1200</v>
      </c>
      <c r="BC781">
        <v>1</v>
      </c>
      <c r="BD781" t="str">
        <f t="shared" si="48"/>
        <v xml:space="preserve">N1281F  </v>
      </c>
      <c r="BE781">
        <v>1</v>
      </c>
      <c r="BG781">
        <v>0</v>
      </c>
      <c r="BH781">
        <v>0</v>
      </c>
      <c r="BI781">
        <v>0</v>
      </c>
      <c r="BJ781">
        <v>1075</v>
      </c>
      <c r="BK781">
        <v>-175</v>
      </c>
      <c r="BL781" t="s">
        <v>300</v>
      </c>
      <c r="BM781">
        <v>1</v>
      </c>
      <c r="BN781">
        <v>0</v>
      </c>
      <c r="BO781">
        <v>1</v>
      </c>
      <c r="BP781">
        <v>0</v>
      </c>
      <c r="BS781">
        <v>0.08</v>
      </c>
      <c r="BT781">
        <v>0</v>
      </c>
      <c r="BU781">
        <v>0</v>
      </c>
      <c r="CE781" t="str">
        <f>"21:13:20.662"</f>
        <v>21:13:20.662</v>
      </c>
      <c r="CF781">
        <v>662038383</v>
      </c>
      <c r="CI781">
        <v>0</v>
      </c>
      <c r="CJ781">
        <v>1504</v>
      </c>
      <c r="CK781">
        <v>1011.2</v>
      </c>
      <c r="CL781">
        <v>4.2187999999999999</v>
      </c>
      <c r="CM781">
        <v>1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145</v>
      </c>
      <c r="DB781">
        <v>1</v>
      </c>
      <c r="DC781" t="s">
        <v>132</v>
      </c>
      <c r="DD781" t="s">
        <v>133</v>
      </c>
      <c r="DG781">
        <v>1838230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"09/28/2024 21:13:20.929"</f>
        <v>09/28/2024 21:13:20.929</v>
      </c>
      <c r="C782" t="str">
        <f t="shared" si="47"/>
        <v>FFDFD7C0</v>
      </c>
      <c r="D782" t="s">
        <v>136</v>
      </c>
      <c r="E782">
        <v>3</v>
      </c>
      <c r="F782">
        <v>1003</v>
      </c>
      <c r="G782" t="s">
        <v>142</v>
      </c>
      <c r="J782" t="s">
        <v>137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"21:13:20.656"</f>
        <v>21:13:20.656</v>
      </c>
      <c r="T782" t="str">
        <f>"21:13:20.256"</f>
        <v>21:13:20.256</v>
      </c>
      <c r="U782" t="str">
        <f t="shared" si="49"/>
        <v>A073EB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297</v>
      </c>
      <c r="AG782">
        <v>0</v>
      </c>
      <c r="AH782">
        <v>3</v>
      </c>
      <c r="AI782">
        <v>2</v>
      </c>
      <c r="AJ782">
        <v>1</v>
      </c>
      <c r="AK782" t="s">
        <v>501</v>
      </c>
      <c r="AL782">
        <v>35.998356000000001</v>
      </c>
      <c r="AM782" t="s">
        <v>502</v>
      </c>
      <c r="AN782">
        <v>-75.675137000000007</v>
      </c>
      <c r="AO782">
        <v>25</v>
      </c>
      <c r="AP782">
        <v>1250</v>
      </c>
      <c r="AQ782" t="s">
        <v>129</v>
      </c>
      <c r="AR782">
        <v>129</v>
      </c>
      <c r="AS782">
        <v>107</v>
      </c>
      <c r="AT782">
        <v>-640</v>
      </c>
      <c r="BB782" t="str">
        <f t="shared" si="50"/>
        <v>1200</v>
      </c>
      <c r="BC782">
        <v>1</v>
      </c>
      <c r="BD782" t="str">
        <f t="shared" si="48"/>
        <v xml:space="preserve">N1281F  </v>
      </c>
      <c r="BE782">
        <v>1</v>
      </c>
      <c r="BG782">
        <v>0</v>
      </c>
      <c r="BH782">
        <v>0</v>
      </c>
      <c r="BI782">
        <v>0</v>
      </c>
      <c r="BJ782">
        <v>1075</v>
      </c>
      <c r="BK782">
        <v>-175</v>
      </c>
      <c r="BL782" t="s">
        <v>300</v>
      </c>
      <c r="BM782">
        <v>1</v>
      </c>
      <c r="BN782">
        <v>0</v>
      </c>
      <c r="BO782">
        <v>1</v>
      </c>
      <c r="BP782">
        <v>0</v>
      </c>
      <c r="BS782">
        <v>0.08</v>
      </c>
      <c r="BT782">
        <v>0</v>
      </c>
      <c r="BU782">
        <v>0</v>
      </c>
      <c r="CE782" t="str">
        <f>"21:13:20.662"</f>
        <v>21:13:20.662</v>
      </c>
      <c r="CF782">
        <v>662038383</v>
      </c>
      <c r="CI782">
        <v>0</v>
      </c>
      <c r="CJ782">
        <v>1504</v>
      </c>
      <c r="CK782">
        <v>1011.2</v>
      </c>
      <c r="CL782">
        <v>4.2187999999999999</v>
      </c>
      <c r="CM782">
        <v>1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7</v>
      </c>
      <c r="CY782">
        <v>7</v>
      </c>
      <c r="CZ782" t="s">
        <v>131</v>
      </c>
      <c r="DA782">
        <v>145</v>
      </c>
      <c r="DB782">
        <v>1</v>
      </c>
      <c r="DC782" t="s">
        <v>132</v>
      </c>
      <c r="DD782" t="s">
        <v>133</v>
      </c>
      <c r="DG782">
        <v>1838230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"09/28/2024 21:13:20.945"</f>
        <v>09/28/2024 21:13:20.945</v>
      </c>
      <c r="C783" t="str">
        <f t="shared" si="47"/>
        <v>FFDFD7C0</v>
      </c>
      <c r="D783" t="s">
        <v>136</v>
      </c>
      <c r="E783">
        <v>4</v>
      </c>
      <c r="F783">
        <v>1004</v>
      </c>
      <c r="G783" t="s">
        <v>124</v>
      </c>
      <c r="J783" t="s">
        <v>137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"21:13:20.656"</f>
        <v>21:13:20.656</v>
      </c>
      <c r="T783" t="str">
        <f>"21:13:20.256"</f>
        <v>21:13:20.256</v>
      </c>
      <c r="U783" t="str">
        <f t="shared" si="49"/>
        <v>A073EB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297</v>
      </c>
      <c r="AG783">
        <v>0</v>
      </c>
      <c r="AH783">
        <v>3</v>
      </c>
      <c r="AI783">
        <v>2</v>
      </c>
      <c r="AJ783">
        <v>1</v>
      </c>
      <c r="AK783" t="s">
        <v>501</v>
      </c>
      <c r="AL783">
        <v>35.998356000000001</v>
      </c>
      <c r="AM783" t="s">
        <v>502</v>
      </c>
      <c r="AN783">
        <v>-75.675137000000007</v>
      </c>
      <c r="AO783">
        <v>25</v>
      </c>
      <c r="AP783">
        <v>1250</v>
      </c>
      <c r="AQ783" t="s">
        <v>129</v>
      </c>
      <c r="AR783">
        <v>129</v>
      </c>
      <c r="AS783">
        <v>107</v>
      </c>
      <c r="AT783">
        <v>-640</v>
      </c>
      <c r="BB783" t="str">
        <f t="shared" si="50"/>
        <v>1200</v>
      </c>
      <c r="BC783">
        <v>1</v>
      </c>
      <c r="BD783" t="str">
        <f t="shared" si="48"/>
        <v xml:space="preserve">N1281F  </v>
      </c>
      <c r="BE783">
        <v>1</v>
      </c>
      <c r="BG783">
        <v>0</v>
      </c>
      <c r="BH783">
        <v>0</v>
      </c>
      <c r="BI783">
        <v>0</v>
      </c>
      <c r="BJ783">
        <v>1075</v>
      </c>
      <c r="BK783">
        <v>-175</v>
      </c>
      <c r="BL783" t="s">
        <v>300</v>
      </c>
      <c r="BM783">
        <v>1</v>
      </c>
      <c r="BN783">
        <v>0</v>
      </c>
      <c r="BO783">
        <v>1</v>
      </c>
      <c r="BP783">
        <v>0</v>
      </c>
      <c r="BS783">
        <v>0.08</v>
      </c>
      <c r="BT783">
        <v>0</v>
      </c>
      <c r="BU783">
        <v>0</v>
      </c>
      <c r="CE783" t="str">
        <f>"21:13:20.662"</f>
        <v>21:13:20.662</v>
      </c>
      <c r="CF783">
        <v>662038383</v>
      </c>
      <c r="CI783">
        <v>0</v>
      </c>
      <c r="CJ783">
        <v>1504</v>
      </c>
      <c r="CK783">
        <v>1011.2</v>
      </c>
      <c r="CL783">
        <v>4.2187999999999999</v>
      </c>
      <c r="CM783">
        <v>1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7</v>
      </c>
      <c r="CY783">
        <v>7</v>
      </c>
      <c r="CZ783" t="s">
        <v>131</v>
      </c>
      <c r="DA783">
        <v>145</v>
      </c>
      <c r="DB783">
        <v>1</v>
      </c>
      <c r="DC783" t="s">
        <v>132</v>
      </c>
      <c r="DD783" t="s">
        <v>133</v>
      </c>
      <c r="DG783">
        <v>1838230</v>
      </c>
      <c r="DI783">
        <v>0</v>
      </c>
      <c r="DJ783">
        <v>0</v>
      </c>
      <c r="DK783">
        <v>1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"09/28/2024 21:13:20.945"</f>
        <v>09/28/2024 21:13:20.945</v>
      </c>
      <c r="C784" t="str">
        <f t="shared" si="47"/>
        <v>FFDFD7C0</v>
      </c>
      <c r="D784" t="s">
        <v>123</v>
      </c>
      <c r="E784">
        <v>2</v>
      </c>
      <c r="H784">
        <v>158</v>
      </c>
      <c r="I784" t="s">
        <v>124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"21:13:20.656"</f>
        <v>21:13:20.656</v>
      </c>
      <c r="T784" t="str">
        <f>"21:13:20.256"</f>
        <v>21:13:20.256</v>
      </c>
      <c r="U784" t="str">
        <f t="shared" si="49"/>
        <v>A073EB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297</v>
      </c>
      <c r="AG784">
        <v>0</v>
      </c>
      <c r="AH784">
        <v>3</v>
      </c>
      <c r="AI784">
        <v>2</v>
      </c>
      <c r="AJ784">
        <v>1</v>
      </c>
      <c r="AK784" t="s">
        <v>501</v>
      </c>
      <c r="AL784">
        <v>35.998356000000001</v>
      </c>
      <c r="AM784" t="s">
        <v>502</v>
      </c>
      <c r="AN784">
        <v>-75.675137000000007</v>
      </c>
      <c r="AO784">
        <v>25</v>
      </c>
      <c r="AP784">
        <v>1250</v>
      </c>
      <c r="AQ784" t="s">
        <v>129</v>
      </c>
      <c r="AR784">
        <v>129</v>
      </c>
      <c r="AS784">
        <v>107</v>
      </c>
      <c r="AT784">
        <v>-640</v>
      </c>
      <c r="BB784" t="str">
        <f t="shared" si="50"/>
        <v>1200</v>
      </c>
      <c r="BC784">
        <v>1</v>
      </c>
      <c r="BD784" t="str">
        <f t="shared" si="48"/>
        <v xml:space="preserve">N1281F  </v>
      </c>
      <c r="BE784">
        <v>1</v>
      </c>
      <c r="BG784">
        <v>0</v>
      </c>
      <c r="BH784">
        <v>0</v>
      </c>
      <c r="BI784">
        <v>0</v>
      </c>
      <c r="BJ784">
        <v>1075</v>
      </c>
      <c r="BK784">
        <v>-175</v>
      </c>
      <c r="BL784" t="s">
        <v>300</v>
      </c>
      <c r="BM784">
        <v>1</v>
      </c>
      <c r="BN784">
        <v>0</v>
      </c>
      <c r="BO784">
        <v>1</v>
      </c>
      <c r="BP784">
        <v>0</v>
      </c>
      <c r="BS784">
        <v>0.08</v>
      </c>
      <c r="BT784">
        <v>0</v>
      </c>
      <c r="BU784">
        <v>0</v>
      </c>
      <c r="CE784" t="str">
        <f>"21:13:20.662"</f>
        <v>21:13:20.662</v>
      </c>
      <c r="CF784">
        <v>662038383</v>
      </c>
      <c r="CI784">
        <v>0</v>
      </c>
      <c r="CJ784">
        <v>1504</v>
      </c>
      <c r="CK784">
        <v>1011.2</v>
      </c>
      <c r="CL784">
        <v>4.2187999999999999</v>
      </c>
      <c r="CM784">
        <v>1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7</v>
      </c>
      <c r="CY784">
        <v>7</v>
      </c>
      <c r="CZ784" t="s">
        <v>131</v>
      </c>
      <c r="DA784">
        <v>145</v>
      </c>
      <c r="DB784">
        <v>1</v>
      </c>
      <c r="DC784" t="s">
        <v>132</v>
      </c>
      <c r="DD784" t="s">
        <v>133</v>
      </c>
      <c r="DG784">
        <v>1838230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"09/28/2024 21:13:21.929"</f>
        <v>09/28/2024 21:13:21.929</v>
      </c>
      <c r="C785" t="str">
        <f t="shared" si="47"/>
        <v>FFDFD7C0</v>
      </c>
      <c r="D785" t="s">
        <v>427</v>
      </c>
      <c r="E785">
        <v>46</v>
      </c>
      <c r="H785">
        <v>143</v>
      </c>
      <c r="I785" t="s">
        <v>428</v>
      </c>
      <c r="J785" t="s">
        <v>297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"21:13:21.664"</f>
        <v>21:13:21.664</v>
      </c>
      <c r="T785" t="str">
        <f>"21:13:21.164"</f>
        <v>21:13:21.164</v>
      </c>
      <c r="U785" t="str">
        <f t="shared" si="49"/>
        <v>A073EB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297</v>
      </c>
      <c r="AG785">
        <v>0</v>
      </c>
      <c r="AH785">
        <v>3</v>
      </c>
      <c r="AI785">
        <v>2</v>
      </c>
      <c r="AJ785">
        <v>1</v>
      </c>
      <c r="AK785" t="s">
        <v>503</v>
      </c>
      <c r="AL785">
        <v>35.998849999999997</v>
      </c>
      <c r="AM785" t="s">
        <v>504</v>
      </c>
      <c r="AN785">
        <v>-75.674407000000002</v>
      </c>
      <c r="AO785">
        <v>25</v>
      </c>
      <c r="AP785">
        <v>1225</v>
      </c>
      <c r="AQ785" t="s">
        <v>129</v>
      </c>
      <c r="AR785">
        <v>129</v>
      </c>
      <c r="AS785">
        <v>108</v>
      </c>
      <c r="AT785">
        <v>-576</v>
      </c>
      <c r="BB785" t="str">
        <f t="shared" si="50"/>
        <v>1200</v>
      </c>
      <c r="BC785">
        <v>1</v>
      </c>
      <c r="BD785" t="str">
        <f t="shared" si="48"/>
        <v xml:space="preserve">N1281F  </v>
      </c>
      <c r="BE785">
        <v>1</v>
      </c>
      <c r="BG785">
        <v>0</v>
      </c>
      <c r="BH785">
        <v>0</v>
      </c>
      <c r="BI785">
        <v>0</v>
      </c>
      <c r="BJ785">
        <v>1075</v>
      </c>
      <c r="BK785">
        <v>-150</v>
      </c>
      <c r="BL785" t="s">
        <v>300</v>
      </c>
      <c r="BM785">
        <v>1</v>
      </c>
      <c r="BN785">
        <v>0</v>
      </c>
      <c r="BO785">
        <v>1</v>
      </c>
      <c r="BP785">
        <v>0</v>
      </c>
      <c r="BS785">
        <v>0.08</v>
      </c>
      <c r="BT785">
        <v>0</v>
      </c>
      <c r="BU785">
        <v>0</v>
      </c>
      <c r="CE785" t="str">
        <f>"21:13:21.668"</f>
        <v>21:13:21.668</v>
      </c>
      <c r="CF785">
        <v>668024466</v>
      </c>
      <c r="CI785">
        <v>0</v>
      </c>
      <c r="CJ785">
        <v>1504</v>
      </c>
      <c r="CK785">
        <v>1011.2</v>
      </c>
      <c r="CL785">
        <v>4.2187999999999999</v>
      </c>
      <c r="CM785">
        <v>1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145</v>
      </c>
      <c r="DB785">
        <v>1</v>
      </c>
      <c r="DC785" t="s">
        <v>132</v>
      </c>
      <c r="DD785" t="s">
        <v>133</v>
      </c>
      <c r="DG785">
        <v>1838682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"09/28/2024 21:13:21.929"</f>
        <v>09/28/2024 21:13:21.929</v>
      </c>
      <c r="C786" t="str">
        <f t="shared" si="47"/>
        <v>FFDFD7C0</v>
      </c>
      <c r="D786" t="s">
        <v>143</v>
      </c>
      <c r="E786">
        <v>13</v>
      </c>
      <c r="J786" t="s">
        <v>144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"21:13:21.664"</f>
        <v>21:13:21.664</v>
      </c>
      <c r="T786" t="str">
        <f>"21:13:21.164"</f>
        <v>21:13:21.164</v>
      </c>
      <c r="U786" t="str">
        <f t="shared" si="49"/>
        <v>A073EB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297</v>
      </c>
      <c r="AG786">
        <v>0</v>
      </c>
      <c r="AH786">
        <v>3</v>
      </c>
      <c r="AI786">
        <v>2</v>
      </c>
      <c r="AJ786">
        <v>1</v>
      </c>
      <c r="AK786" t="s">
        <v>503</v>
      </c>
      <c r="AL786">
        <v>35.998849999999997</v>
      </c>
      <c r="AM786" t="s">
        <v>504</v>
      </c>
      <c r="AN786">
        <v>-75.674407000000002</v>
      </c>
      <c r="AO786">
        <v>25</v>
      </c>
      <c r="AP786">
        <v>1225</v>
      </c>
      <c r="AQ786" t="s">
        <v>129</v>
      </c>
      <c r="AR786">
        <v>129</v>
      </c>
      <c r="AS786">
        <v>108</v>
      </c>
      <c r="AT786">
        <v>-576</v>
      </c>
      <c r="BB786" t="str">
        <f t="shared" si="50"/>
        <v>1200</v>
      </c>
      <c r="BC786">
        <v>1</v>
      </c>
      <c r="BD786" t="str">
        <f t="shared" si="48"/>
        <v xml:space="preserve">N1281F  </v>
      </c>
      <c r="BE786">
        <v>1</v>
      </c>
      <c r="BG786">
        <v>0</v>
      </c>
      <c r="BH786">
        <v>0</v>
      </c>
      <c r="BI786">
        <v>0</v>
      </c>
      <c r="BJ786">
        <v>1075</v>
      </c>
      <c r="BK786">
        <v>-150</v>
      </c>
      <c r="BL786" t="s">
        <v>300</v>
      </c>
      <c r="BM786">
        <v>1</v>
      </c>
      <c r="BN786">
        <v>0</v>
      </c>
      <c r="BO786">
        <v>1</v>
      </c>
      <c r="BP786">
        <v>0</v>
      </c>
      <c r="BS786">
        <v>0.08</v>
      </c>
      <c r="BT786">
        <v>0</v>
      </c>
      <c r="BU786">
        <v>0</v>
      </c>
      <c r="CE786" t="str">
        <f>"21:13:21.668"</f>
        <v>21:13:21.668</v>
      </c>
      <c r="CF786">
        <v>668024466</v>
      </c>
      <c r="CI786">
        <v>0</v>
      </c>
      <c r="CJ786">
        <v>1504</v>
      </c>
      <c r="CK786">
        <v>1011.2</v>
      </c>
      <c r="CL786">
        <v>4.2187999999999999</v>
      </c>
      <c r="CM786">
        <v>1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145</v>
      </c>
      <c r="DB786">
        <v>1</v>
      </c>
      <c r="DC786" t="s">
        <v>132</v>
      </c>
      <c r="DD786" t="s">
        <v>133</v>
      </c>
      <c r="DG786">
        <v>1838682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"09/28/2024 21:13:21.945"</f>
        <v>09/28/2024 21:13:21.945</v>
      </c>
      <c r="C787" t="str">
        <f t="shared" si="47"/>
        <v>FFDFD7C0</v>
      </c>
      <c r="D787" t="s">
        <v>136</v>
      </c>
      <c r="E787">
        <v>3</v>
      </c>
      <c r="F787">
        <v>1003</v>
      </c>
      <c r="G787" t="s">
        <v>142</v>
      </c>
      <c r="J787" t="s">
        <v>137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"21:13:21.664"</f>
        <v>21:13:21.664</v>
      </c>
      <c r="T787" t="str">
        <f>"21:13:21.164"</f>
        <v>21:13:21.164</v>
      </c>
      <c r="U787" t="str">
        <f t="shared" si="49"/>
        <v>A073EB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297</v>
      </c>
      <c r="AG787">
        <v>0</v>
      </c>
      <c r="AH787">
        <v>3</v>
      </c>
      <c r="AI787">
        <v>2</v>
      </c>
      <c r="AJ787">
        <v>1</v>
      </c>
      <c r="AK787" t="s">
        <v>503</v>
      </c>
      <c r="AL787">
        <v>35.998849999999997</v>
      </c>
      <c r="AM787" t="s">
        <v>504</v>
      </c>
      <c r="AN787">
        <v>-75.674407000000002</v>
      </c>
      <c r="AO787">
        <v>25</v>
      </c>
      <c r="AP787">
        <v>1225</v>
      </c>
      <c r="AQ787" t="s">
        <v>129</v>
      </c>
      <c r="AR787">
        <v>129</v>
      </c>
      <c r="AS787">
        <v>108</v>
      </c>
      <c r="AT787">
        <v>-576</v>
      </c>
      <c r="BB787" t="str">
        <f t="shared" si="50"/>
        <v>1200</v>
      </c>
      <c r="BC787">
        <v>1</v>
      </c>
      <c r="BD787" t="str">
        <f t="shared" si="48"/>
        <v xml:space="preserve">N1281F  </v>
      </c>
      <c r="BE787">
        <v>1</v>
      </c>
      <c r="BG787">
        <v>0</v>
      </c>
      <c r="BH787">
        <v>0</v>
      </c>
      <c r="BI787">
        <v>0</v>
      </c>
      <c r="BJ787">
        <v>1075</v>
      </c>
      <c r="BK787">
        <v>-150</v>
      </c>
      <c r="BL787" t="s">
        <v>300</v>
      </c>
      <c r="BM787">
        <v>1</v>
      </c>
      <c r="BN787">
        <v>0</v>
      </c>
      <c r="BO787">
        <v>1</v>
      </c>
      <c r="BP787">
        <v>0</v>
      </c>
      <c r="BS787">
        <v>0.08</v>
      </c>
      <c r="BT787">
        <v>0</v>
      </c>
      <c r="BU787">
        <v>0</v>
      </c>
      <c r="CE787" t="str">
        <f>"21:13:21.668"</f>
        <v>21:13:21.668</v>
      </c>
      <c r="CF787">
        <v>668024466</v>
      </c>
      <c r="CI787">
        <v>0</v>
      </c>
      <c r="CJ787">
        <v>1504</v>
      </c>
      <c r="CK787">
        <v>1011.2</v>
      </c>
      <c r="CL787">
        <v>4.2187999999999999</v>
      </c>
      <c r="CM787">
        <v>1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145</v>
      </c>
      <c r="DB787">
        <v>1</v>
      </c>
      <c r="DC787" t="s">
        <v>132</v>
      </c>
      <c r="DD787" t="s">
        <v>133</v>
      </c>
      <c r="DG787">
        <v>1838682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"09/28/2024 21:13:21.960"</f>
        <v>09/28/2024 21:13:21.960</v>
      </c>
      <c r="C788" t="str">
        <f t="shared" ref="C788:C851" si="51">"FFDFD7C0"</f>
        <v>FFDFD7C0</v>
      </c>
      <c r="D788" t="s">
        <v>136</v>
      </c>
      <c r="E788">
        <v>4</v>
      </c>
      <c r="F788">
        <v>1004</v>
      </c>
      <c r="G788" t="s">
        <v>124</v>
      </c>
      <c r="J788" t="s">
        <v>137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"21:13:21.664"</f>
        <v>21:13:21.664</v>
      </c>
      <c r="T788" t="str">
        <f>"21:13:21.164"</f>
        <v>21:13:21.164</v>
      </c>
      <c r="U788" t="str">
        <f t="shared" si="49"/>
        <v>A073EB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297</v>
      </c>
      <c r="AG788">
        <v>0</v>
      </c>
      <c r="AH788">
        <v>3</v>
      </c>
      <c r="AI788">
        <v>2</v>
      </c>
      <c r="AJ788">
        <v>1</v>
      </c>
      <c r="AK788" t="s">
        <v>503</v>
      </c>
      <c r="AL788">
        <v>35.998849999999997</v>
      </c>
      <c r="AM788" t="s">
        <v>504</v>
      </c>
      <c r="AN788">
        <v>-75.674407000000002</v>
      </c>
      <c r="AO788">
        <v>25</v>
      </c>
      <c r="AP788">
        <v>1225</v>
      </c>
      <c r="AQ788" t="s">
        <v>129</v>
      </c>
      <c r="AR788">
        <v>129</v>
      </c>
      <c r="AS788">
        <v>108</v>
      </c>
      <c r="AT788">
        <v>-576</v>
      </c>
      <c r="BB788" t="str">
        <f t="shared" si="50"/>
        <v>1200</v>
      </c>
      <c r="BC788">
        <v>1</v>
      </c>
      <c r="BD788" t="str">
        <f t="shared" ref="BD788:BD851" si="52">"N1281F  "</f>
        <v xml:space="preserve">N1281F  </v>
      </c>
      <c r="BE788">
        <v>1</v>
      </c>
      <c r="BG788">
        <v>0</v>
      </c>
      <c r="BH788">
        <v>0</v>
      </c>
      <c r="BI788">
        <v>0</v>
      </c>
      <c r="BJ788">
        <v>1075</v>
      </c>
      <c r="BK788">
        <v>-150</v>
      </c>
      <c r="BL788" t="s">
        <v>300</v>
      </c>
      <c r="BM788">
        <v>1</v>
      </c>
      <c r="BN788">
        <v>0</v>
      </c>
      <c r="BO788">
        <v>1</v>
      </c>
      <c r="BP788">
        <v>0</v>
      </c>
      <c r="BS788">
        <v>0.08</v>
      </c>
      <c r="BT788">
        <v>0</v>
      </c>
      <c r="BU788">
        <v>0</v>
      </c>
      <c r="CE788" t="str">
        <f>"21:13:21.668"</f>
        <v>21:13:21.668</v>
      </c>
      <c r="CF788">
        <v>668024466</v>
      </c>
      <c r="CI788">
        <v>0</v>
      </c>
      <c r="CJ788">
        <v>1504</v>
      </c>
      <c r="CK788">
        <v>1011.2</v>
      </c>
      <c r="CL788">
        <v>4.2187999999999999</v>
      </c>
      <c r="CM788">
        <v>1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131</v>
      </c>
      <c r="DA788">
        <v>145</v>
      </c>
      <c r="DB788">
        <v>1</v>
      </c>
      <c r="DC788" t="s">
        <v>132</v>
      </c>
      <c r="DD788" t="s">
        <v>133</v>
      </c>
      <c r="DG788">
        <v>1838682</v>
      </c>
      <c r="DI788">
        <v>0</v>
      </c>
      <c r="DJ788">
        <v>0</v>
      </c>
      <c r="DK788">
        <v>1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"09/28/2024 21:13:21.960"</f>
        <v>09/28/2024 21:13:21.960</v>
      </c>
      <c r="C789" t="str">
        <f t="shared" si="51"/>
        <v>FFDFD7C0</v>
      </c>
      <c r="D789" t="s">
        <v>123</v>
      </c>
      <c r="E789">
        <v>2</v>
      </c>
      <c r="H789">
        <v>158</v>
      </c>
      <c r="I789" t="s">
        <v>124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"21:13:21.664"</f>
        <v>21:13:21.664</v>
      </c>
      <c r="T789" t="str">
        <f>"21:13:21.164"</f>
        <v>21:13:21.164</v>
      </c>
      <c r="U789" t="str">
        <f t="shared" si="49"/>
        <v>A073EB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297</v>
      </c>
      <c r="AG789">
        <v>0</v>
      </c>
      <c r="AH789">
        <v>3</v>
      </c>
      <c r="AI789">
        <v>2</v>
      </c>
      <c r="AJ789">
        <v>1</v>
      </c>
      <c r="AK789" t="s">
        <v>503</v>
      </c>
      <c r="AL789">
        <v>35.998849999999997</v>
      </c>
      <c r="AM789" t="s">
        <v>504</v>
      </c>
      <c r="AN789">
        <v>-75.674407000000002</v>
      </c>
      <c r="AO789">
        <v>25</v>
      </c>
      <c r="AP789">
        <v>1225</v>
      </c>
      <c r="AQ789" t="s">
        <v>129</v>
      </c>
      <c r="AR789">
        <v>129</v>
      </c>
      <c r="AS789">
        <v>108</v>
      </c>
      <c r="AT789">
        <v>-576</v>
      </c>
      <c r="BB789" t="str">
        <f t="shared" si="50"/>
        <v>1200</v>
      </c>
      <c r="BC789">
        <v>1</v>
      </c>
      <c r="BD789" t="str">
        <f t="shared" si="52"/>
        <v xml:space="preserve">N1281F  </v>
      </c>
      <c r="BE789">
        <v>1</v>
      </c>
      <c r="BG789">
        <v>0</v>
      </c>
      <c r="BH789">
        <v>0</v>
      </c>
      <c r="BI789">
        <v>0</v>
      </c>
      <c r="BJ789">
        <v>1075</v>
      </c>
      <c r="BK789">
        <v>-150</v>
      </c>
      <c r="BL789" t="s">
        <v>300</v>
      </c>
      <c r="BM789">
        <v>1</v>
      </c>
      <c r="BN789">
        <v>0</v>
      </c>
      <c r="BO789">
        <v>1</v>
      </c>
      <c r="BP789">
        <v>0</v>
      </c>
      <c r="BS789">
        <v>0.08</v>
      </c>
      <c r="BT789">
        <v>0</v>
      </c>
      <c r="BU789">
        <v>0</v>
      </c>
      <c r="CE789" t="str">
        <f>"21:13:21.668"</f>
        <v>21:13:21.668</v>
      </c>
      <c r="CF789">
        <v>668024466</v>
      </c>
      <c r="CI789">
        <v>0</v>
      </c>
      <c r="CJ789">
        <v>1504</v>
      </c>
      <c r="CK789">
        <v>1011.2</v>
      </c>
      <c r="CL789">
        <v>4.2187999999999999</v>
      </c>
      <c r="CM789">
        <v>1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131</v>
      </c>
      <c r="DA789">
        <v>145</v>
      </c>
      <c r="DB789">
        <v>1</v>
      </c>
      <c r="DC789" t="s">
        <v>132</v>
      </c>
      <c r="DD789" t="s">
        <v>133</v>
      </c>
      <c r="DG789">
        <v>1838682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"09/28/2024 21:13:22.929"</f>
        <v>09/28/2024 21:13:22.929</v>
      </c>
      <c r="C790" t="str">
        <f t="shared" si="51"/>
        <v>FFDFD7C0</v>
      </c>
      <c r="D790" t="s">
        <v>136</v>
      </c>
      <c r="E790">
        <v>3</v>
      </c>
      <c r="F790">
        <v>1003</v>
      </c>
      <c r="G790" t="s">
        <v>142</v>
      </c>
      <c r="J790" t="s">
        <v>137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"21:13:22.641"</f>
        <v>21:13:22.641</v>
      </c>
      <c r="T790" t="str">
        <f>"21:13:22.241"</f>
        <v>21:13:22.241</v>
      </c>
      <c r="U790" t="str">
        <f t="shared" si="49"/>
        <v>A073EB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297</v>
      </c>
      <c r="AG790">
        <v>0</v>
      </c>
      <c r="AH790">
        <v>3</v>
      </c>
      <c r="AI790">
        <v>2</v>
      </c>
      <c r="AJ790">
        <v>1</v>
      </c>
      <c r="AK790" t="s">
        <v>505</v>
      </c>
      <c r="AL790">
        <v>35.999364999999997</v>
      </c>
      <c r="AM790" t="s">
        <v>506</v>
      </c>
      <c r="AN790">
        <v>-75.673721</v>
      </c>
      <c r="AO790">
        <v>25</v>
      </c>
      <c r="AP790">
        <v>1225</v>
      </c>
      <c r="AQ790" t="s">
        <v>129</v>
      </c>
      <c r="AR790">
        <v>128</v>
      </c>
      <c r="AS790">
        <v>108</v>
      </c>
      <c r="AT790">
        <v>-512</v>
      </c>
      <c r="BB790" t="str">
        <f t="shared" si="50"/>
        <v>1200</v>
      </c>
      <c r="BC790">
        <v>1</v>
      </c>
      <c r="BD790" t="str">
        <f t="shared" si="52"/>
        <v xml:space="preserve">N1281F  </v>
      </c>
      <c r="BE790">
        <v>1</v>
      </c>
      <c r="BG790">
        <v>0</v>
      </c>
      <c r="BH790">
        <v>0</v>
      </c>
      <c r="BI790">
        <v>0</v>
      </c>
      <c r="BJ790">
        <v>1050</v>
      </c>
      <c r="BK790">
        <v>-175</v>
      </c>
      <c r="BL790" t="s">
        <v>300</v>
      </c>
      <c r="BM790">
        <v>1</v>
      </c>
      <c r="BN790">
        <v>0</v>
      </c>
      <c r="BO790">
        <v>1</v>
      </c>
      <c r="BP790">
        <v>0</v>
      </c>
      <c r="BS790">
        <v>0.08</v>
      </c>
      <c r="BT790">
        <v>0</v>
      </c>
      <c r="BU790">
        <v>0</v>
      </c>
      <c r="CE790" t="str">
        <f>"21:13:22.646"</f>
        <v>21:13:22.646</v>
      </c>
      <c r="CF790">
        <v>646157311</v>
      </c>
      <c r="CI790">
        <v>0</v>
      </c>
      <c r="CJ790">
        <v>1504</v>
      </c>
      <c r="CK790">
        <v>1011.2</v>
      </c>
      <c r="CL790">
        <v>4.2187999999999999</v>
      </c>
      <c r="CM790">
        <v>1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131</v>
      </c>
      <c r="DA790">
        <v>145</v>
      </c>
      <c r="DB790">
        <v>1</v>
      </c>
      <c r="DC790" t="s">
        <v>132</v>
      </c>
      <c r="DD790" t="s">
        <v>133</v>
      </c>
      <c r="DG790">
        <v>1839103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"09/28/2024 21:13:22.929"</f>
        <v>09/28/2024 21:13:22.929</v>
      </c>
      <c r="C791" t="str">
        <f t="shared" si="51"/>
        <v>FFDFD7C0</v>
      </c>
      <c r="D791" t="s">
        <v>136</v>
      </c>
      <c r="E791">
        <v>4</v>
      </c>
      <c r="F791">
        <v>1004</v>
      </c>
      <c r="G791" t="s">
        <v>124</v>
      </c>
      <c r="J791" t="s">
        <v>137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"21:13:22.641"</f>
        <v>21:13:22.641</v>
      </c>
      <c r="T791" t="str">
        <f>"21:13:22.241"</f>
        <v>21:13:22.241</v>
      </c>
      <c r="U791" t="str">
        <f t="shared" si="49"/>
        <v>A073EB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297</v>
      </c>
      <c r="AG791">
        <v>0</v>
      </c>
      <c r="AH791">
        <v>3</v>
      </c>
      <c r="AI791">
        <v>2</v>
      </c>
      <c r="AJ791">
        <v>1</v>
      </c>
      <c r="AK791" t="s">
        <v>505</v>
      </c>
      <c r="AL791">
        <v>35.999364999999997</v>
      </c>
      <c r="AM791" t="s">
        <v>506</v>
      </c>
      <c r="AN791">
        <v>-75.673721</v>
      </c>
      <c r="AO791">
        <v>25</v>
      </c>
      <c r="AP791">
        <v>1225</v>
      </c>
      <c r="AQ791" t="s">
        <v>129</v>
      </c>
      <c r="AR791">
        <v>128</v>
      </c>
      <c r="AS791">
        <v>108</v>
      </c>
      <c r="AT791">
        <v>-512</v>
      </c>
      <c r="BB791" t="str">
        <f t="shared" si="50"/>
        <v>1200</v>
      </c>
      <c r="BC791">
        <v>1</v>
      </c>
      <c r="BD791" t="str">
        <f t="shared" si="52"/>
        <v xml:space="preserve">N1281F  </v>
      </c>
      <c r="BE791">
        <v>1</v>
      </c>
      <c r="BG791">
        <v>0</v>
      </c>
      <c r="BH791">
        <v>0</v>
      </c>
      <c r="BI791">
        <v>0</v>
      </c>
      <c r="BJ791">
        <v>1050</v>
      </c>
      <c r="BK791">
        <v>-175</v>
      </c>
      <c r="BL791" t="s">
        <v>300</v>
      </c>
      <c r="BM791">
        <v>1</v>
      </c>
      <c r="BN791">
        <v>0</v>
      </c>
      <c r="BO791">
        <v>1</v>
      </c>
      <c r="BP791">
        <v>0</v>
      </c>
      <c r="BS791">
        <v>0.08</v>
      </c>
      <c r="BT791">
        <v>0</v>
      </c>
      <c r="BU791">
        <v>0</v>
      </c>
      <c r="CE791" t="str">
        <f>"21:13:22.646"</f>
        <v>21:13:22.646</v>
      </c>
      <c r="CF791">
        <v>646157311</v>
      </c>
      <c r="CI791">
        <v>0</v>
      </c>
      <c r="CJ791">
        <v>1504</v>
      </c>
      <c r="CK791">
        <v>1011.2</v>
      </c>
      <c r="CL791">
        <v>4.2187999999999999</v>
      </c>
      <c r="CM791">
        <v>1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131</v>
      </c>
      <c r="DA791">
        <v>145</v>
      </c>
      <c r="DB791">
        <v>1</v>
      </c>
      <c r="DC791" t="s">
        <v>132</v>
      </c>
      <c r="DD791" t="s">
        <v>133</v>
      </c>
      <c r="DG791">
        <v>1839103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"09/28/2024 21:13:22.960"</f>
        <v>09/28/2024 21:13:22.960</v>
      </c>
      <c r="C792" t="str">
        <f t="shared" si="51"/>
        <v>FFDFD7C0</v>
      </c>
      <c r="D792" t="s">
        <v>123</v>
      </c>
      <c r="E792">
        <v>2</v>
      </c>
      <c r="H792">
        <v>158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"21:13:22.641"</f>
        <v>21:13:22.641</v>
      </c>
      <c r="T792" t="str">
        <f>"21:13:22.241"</f>
        <v>21:13:22.241</v>
      </c>
      <c r="U792" t="str">
        <f t="shared" si="49"/>
        <v>A073EB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297</v>
      </c>
      <c r="AG792">
        <v>0</v>
      </c>
      <c r="AH792">
        <v>3</v>
      </c>
      <c r="AI792">
        <v>2</v>
      </c>
      <c r="AJ792">
        <v>1</v>
      </c>
      <c r="AK792" t="s">
        <v>505</v>
      </c>
      <c r="AL792">
        <v>35.999364999999997</v>
      </c>
      <c r="AM792" t="s">
        <v>506</v>
      </c>
      <c r="AN792">
        <v>-75.673721</v>
      </c>
      <c r="AO792">
        <v>25</v>
      </c>
      <c r="AP792">
        <v>1225</v>
      </c>
      <c r="AQ792" t="s">
        <v>129</v>
      </c>
      <c r="AR792">
        <v>128</v>
      </c>
      <c r="AS792">
        <v>108</v>
      </c>
      <c r="AT792">
        <v>-512</v>
      </c>
      <c r="BB792" t="str">
        <f t="shared" si="50"/>
        <v>1200</v>
      </c>
      <c r="BC792">
        <v>1</v>
      </c>
      <c r="BD792" t="str">
        <f t="shared" si="52"/>
        <v xml:space="preserve">N1281F  </v>
      </c>
      <c r="BE792">
        <v>1</v>
      </c>
      <c r="BG792">
        <v>0</v>
      </c>
      <c r="BH792">
        <v>0</v>
      </c>
      <c r="BI792">
        <v>0</v>
      </c>
      <c r="BJ792">
        <v>1050</v>
      </c>
      <c r="BK792">
        <v>-175</v>
      </c>
      <c r="BL792" t="s">
        <v>300</v>
      </c>
      <c r="BM792">
        <v>1</v>
      </c>
      <c r="BN792">
        <v>0</v>
      </c>
      <c r="BO792">
        <v>1</v>
      </c>
      <c r="BP792">
        <v>0</v>
      </c>
      <c r="BS792">
        <v>0.08</v>
      </c>
      <c r="BT792">
        <v>0</v>
      </c>
      <c r="BU792">
        <v>0</v>
      </c>
      <c r="CE792" t="str">
        <f>"21:13:22.646"</f>
        <v>21:13:22.646</v>
      </c>
      <c r="CF792">
        <v>646157311</v>
      </c>
      <c r="CI792">
        <v>0</v>
      </c>
      <c r="CJ792">
        <v>1504</v>
      </c>
      <c r="CK792">
        <v>1011.2</v>
      </c>
      <c r="CL792">
        <v>4.2187999999999999</v>
      </c>
      <c r="CM792">
        <v>1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145</v>
      </c>
      <c r="DB792">
        <v>1</v>
      </c>
      <c r="DC792" t="s">
        <v>132</v>
      </c>
      <c r="DD792" t="s">
        <v>133</v>
      </c>
      <c r="DG792">
        <v>1839103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"09/28/2024 21:13:22.960"</f>
        <v>09/28/2024 21:13:22.960</v>
      </c>
      <c r="C793" t="str">
        <f t="shared" si="51"/>
        <v>FFDFD7C0</v>
      </c>
      <c r="D793" t="s">
        <v>427</v>
      </c>
      <c r="E793">
        <v>46</v>
      </c>
      <c r="H793">
        <v>143</v>
      </c>
      <c r="I793" t="s">
        <v>428</v>
      </c>
      <c r="J793" t="s">
        <v>297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"21:13:22.641"</f>
        <v>21:13:22.641</v>
      </c>
      <c r="T793" t="str">
        <f>"21:13:22.241"</f>
        <v>21:13:22.241</v>
      </c>
      <c r="U793" t="str">
        <f t="shared" si="49"/>
        <v>A073EB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297</v>
      </c>
      <c r="AG793">
        <v>0</v>
      </c>
      <c r="AH793">
        <v>3</v>
      </c>
      <c r="AI793">
        <v>2</v>
      </c>
      <c r="AJ793">
        <v>1</v>
      </c>
      <c r="AK793" t="s">
        <v>505</v>
      </c>
      <c r="AL793">
        <v>35.999364999999997</v>
      </c>
      <c r="AM793" t="s">
        <v>506</v>
      </c>
      <c r="AN793">
        <v>-75.673721</v>
      </c>
      <c r="AO793">
        <v>25</v>
      </c>
      <c r="AP793">
        <v>1225</v>
      </c>
      <c r="AQ793" t="s">
        <v>129</v>
      </c>
      <c r="AR793">
        <v>128</v>
      </c>
      <c r="AS793">
        <v>108</v>
      </c>
      <c r="AT793">
        <v>-512</v>
      </c>
      <c r="BB793" t="str">
        <f t="shared" si="50"/>
        <v>1200</v>
      </c>
      <c r="BC793">
        <v>1</v>
      </c>
      <c r="BD793" t="str">
        <f t="shared" si="52"/>
        <v xml:space="preserve">N1281F  </v>
      </c>
      <c r="BE793">
        <v>1</v>
      </c>
      <c r="BG793">
        <v>0</v>
      </c>
      <c r="BH793">
        <v>0</v>
      </c>
      <c r="BI793">
        <v>0</v>
      </c>
      <c r="BJ793">
        <v>1050</v>
      </c>
      <c r="BK793">
        <v>-175</v>
      </c>
      <c r="BL793" t="s">
        <v>300</v>
      </c>
      <c r="BM793">
        <v>1</v>
      </c>
      <c r="BN793">
        <v>0</v>
      </c>
      <c r="BO793">
        <v>1</v>
      </c>
      <c r="BP793">
        <v>0</v>
      </c>
      <c r="BS793">
        <v>0.08</v>
      </c>
      <c r="BT793">
        <v>0</v>
      </c>
      <c r="BU793">
        <v>0</v>
      </c>
      <c r="CE793" t="str">
        <f>"21:13:22.646"</f>
        <v>21:13:22.646</v>
      </c>
      <c r="CF793">
        <v>646157311</v>
      </c>
      <c r="CI793">
        <v>0</v>
      </c>
      <c r="CJ793">
        <v>1504</v>
      </c>
      <c r="CK793">
        <v>1011.2</v>
      </c>
      <c r="CL793">
        <v>4.2187999999999999</v>
      </c>
      <c r="CM793">
        <v>1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145</v>
      </c>
      <c r="DB793">
        <v>1</v>
      </c>
      <c r="DC793" t="s">
        <v>132</v>
      </c>
      <c r="DD793" t="s">
        <v>133</v>
      </c>
      <c r="DG793">
        <v>1839103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"09/28/2024 21:13:22.960"</f>
        <v>09/28/2024 21:13:22.960</v>
      </c>
      <c r="C794" t="str">
        <f t="shared" si="51"/>
        <v>FFDFD7C0</v>
      </c>
      <c r="D794" t="s">
        <v>143</v>
      </c>
      <c r="E794">
        <v>13</v>
      </c>
      <c r="J794" t="s">
        <v>144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"21:13:22.641"</f>
        <v>21:13:22.641</v>
      </c>
      <c r="T794" t="str">
        <f>"21:13:22.241"</f>
        <v>21:13:22.241</v>
      </c>
      <c r="U794" t="str">
        <f t="shared" si="49"/>
        <v>A073EB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297</v>
      </c>
      <c r="AG794">
        <v>0</v>
      </c>
      <c r="AH794">
        <v>3</v>
      </c>
      <c r="AI794">
        <v>2</v>
      </c>
      <c r="AJ794">
        <v>1</v>
      </c>
      <c r="AK794" t="s">
        <v>505</v>
      </c>
      <c r="AL794">
        <v>35.999364999999997</v>
      </c>
      <c r="AM794" t="s">
        <v>506</v>
      </c>
      <c r="AN794">
        <v>-75.673721</v>
      </c>
      <c r="AO794">
        <v>25</v>
      </c>
      <c r="AP794">
        <v>1225</v>
      </c>
      <c r="AQ794" t="s">
        <v>129</v>
      </c>
      <c r="AR794">
        <v>128</v>
      </c>
      <c r="AS794">
        <v>108</v>
      </c>
      <c r="AT794">
        <v>-512</v>
      </c>
      <c r="BB794" t="str">
        <f t="shared" si="50"/>
        <v>1200</v>
      </c>
      <c r="BC794">
        <v>1</v>
      </c>
      <c r="BD794" t="str">
        <f t="shared" si="52"/>
        <v xml:space="preserve">N1281F  </v>
      </c>
      <c r="BE794">
        <v>1</v>
      </c>
      <c r="BG794">
        <v>0</v>
      </c>
      <c r="BH794">
        <v>0</v>
      </c>
      <c r="BI794">
        <v>0</v>
      </c>
      <c r="BJ794">
        <v>1050</v>
      </c>
      <c r="BK794">
        <v>-175</v>
      </c>
      <c r="BL794" t="s">
        <v>300</v>
      </c>
      <c r="BM794">
        <v>1</v>
      </c>
      <c r="BN794">
        <v>0</v>
      </c>
      <c r="BO794">
        <v>1</v>
      </c>
      <c r="BP794">
        <v>0</v>
      </c>
      <c r="BS794">
        <v>0.08</v>
      </c>
      <c r="BT794">
        <v>0</v>
      </c>
      <c r="BU794">
        <v>0</v>
      </c>
      <c r="CE794" t="str">
        <f>"21:13:22.646"</f>
        <v>21:13:22.646</v>
      </c>
      <c r="CF794">
        <v>646157311</v>
      </c>
      <c r="CI794">
        <v>0</v>
      </c>
      <c r="CJ794">
        <v>1504</v>
      </c>
      <c r="CK794">
        <v>1011.2</v>
      </c>
      <c r="CL794">
        <v>4.2187999999999999</v>
      </c>
      <c r="CM794">
        <v>1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131</v>
      </c>
      <c r="DA794">
        <v>145</v>
      </c>
      <c r="DB794">
        <v>1</v>
      </c>
      <c r="DC794" t="s">
        <v>132</v>
      </c>
      <c r="DD794" t="s">
        <v>133</v>
      </c>
      <c r="DG794">
        <v>1839103</v>
      </c>
      <c r="DI794">
        <v>0</v>
      </c>
      <c r="DJ794">
        <v>0</v>
      </c>
      <c r="DK794">
        <v>1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"09/28/2024 21:13:23.835"</f>
        <v>09/28/2024 21:13:23.835</v>
      </c>
      <c r="C795" t="str">
        <f t="shared" si="51"/>
        <v>FFDFD7C0</v>
      </c>
      <c r="D795" t="s">
        <v>427</v>
      </c>
      <c r="E795">
        <v>46</v>
      </c>
      <c r="H795">
        <v>143</v>
      </c>
      <c r="I795" t="s">
        <v>428</v>
      </c>
      <c r="J795" t="s">
        <v>297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"21:13:23.578"</f>
        <v>21:13:23.578</v>
      </c>
      <c r="T795" t="str">
        <f>"21:13:23.178"</f>
        <v>21:13:23.178</v>
      </c>
      <c r="U795" t="str">
        <f t="shared" si="49"/>
        <v>A073EB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297</v>
      </c>
      <c r="AG795">
        <v>0</v>
      </c>
      <c r="AH795">
        <v>3</v>
      </c>
      <c r="AI795">
        <v>2</v>
      </c>
      <c r="AJ795">
        <v>1</v>
      </c>
      <c r="AK795" t="s">
        <v>507</v>
      </c>
      <c r="AL795">
        <v>35.999814999999998</v>
      </c>
      <c r="AM795" t="s">
        <v>508</v>
      </c>
      <c r="AN795">
        <v>-75.673077000000006</v>
      </c>
      <c r="AO795">
        <v>25</v>
      </c>
      <c r="AP795">
        <v>1225</v>
      </c>
      <c r="AQ795" t="s">
        <v>129</v>
      </c>
      <c r="AR795">
        <v>127</v>
      </c>
      <c r="AS795">
        <v>108</v>
      </c>
      <c r="AT795">
        <v>-448</v>
      </c>
      <c r="BB795" t="str">
        <f t="shared" si="50"/>
        <v>1200</v>
      </c>
      <c r="BC795">
        <v>1</v>
      </c>
      <c r="BD795" t="str">
        <f t="shared" si="52"/>
        <v xml:space="preserve">N1281F  </v>
      </c>
      <c r="BE795">
        <v>1</v>
      </c>
      <c r="BG795">
        <v>0</v>
      </c>
      <c r="BH795">
        <v>0</v>
      </c>
      <c r="BI795">
        <v>0</v>
      </c>
      <c r="BJ795">
        <v>1050</v>
      </c>
      <c r="BK795">
        <v>-175</v>
      </c>
      <c r="BL795" t="s">
        <v>300</v>
      </c>
      <c r="BM795">
        <v>1</v>
      </c>
      <c r="BN795">
        <v>0</v>
      </c>
      <c r="BO795">
        <v>1</v>
      </c>
      <c r="BP795">
        <v>0</v>
      </c>
      <c r="BS795">
        <v>0.04</v>
      </c>
      <c r="BT795">
        <v>0</v>
      </c>
      <c r="BU795">
        <v>0</v>
      </c>
      <c r="CE795" t="str">
        <f>"21:13:23.580"</f>
        <v>21:13:23.580</v>
      </c>
      <c r="CF795">
        <v>580053091</v>
      </c>
      <c r="CI795">
        <v>0</v>
      </c>
      <c r="CJ795">
        <v>1504</v>
      </c>
      <c r="CK795">
        <v>1011.2</v>
      </c>
      <c r="CL795">
        <v>4.2187999999999999</v>
      </c>
      <c r="CM795">
        <v>1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131</v>
      </c>
      <c r="DA795">
        <v>145</v>
      </c>
      <c r="DB795">
        <v>1</v>
      </c>
      <c r="DC795" t="s">
        <v>132</v>
      </c>
      <c r="DD795" t="s">
        <v>133</v>
      </c>
      <c r="DG795">
        <v>1839552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"09/28/2024 21:13:23.835"</f>
        <v>09/28/2024 21:13:23.835</v>
      </c>
      <c r="C796" t="str">
        <f t="shared" si="51"/>
        <v>FFDFD7C0</v>
      </c>
      <c r="D796" t="s">
        <v>136</v>
      </c>
      <c r="E796">
        <v>3</v>
      </c>
      <c r="F796">
        <v>1003</v>
      </c>
      <c r="G796" t="s">
        <v>142</v>
      </c>
      <c r="J796" t="s">
        <v>137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"21:13:23.578"</f>
        <v>21:13:23.578</v>
      </c>
      <c r="T796" t="str">
        <f>"21:13:23.178"</f>
        <v>21:13:23.178</v>
      </c>
      <c r="U796" t="str">
        <f t="shared" si="49"/>
        <v>A073EB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297</v>
      </c>
      <c r="AG796">
        <v>0</v>
      </c>
      <c r="AH796">
        <v>3</v>
      </c>
      <c r="AI796">
        <v>2</v>
      </c>
      <c r="AJ796">
        <v>1</v>
      </c>
      <c r="AK796" t="s">
        <v>507</v>
      </c>
      <c r="AL796">
        <v>35.999814999999998</v>
      </c>
      <c r="AM796" t="s">
        <v>508</v>
      </c>
      <c r="AN796">
        <v>-75.673077000000006</v>
      </c>
      <c r="AO796">
        <v>25</v>
      </c>
      <c r="AP796">
        <v>1225</v>
      </c>
      <c r="AQ796" t="s">
        <v>129</v>
      </c>
      <c r="AR796">
        <v>127</v>
      </c>
      <c r="AS796">
        <v>108</v>
      </c>
      <c r="AT796">
        <v>-448</v>
      </c>
      <c r="BB796" t="str">
        <f t="shared" si="50"/>
        <v>1200</v>
      </c>
      <c r="BC796">
        <v>1</v>
      </c>
      <c r="BD796" t="str">
        <f t="shared" si="52"/>
        <v xml:space="preserve">N1281F  </v>
      </c>
      <c r="BE796">
        <v>1</v>
      </c>
      <c r="BG796">
        <v>0</v>
      </c>
      <c r="BH796">
        <v>0</v>
      </c>
      <c r="BI796">
        <v>0</v>
      </c>
      <c r="BJ796">
        <v>1050</v>
      </c>
      <c r="BK796">
        <v>-175</v>
      </c>
      <c r="BL796" t="s">
        <v>300</v>
      </c>
      <c r="BM796">
        <v>1</v>
      </c>
      <c r="BN796">
        <v>0</v>
      </c>
      <c r="BO796">
        <v>1</v>
      </c>
      <c r="BP796">
        <v>0</v>
      </c>
      <c r="BS796">
        <v>0.04</v>
      </c>
      <c r="BT796">
        <v>0</v>
      </c>
      <c r="BU796">
        <v>0</v>
      </c>
      <c r="CE796" t="str">
        <f>"21:13:23.580"</f>
        <v>21:13:23.580</v>
      </c>
      <c r="CF796">
        <v>580053091</v>
      </c>
      <c r="CI796">
        <v>0</v>
      </c>
      <c r="CJ796">
        <v>1504</v>
      </c>
      <c r="CK796">
        <v>1011.2</v>
      </c>
      <c r="CL796">
        <v>4.2187999999999999</v>
      </c>
      <c r="CM796">
        <v>1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131</v>
      </c>
      <c r="DA796">
        <v>145</v>
      </c>
      <c r="DB796">
        <v>1</v>
      </c>
      <c r="DC796" t="s">
        <v>132</v>
      </c>
      <c r="DD796" t="s">
        <v>133</v>
      </c>
      <c r="DG796">
        <v>1839552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"09/28/2024 21:13:23.835"</f>
        <v>09/28/2024 21:13:23.835</v>
      </c>
      <c r="C797" t="str">
        <f t="shared" si="51"/>
        <v>FFDFD7C0</v>
      </c>
      <c r="D797" t="s">
        <v>136</v>
      </c>
      <c r="E797">
        <v>4</v>
      </c>
      <c r="F797">
        <v>1004</v>
      </c>
      <c r="G797" t="s">
        <v>124</v>
      </c>
      <c r="J797" t="s">
        <v>137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"21:13:23.578"</f>
        <v>21:13:23.578</v>
      </c>
      <c r="T797" t="str">
        <f>"21:13:23.178"</f>
        <v>21:13:23.178</v>
      </c>
      <c r="U797" t="str">
        <f t="shared" si="49"/>
        <v>A073EB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297</v>
      </c>
      <c r="AG797">
        <v>0</v>
      </c>
      <c r="AH797">
        <v>3</v>
      </c>
      <c r="AI797">
        <v>2</v>
      </c>
      <c r="AJ797">
        <v>1</v>
      </c>
      <c r="AK797" t="s">
        <v>507</v>
      </c>
      <c r="AL797">
        <v>35.999814999999998</v>
      </c>
      <c r="AM797" t="s">
        <v>508</v>
      </c>
      <c r="AN797">
        <v>-75.673077000000006</v>
      </c>
      <c r="AO797">
        <v>25</v>
      </c>
      <c r="AP797">
        <v>1225</v>
      </c>
      <c r="AQ797" t="s">
        <v>129</v>
      </c>
      <c r="AR797">
        <v>127</v>
      </c>
      <c r="AS797">
        <v>108</v>
      </c>
      <c r="AT797">
        <v>-448</v>
      </c>
      <c r="BB797" t="str">
        <f t="shared" si="50"/>
        <v>1200</v>
      </c>
      <c r="BC797">
        <v>1</v>
      </c>
      <c r="BD797" t="str">
        <f t="shared" si="52"/>
        <v xml:space="preserve">N1281F  </v>
      </c>
      <c r="BE797">
        <v>1</v>
      </c>
      <c r="BG797">
        <v>0</v>
      </c>
      <c r="BH797">
        <v>0</v>
      </c>
      <c r="BI797">
        <v>0</v>
      </c>
      <c r="BJ797">
        <v>1050</v>
      </c>
      <c r="BK797">
        <v>-175</v>
      </c>
      <c r="BL797" t="s">
        <v>300</v>
      </c>
      <c r="BM797">
        <v>1</v>
      </c>
      <c r="BN797">
        <v>0</v>
      </c>
      <c r="BO797">
        <v>1</v>
      </c>
      <c r="BP797">
        <v>0</v>
      </c>
      <c r="BS797">
        <v>0.04</v>
      </c>
      <c r="BT797">
        <v>0</v>
      </c>
      <c r="BU797">
        <v>0</v>
      </c>
      <c r="CE797" t="str">
        <f>"21:13:23.580"</f>
        <v>21:13:23.580</v>
      </c>
      <c r="CF797">
        <v>580053091</v>
      </c>
      <c r="CI797">
        <v>0</v>
      </c>
      <c r="CJ797">
        <v>1504</v>
      </c>
      <c r="CK797">
        <v>1011.2</v>
      </c>
      <c r="CL797">
        <v>4.2187999999999999</v>
      </c>
      <c r="CM797">
        <v>1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145</v>
      </c>
      <c r="DB797">
        <v>1</v>
      </c>
      <c r="DC797" t="s">
        <v>132</v>
      </c>
      <c r="DD797" t="s">
        <v>133</v>
      </c>
      <c r="DG797">
        <v>1839552</v>
      </c>
      <c r="DI797">
        <v>0</v>
      </c>
      <c r="DJ797">
        <v>0</v>
      </c>
      <c r="DK797">
        <v>1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"09/28/2024 21:13:23.835"</f>
        <v>09/28/2024 21:13:23.835</v>
      </c>
      <c r="C798" t="str">
        <f t="shared" si="51"/>
        <v>FFDFD7C0</v>
      </c>
      <c r="D798" t="s">
        <v>143</v>
      </c>
      <c r="E798">
        <v>13</v>
      </c>
      <c r="J798" t="s">
        <v>144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"21:13:23.578"</f>
        <v>21:13:23.578</v>
      </c>
      <c r="T798" t="str">
        <f>"21:13:23.178"</f>
        <v>21:13:23.178</v>
      </c>
      <c r="U798" t="str">
        <f t="shared" si="49"/>
        <v>A073EB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297</v>
      </c>
      <c r="AG798">
        <v>0</v>
      </c>
      <c r="AH798">
        <v>3</v>
      </c>
      <c r="AI798">
        <v>2</v>
      </c>
      <c r="AJ798">
        <v>1</v>
      </c>
      <c r="AK798" t="s">
        <v>507</v>
      </c>
      <c r="AL798">
        <v>35.999814999999998</v>
      </c>
      <c r="AM798" t="s">
        <v>508</v>
      </c>
      <c r="AN798">
        <v>-75.673077000000006</v>
      </c>
      <c r="AO798">
        <v>25</v>
      </c>
      <c r="AP798">
        <v>1225</v>
      </c>
      <c r="AQ798" t="s">
        <v>129</v>
      </c>
      <c r="AR798">
        <v>127</v>
      </c>
      <c r="AS798">
        <v>108</v>
      </c>
      <c r="AT798">
        <v>-448</v>
      </c>
      <c r="BB798" t="str">
        <f t="shared" si="50"/>
        <v>1200</v>
      </c>
      <c r="BC798">
        <v>1</v>
      </c>
      <c r="BD798" t="str">
        <f t="shared" si="52"/>
        <v xml:space="preserve">N1281F  </v>
      </c>
      <c r="BE798">
        <v>1</v>
      </c>
      <c r="BG798">
        <v>0</v>
      </c>
      <c r="BH798">
        <v>0</v>
      </c>
      <c r="BI798">
        <v>0</v>
      </c>
      <c r="BJ798">
        <v>1050</v>
      </c>
      <c r="BK798">
        <v>-175</v>
      </c>
      <c r="BL798" t="s">
        <v>300</v>
      </c>
      <c r="BM798">
        <v>1</v>
      </c>
      <c r="BN798">
        <v>0</v>
      </c>
      <c r="BO798">
        <v>1</v>
      </c>
      <c r="BP798">
        <v>0</v>
      </c>
      <c r="BS798">
        <v>0.04</v>
      </c>
      <c r="BT798">
        <v>0</v>
      </c>
      <c r="BU798">
        <v>0</v>
      </c>
      <c r="CE798" t="str">
        <f>"21:13:23.580"</f>
        <v>21:13:23.580</v>
      </c>
      <c r="CF798">
        <v>580053091</v>
      </c>
      <c r="CI798">
        <v>0</v>
      </c>
      <c r="CJ798">
        <v>1504</v>
      </c>
      <c r="CK798">
        <v>1011.2</v>
      </c>
      <c r="CL798">
        <v>4.2187999999999999</v>
      </c>
      <c r="CM798">
        <v>1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145</v>
      </c>
      <c r="DB798">
        <v>1</v>
      </c>
      <c r="DC798" t="s">
        <v>132</v>
      </c>
      <c r="DD798" t="s">
        <v>133</v>
      </c>
      <c r="DG798">
        <v>1839552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"09/28/2024 21:13:23.866"</f>
        <v>09/28/2024 21:13:23.866</v>
      </c>
      <c r="C799" t="str">
        <f t="shared" si="51"/>
        <v>FFDFD7C0</v>
      </c>
      <c r="D799" t="s">
        <v>123</v>
      </c>
      <c r="E799">
        <v>2</v>
      </c>
      <c r="H799">
        <v>158</v>
      </c>
      <c r="I799" t="s">
        <v>124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"21:13:23.578"</f>
        <v>21:13:23.578</v>
      </c>
      <c r="T799" t="str">
        <f>"21:13:23.178"</f>
        <v>21:13:23.178</v>
      </c>
      <c r="U799" t="str">
        <f t="shared" si="49"/>
        <v>A073EB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297</v>
      </c>
      <c r="AG799">
        <v>0</v>
      </c>
      <c r="AH799">
        <v>3</v>
      </c>
      <c r="AI799">
        <v>2</v>
      </c>
      <c r="AJ799">
        <v>1</v>
      </c>
      <c r="AK799" t="s">
        <v>507</v>
      </c>
      <c r="AL799">
        <v>35.999814999999998</v>
      </c>
      <c r="AM799" t="s">
        <v>508</v>
      </c>
      <c r="AN799">
        <v>-75.673077000000006</v>
      </c>
      <c r="AO799">
        <v>25</v>
      </c>
      <c r="AP799">
        <v>1225</v>
      </c>
      <c r="AQ799" t="s">
        <v>129</v>
      </c>
      <c r="AR799">
        <v>127</v>
      </c>
      <c r="AS799">
        <v>108</v>
      </c>
      <c r="AT799">
        <v>-448</v>
      </c>
      <c r="BB799" t="str">
        <f t="shared" si="50"/>
        <v>1200</v>
      </c>
      <c r="BC799">
        <v>1</v>
      </c>
      <c r="BD799" t="str">
        <f t="shared" si="52"/>
        <v xml:space="preserve">N1281F  </v>
      </c>
      <c r="BE799">
        <v>1</v>
      </c>
      <c r="BG799">
        <v>0</v>
      </c>
      <c r="BH799">
        <v>0</v>
      </c>
      <c r="BI799">
        <v>0</v>
      </c>
      <c r="BJ799">
        <v>1050</v>
      </c>
      <c r="BK799">
        <v>-175</v>
      </c>
      <c r="BL799" t="s">
        <v>300</v>
      </c>
      <c r="BM799">
        <v>1</v>
      </c>
      <c r="BN799">
        <v>0</v>
      </c>
      <c r="BO799">
        <v>1</v>
      </c>
      <c r="BP799">
        <v>0</v>
      </c>
      <c r="BS799">
        <v>0.04</v>
      </c>
      <c r="BT799">
        <v>0</v>
      </c>
      <c r="BU799">
        <v>0</v>
      </c>
      <c r="CE799" t="str">
        <f>"21:13:23.580"</f>
        <v>21:13:23.580</v>
      </c>
      <c r="CF799">
        <v>580053091</v>
      </c>
      <c r="CI799">
        <v>0</v>
      </c>
      <c r="CJ799">
        <v>1504</v>
      </c>
      <c r="CK799">
        <v>1011.2</v>
      </c>
      <c r="CL799">
        <v>4.2187999999999999</v>
      </c>
      <c r="CM799">
        <v>1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145</v>
      </c>
      <c r="DB799">
        <v>1</v>
      </c>
      <c r="DC799" t="s">
        <v>132</v>
      </c>
      <c r="DD799" t="s">
        <v>133</v>
      </c>
      <c r="DG799">
        <v>1839552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"09/28/2024 21:13:24.678"</f>
        <v>09/28/2024 21:13:24.678</v>
      </c>
      <c r="C800" t="str">
        <f t="shared" si="51"/>
        <v>FFDFD7C0</v>
      </c>
      <c r="D800" t="s">
        <v>136</v>
      </c>
      <c r="E800">
        <v>3</v>
      </c>
      <c r="F800">
        <v>1003</v>
      </c>
      <c r="G800" t="s">
        <v>142</v>
      </c>
      <c r="J800" t="s">
        <v>137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"21:13:24.445"</f>
        <v>21:13:24.445</v>
      </c>
      <c r="T800" t="str">
        <f>"21:13:24.045"</f>
        <v>21:13:24.045</v>
      </c>
      <c r="U800" t="str">
        <f t="shared" si="49"/>
        <v>A073EB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297</v>
      </c>
      <c r="AG800">
        <v>0</v>
      </c>
      <c r="AH800">
        <v>3</v>
      </c>
      <c r="AI800">
        <v>2</v>
      </c>
      <c r="AJ800">
        <v>1</v>
      </c>
      <c r="AK800" t="s">
        <v>509</v>
      </c>
      <c r="AL800">
        <v>36.000266000000003</v>
      </c>
      <c r="AM800" t="s">
        <v>510</v>
      </c>
      <c r="AN800">
        <v>-75.672389999999993</v>
      </c>
      <c r="AO800">
        <v>25</v>
      </c>
      <c r="AP800">
        <v>1225</v>
      </c>
      <c r="AQ800" t="s">
        <v>129</v>
      </c>
      <c r="AR800">
        <v>127</v>
      </c>
      <c r="AS800">
        <v>108</v>
      </c>
      <c r="AT800">
        <v>-384</v>
      </c>
      <c r="BB800" t="str">
        <f t="shared" si="50"/>
        <v>1200</v>
      </c>
      <c r="BC800">
        <v>1</v>
      </c>
      <c r="BD800" t="str">
        <f t="shared" si="52"/>
        <v xml:space="preserve">N1281F  </v>
      </c>
      <c r="BE800">
        <v>1</v>
      </c>
      <c r="BG800">
        <v>0</v>
      </c>
      <c r="BH800">
        <v>0</v>
      </c>
      <c r="BI800">
        <v>0</v>
      </c>
      <c r="BJ800">
        <v>1050</v>
      </c>
      <c r="BK800">
        <v>-175</v>
      </c>
      <c r="BL800" t="s">
        <v>300</v>
      </c>
      <c r="BM800">
        <v>1</v>
      </c>
      <c r="BN800">
        <v>0</v>
      </c>
      <c r="BO800">
        <v>1</v>
      </c>
      <c r="BP800">
        <v>0</v>
      </c>
      <c r="BS800">
        <v>0.08</v>
      </c>
      <c r="BT800">
        <v>0</v>
      </c>
      <c r="BU800">
        <v>0</v>
      </c>
      <c r="CE800" t="str">
        <f>"21:13:24.450"</f>
        <v>21:13:24.450</v>
      </c>
      <c r="CF800">
        <v>450050985</v>
      </c>
      <c r="CI800">
        <v>0</v>
      </c>
      <c r="CJ800">
        <v>1504</v>
      </c>
      <c r="CK800">
        <v>1011.2</v>
      </c>
      <c r="CL800">
        <v>4.2187999999999999</v>
      </c>
      <c r="CM800">
        <v>1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145</v>
      </c>
      <c r="DB800">
        <v>1</v>
      </c>
      <c r="DC800" t="s">
        <v>132</v>
      </c>
      <c r="DD800" t="s">
        <v>133</v>
      </c>
      <c r="DG800">
        <v>1840015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"09/28/2024 21:13:24.678"</f>
        <v>09/28/2024 21:13:24.678</v>
      </c>
      <c r="C801" t="str">
        <f t="shared" si="51"/>
        <v>FFDFD7C0</v>
      </c>
      <c r="D801" t="s">
        <v>136</v>
      </c>
      <c r="E801">
        <v>4</v>
      </c>
      <c r="F801">
        <v>1004</v>
      </c>
      <c r="G801" t="s">
        <v>124</v>
      </c>
      <c r="J801" t="s">
        <v>137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"21:13:24.445"</f>
        <v>21:13:24.445</v>
      </c>
      <c r="T801" t="str">
        <f>"21:13:24.045"</f>
        <v>21:13:24.045</v>
      </c>
      <c r="U801" t="str">
        <f t="shared" si="49"/>
        <v>A073EB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297</v>
      </c>
      <c r="AG801">
        <v>0</v>
      </c>
      <c r="AH801">
        <v>3</v>
      </c>
      <c r="AI801">
        <v>2</v>
      </c>
      <c r="AJ801">
        <v>1</v>
      </c>
      <c r="AK801" t="s">
        <v>509</v>
      </c>
      <c r="AL801">
        <v>36.000266000000003</v>
      </c>
      <c r="AM801" t="s">
        <v>510</v>
      </c>
      <c r="AN801">
        <v>-75.672389999999993</v>
      </c>
      <c r="AO801">
        <v>25</v>
      </c>
      <c r="AP801">
        <v>1225</v>
      </c>
      <c r="AQ801" t="s">
        <v>129</v>
      </c>
      <c r="AR801">
        <v>127</v>
      </c>
      <c r="AS801">
        <v>108</v>
      </c>
      <c r="AT801">
        <v>-384</v>
      </c>
      <c r="BB801" t="str">
        <f t="shared" si="50"/>
        <v>1200</v>
      </c>
      <c r="BC801">
        <v>1</v>
      </c>
      <c r="BD801" t="str">
        <f t="shared" si="52"/>
        <v xml:space="preserve">N1281F  </v>
      </c>
      <c r="BE801">
        <v>1</v>
      </c>
      <c r="BG801">
        <v>0</v>
      </c>
      <c r="BH801">
        <v>0</v>
      </c>
      <c r="BI801">
        <v>0</v>
      </c>
      <c r="BJ801">
        <v>1050</v>
      </c>
      <c r="BK801">
        <v>-175</v>
      </c>
      <c r="BL801" t="s">
        <v>300</v>
      </c>
      <c r="BM801">
        <v>1</v>
      </c>
      <c r="BN801">
        <v>0</v>
      </c>
      <c r="BO801">
        <v>1</v>
      </c>
      <c r="BP801">
        <v>0</v>
      </c>
      <c r="BS801">
        <v>0.08</v>
      </c>
      <c r="BT801">
        <v>0</v>
      </c>
      <c r="BU801">
        <v>0</v>
      </c>
      <c r="CE801" t="str">
        <f>"21:13:24.450"</f>
        <v>21:13:24.450</v>
      </c>
      <c r="CF801">
        <v>450050985</v>
      </c>
      <c r="CI801">
        <v>0</v>
      </c>
      <c r="CJ801">
        <v>1504</v>
      </c>
      <c r="CK801">
        <v>1011.2</v>
      </c>
      <c r="CL801">
        <v>4.2187999999999999</v>
      </c>
      <c r="CM801">
        <v>1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145</v>
      </c>
      <c r="DB801">
        <v>1</v>
      </c>
      <c r="DC801" t="s">
        <v>132</v>
      </c>
      <c r="DD801" t="s">
        <v>133</v>
      </c>
      <c r="DG801">
        <v>1840015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"09/28/2024 21:13:24.741"</f>
        <v>09/28/2024 21:13:24.741</v>
      </c>
      <c r="C802" t="str">
        <f t="shared" si="51"/>
        <v>FFDFD7C0</v>
      </c>
      <c r="D802" t="s">
        <v>123</v>
      </c>
      <c r="E802">
        <v>2</v>
      </c>
      <c r="H802">
        <v>158</v>
      </c>
      <c r="I802" t="s">
        <v>124</v>
      </c>
      <c r="J802" t="s">
        <v>125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"21:13:24.445"</f>
        <v>21:13:24.445</v>
      </c>
      <c r="T802" t="str">
        <f>"21:13:24.045"</f>
        <v>21:13:24.045</v>
      </c>
      <c r="U802" t="str">
        <f t="shared" si="49"/>
        <v>A073EB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297</v>
      </c>
      <c r="AG802">
        <v>0</v>
      </c>
      <c r="AH802">
        <v>3</v>
      </c>
      <c r="AI802">
        <v>2</v>
      </c>
      <c r="AJ802">
        <v>1</v>
      </c>
      <c r="AK802" t="s">
        <v>509</v>
      </c>
      <c r="AL802">
        <v>36.000266000000003</v>
      </c>
      <c r="AM802" t="s">
        <v>510</v>
      </c>
      <c r="AN802">
        <v>-75.672389999999993</v>
      </c>
      <c r="AO802">
        <v>25</v>
      </c>
      <c r="AP802">
        <v>1225</v>
      </c>
      <c r="AQ802" t="s">
        <v>129</v>
      </c>
      <c r="AR802">
        <v>127</v>
      </c>
      <c r="AS802">
        <v>108</v>
      </c>
      <c r="AT802">
        <v>-384</v>
      </c>
      <c r="BB802" t="str">
        <f t="shared" si="50"/>
        <v>1200</v>
      </c>
      <c r="BC802">
        <v>1</v>
      </c>
      <c r="BD802" t="str">
        <f t="shared" si="52"/>
        <v xml:space="preserve">N1281F  </v>
      </c>
      <c r="BE802">
        <v>1</v>
      </c>
      <c r="BG802">
        <v>0</v>
      </c>
      <c r="BH802">
        <v>0</v>
      </c>
      <c r="BI802">
        <v>0</v>
      </c>
      <c r="BJ802">
        <v>1050</v>
      </c>
      <c r="BK802">
        <v>-175</v>
      </c>
      <c r="BL802" t="s">
        <v>300</v>
      </c>
      <c r="BM802">
        <v>1</v>
      </c>
      <c r="BN802">
        <v>0</v>
      </c>
      <c r="BO802">
        <v>1</v>
      </c>
      <c r="BP802">
        <v>0</v>
      </c>
      <c r="BS802">
        <v>0.08</v>
      </c>
      <c r="BT802">
        <v>0</v>
      </c>
      <c r="BU802">
        <v>0</v>
      </c>
      <c r="CE802" t="str">
        <f>"21:13:24.450"</f>
        <v>21:13:24.450</v>
      </c>
      <c r="CF802">
        <v>450050985</v>
      </c>
      <c r="CI802">
        <v>0</v>
      </c>
      <c r="CJ802">
        <v>1504</v>
      </c>
      <c r="CK802">
        <v>1011.2</v>
      </c>
      <c r="CL802">
        <v>4.2187999999999999</v>
      </c>
      <c r="CM802">
        <v>1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131</v>
      </c>
      <c r="DA802">
        <v>145</v>
      </c>
      <c r="DB802">
        <v>1</v>
      </c>
      <c r="DC802" t="s">
        <v>132</v>
      </c>
      <c r="DD802" t="s">
        <v>133</v>
      </c>
      <c r="DG802">
        <v>1840015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"09/28/2024 21:13:24.741"</f>
        <v>09/28/2024 21:13:24.741</v>
      </c>
      <c r="C803" t="str">
        <f t="shared" si="51"/>
        <v>FFDFD7C0</v>
      </c>
      <c r="D803" t="s">
        <v>427</v>
      </c>
      <c r="E803">
        <v>46</v>
      </c>
      <c r="H803">
        <v>143</v>
      </c>
      <c r="I803" t="s">
        <v>428</v>
      </c>
      <c r="J803" t="s">
        <v>297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"21:13:24.445"</f>
        <v>21:13:24.445</v>
      </c>
      <c r="T803" t="str">
        <f>"21:13:24.045"</f>
        <v>21:13:24.045</v>
      </c>
      <c r="U803" t="str">
        <f t="shared" si="49"/>
        <v>A073EB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297</v>
      </c>
      <c r="AG803">
        <v>0</v>
      </c>
      <c r="AH803">
        <v>3</v>
      </c>
      <c r="AI803">
        <v>2</v>
      </c>
      <c r="AJ803">
        <v>1</v>
      </c>
      <c r="AK803" t="s">
        <v>509</v>
      </c>
      <c r="AL803">
        <v>36.000266000000003</v>
      </c>
      <c r="AM803" t="s">
        <v>510</v>
      </c>
      <c r="AN803">
        <v>-75.672389999999993</v>
      </c>
      <c r="AO803">
        <v>25</v>
      </c>
      <c r="AP803">
        <v>1225</v>
      </c>
      <c r="AQ803" t="s">
        <v>129</v>
      </c>
      <c r="AR803">
        <v>127</v>
      </c>
      <c r="AS803">
        <v>108</v>
      </c>
      <c r="AT803">
        <v>-384</v>
      </c>
      <c r="BB803" t="str">
        <f t="shared" si="50"/>
        <v>1200</v>
      </c>
      <c r="BC803">
        <v>1</v>
      </c>
      <c r="BD803" t="str">
        <f t="shared" si="52"/>
        <v xml:space="preserve">N1281F  </v>
      </c>
      <c r="BE803">
        <v>1</v>
      </c>
      <c r="BG803">
        <v>0</v>
      </c>
      <c r="BH803">
        <v>0</v>
      </c>
      <c r="BI803">
        <v>0</v>
      </c>
      <c r="BJ803">
        <v>1050</v>
      </c>
      <c r="BK803">
        <v>-175</v>
      </c>
      <c r="BL803" t="s">
        <v>300</v>
      </c>
      <c r="BM803">
        <v>1</v>
      </c>
      <c r="BN803">
        <v>0</v>
      </c>
      <c r="BO803">
        <v>1</v>
      </c>
      <c r="BP803">
        <v>0</v>
      </c>
      <c r="BS803">
        <v>0.08</v>
      </c>
      <c r="BT803">
        <v>0</v>
      </c>
      <c r="BU803">
        <v>0</v>
      </c>
      <c r="CE803" t="str">
        <f>"21:13:24.450"</f>
        <v>21:13:24.450</v>
      </c>
      <c r="CF803">
        <v>450050985</v>
      </c>
      <c r="CI803">
        <v>0</v>
      </c>
      <c r="CJ803">
        <v>1504</v>
      </c>
      <c r="CK803">
        <v>1011.2</v>
      </c>
      <c r="CL803">
        <v>4.2187999999999999</v>
      </c>
      <c r="CM803">
        <v>1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131</v>
      </c>
      <c r="DA803">
        <v>145</v>
      </c>
      <c r="DB803">
        <v>1</v>
      </c>
      <c r="DC803" t="s">
        <v>132</v>
      </c>
      <c r="DD803" t="s">
        <v>133</v>
      </c>
      <c r="DG803">
        <v>1840015</v>
      </c>
      <c r="DI803">
        <v>0</v>
      </c>
      <c r="DJ803">
        <v>0</v>
      </c>
      <c r="DK803">
        <v>1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"09/28/2024 21:13:24.741"</f>
        <v>09/28/2024 21:13:24.741</v>
      </c>
      <c r="C804" t="str">
        <f t="shared" si="51"/>
        <v>FFDFD7C0</v>
      </c>
      <c r="D804" t="s">
        <v>143</v>
      </c>
      <c r="E804">
        <v>13</v>
      </c>
      <c r="J804" t="s">
        <v>144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"21:13:24.445"</f>
        <v>21:13:24.445</v>
      </c>
      <c r="T804" t="str">
        <f>"21:13:24.045"</f>
        <v>21:13:24.045</v>
      </c>
      <c r="U804" t="str">
        <f t="shared" si="49"/>
        <v>A073EB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297</v>
      </c>
      <c r="AG804">
        <v>0</v>
      </c>
      <c r="AH804">
        <v>3</v>
      </c>
      <c r="AI804">
        <v>2</v>
      </c>
      <c r="AJ804">
        <v>1</v>
      </c>
      <c r="AK804" t="s">
        <v>509</v>
      </c>
      <c r="AL804">
        <v>36.000266000000003</v>
      </c>
      <c r="AM804" t="s">
        <v>510</v>
      </c>
      <c r="AN804">
        <v>-75.672389999999993</v>
      </c>
      <c r="AO804">
        <v>25</v>
      </c>
      <c r="AP804">
        <v>1225</v>
      </c>
      <c r="AQ804" t="s">
        <v>129</v>
      </c>
      <c r="AR804">
        <v>127</v>
      </c>
      <c r="AS804">
        <v>108</v>
      </c>
      <c r="AT804">
        <v>-384</v>
      </c>
      <c r="BB804" t="str">
        <f t="shared" si="50"/>
        <v>1200</v>
      </c>
      <c r="BC804">
        <v>1</v>
      </c>
      <c r="BD804" t="str">
        <f t="shared" si="52"/>
        <v xml:space="preserve">N1281F  </v>
      </c>
      <c r="BE804">
        <v>1</v>
      </c>
      <c r="BG804">
        <v>0</v>
      </c>
      <c r="BH804">
        <v>0</v>
      </c>
      <c r="BI804">
        <v>0</v>
      </c>
      <c r="BJ804">
        <v>1050</v>
      </c>
      <c r="BK804">
        <v>-175</v>
      </c>
      <c r="BL804" t="s">
        <v>300</v>
      </c>
      <c r="BM804">
        <v>1</v>
      </c>
      <c r="BN804">
        <v>0</v>
      </c>
      <c r="BO804">
        <v>1</v>
      </c>
      <c r="BP804">
        <v>0</v>
      </c>
      <c r="BS804">
        <v>0.08</v>
      </c>
      <c r="BT804">
        <v>0</v>
      </c>
      <c r="BU804">
        <v>0</v>
      </c>
      <c r="CE804" t="str">
        <f>"21:13:24.450"</f>
        <v>21:13:24.450</v>
      </c>
      <c r="CF804">
        <v>450050985</v>
      </c>
      <c r="CI804">
        <v>0</v>
      </c>
      <c r="CJ804">
        <v>1504</v>
      </c>
      <c r="CK804">
        <v>1011.2</v>
      </c>
      <c r="CL804">
        <v>4.2187999999999999</v>
      </c>
      <c r="CM804">
        <v>1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131</v>
      </c>
      <c r="DA804">
        <v>145</v>
      </c>
      <c r="DB804">
        <v>1</v>
      </c>
      <c r="DC804" t="s">
        <v>132</v>
      </c>
      <c r="DD804" t="s">
        <v>133</v>
      </c>
      <c r="DG804">
        <v>1840015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"09/28/2024 21:13:25.522"</f>
        <v>09/28/2024 21:13:25.522</v>
      </c>
      <c r="C805" t="str">
        <f t="shared" si="51"/>
        <v>FFDFD7C0</v>
      </c>
      <c r="D805" t="s">
        <v>136</v>
      </c>
      <c r="E805">
        <v>3</v>
      </c>
      <c r="F805">
        <v>1003</v>
      </c>
      <c r="G805" t="s">
        <v>142</v>
      </c>
      <c r="J805" t="s">
        <v>137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"21:13:25.258"</f>
        <v>21:13:25.258</v>
      </c>
      <c r="T805" t="str">
        <f>"21:13:24.858"</f>
        <v>21:13:24.858</v>
      </c>
      <c r="U805" t="str">
        <f t="shared" si="49"/>
        <v>A073EB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297</v>
      </c>
      <c r="AG805">
        <v>0</v>
      </c>
      <c r="AH805">
        <v>3</v>
      </c>
      <c r="AI805">
        <v>2</v>
      </c>
      <c r="AJ805">
        <v>1</v>
      </c>
      <c r="AK805" t="s">
        <v>511</v>
      </c>
      <c r="AL805">
        <v>36.000695</v>
      </c>
      <c r="AM805" t="s">
        <v>512</v>
      </c>
      <c r="AN805">
        <v>-75.671833000000007</v>
      </c>
      <c r="AO805">
        <v>25</v>
      </c>
      <c r="AP805">
        <v>1225</v>
      </c>
      <c r="AQ805" t="s">
        <v>129</v>
      </c>
      <c r="AR805">
        <v>126</v>
      </c>
      <c r="AS805">
        <v>108</v>
      </c>
      <c r="AT805">
        <v>-384</v>
      </c>
      <c r="BB805" t="str">
        <f t="shared" si="50"/>
        <v>1200</v>
      </c>
      <c r="BC805">
        <v>1</v>
      </c>
      <c r="BD805" t="str">
        <f t="shared" si="52"/>
        <v xml:space="preserve">N1281F  </v>
      </c>
      <c r="BE805">
        <v>1</v>
      </c>
      <c r="BG805">
        <v>0</v>
      </c>
      <c r="BH805">
        <v>0</v>
      </c>
      <c r="BI805">
        <v>0</v>
      </c>
      <c r="BJ805">
        <v>1050</v>
      </c>
      <c r="BK805">
        <v>-175</v>
      </c>
      <c r="BL805" t="s">
        <v>300</v>
      </c>
      <c r="BM805">
        <v>1</v>
      </c>
      <c r="BN805">
        <v>0</v>
      </c>
      <c r="BO805">
        <v>1</v>
      </c>
      <c r="BP805">
        <v>0</v>
      </c>
      <c r="BS805">
        <v>0.08</v>
      </c>
      <c r="BT805">
        <v>0</v>
      </c>
      <c r="BU805">
        <v>0</v>
      </c>
      <c r="CE805" t="str">
        <f>"21:13:25.261"</f>
        <v>21:13:25.261</v>
      </c>
      <c r="CF805">
        <v>261065493</v>
      </c>
      <c r="CI805">
        <v>0</v>
      </c>
      <c r="CJ805">
        <v>1504</v>
      </c>
      <c r="CK805">
        <v>1011.2</v>
      </c>
      <c r="CL805">
        <v>4.2187999999999999</v>
      </c>
      <c r="CM805">
        <v>1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7</v>
      </c>
      <c r="CY805">
        <v>7</v>
      </c>
      <c r="CZ805" t="s">
        <v>131</v>
      </c>
      <c r="DA805">
        <v>145</v>
      </c>
      <c r="DB805">
        <v>1</v>
      </c>
      <c r="DC805" t="s">
        <v>132</v>
      </c>
      <c r="DD805" t="s">
        <v>133</v>
      </c>
      <c r="DG805">
        <v>1840359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"09/28/2024 21:13:25.522"</f>
        <v>09/28/2024 21:13:25.522</v>
      </c>
      <c r="C806" t="str">
        <f t="shared" si="51"/>
        <v>FFDFD7C0</v>
      </c>
      <c r="D806" t="s">
        <v>123</v>
      </c>
      <c r="E806">
        <v>2</v>
      </c>
      <c r="H806">
        <v>158</v>
      </c>
      <c r="I806" t="s">
        <v>124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"21:13:25.258"</f>
        <v>21:13:25.258</v>
      </c>
      <c r="T806" t="str">
        <f>"21:13:24.858"</f>
        <v>21:13:24.858</v>
      </c>
      <c r="U806" t="str">
        <f t="shared" si="49"/>
        <v>A073EB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297</v>
      </c>
      <c r="AG806">
        <v>0</v>
      </c>
      <c r="AH806">
        <v>3</v>
      </c>
      <c r="AI806">
        <v>2</v>
      </c>
      <c r="AJ806">
        <v>1</v>
      </c>
      <c r="AK806" t="s">
        <v>511</v>
      </c>
      <c r="AL806">
        <v>36.000695</v>
      </c>
      <c r="AM806" t="s">
        <v>512</v>
      </c>
      <c r="AN806">
        <v>-75.671833000000007</v>
      </c>
      <c r="AO806">
        <v>25</v>
      </c>
      <c r="AP806">
        <v>1225</v>
      </c>
      <c r="AQ806" t="s">
        <v>129</v>
      </c>
      <c r="AR806">
        <v>126</v>
      </c>
      <c r="AS806">
        <v>108</v>
      </c>
      <c r="AT806">
        <v>-384</v>
      </c>
      <c r="BB806" t="str">
        <f t="shared" si="50"/>
        <v>1200</v>
      </c>
      <c r="BC806">
        <v>1</v>
      </c>
      <c r="BD806" t="str">
        <f t="shared" si="52"/>
        <v xml:space="preserve">N1281F  </v>
      </c>
      <c r="BE806">
        <v>1</v>
      </c>
      <c r="BG806">
        <v>0</v>
      </c>
      <c r="BH806">
        <v>0</v>
      </c>
      <c r="BI806">
        <v>0</v>
      </c>
      <c r="BJ806">
        <v>1050</v>
      </c>
      <c r="BK806">
        <v>-175</v>
      </c>
      <c r="BL806" t="s">
        <v>300</v>
      </c>
      <c r="BM806">
        <v>1</v>
      </c>
      <c r="BN806">
        <v>0</v>
      </c>
      <c r="BO806">
        <v>1</v>
      </c>
      <c r="BP806">
        <v>0</v>
      </c>
      <c r="BS806">
        <v>0.08</v>
      </c>
      <c r="BT806">
        <v>0</v>
      </c>
      <c r="BU806">
        <v>0</v>
      </c>
      <c r="CE806" t="str">
        <f>"21:13:25.261"</f>
        <v>21:13:25.261</v>
      </c>
      <c r="CF806">
        <v>261065493</v>
      </c>
      <c r="CI806">
        <v>0</v>
      </c>
      <c r="CJ806">
        <v>1504</v>
      </c>
      <c r="CK806">
        <v>1011.2</v>
      </c>
      <c r="CL806">
        <v>4.2187999999999999</v>
      </c>
      <c r="CM806">
        <v>1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7</v>
      </c>
      <c r="CY806">
        <v>7</v>
      </c>
      <c r="CZ806" t="s">
        <v>131</v>
      </c>
      <c r="DA806">
        <v>145</v>
      </c>
      <c r="DB806">
        <v>1</v>
      </c>
      <c r="DC806" t="s">
        <v>132</v>
      </c>
      <c r="DD806" t="s">
        <v>133</v>
      </c>
      <c r="DG806">
        <v>1840359</v>
      </c>
      <c r="DI806">
        <v>0</v>
      </c>
      <c r="DJ806">
        <v>0</v>
      </c>
      <c r="DK806">
        <v>1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"09/28/2024 21:13:25.569"</f>
        <v>09/28/2024 21:13:25.569</v>
      </c>
      <c r="C807" t="str">
        <f t="shared" si="51"/>
        <v>FFDFD7C0</v>
      </c>
      <c r="D807" t="s">
        <v>427</v>
      </c>
      <c r="E807">
        <v>46</v>
      </c>
      <c r="H807">
        <v>143</v>
      </c>
      <c r="I807" t="s">
        <v>428</v>
      </c>
      <c r="J807" t="s">
        <v>297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"21:13:25.258"</f>
        <v>21:13:25.258</v>
      </c>
      <c r="T807" t="str">
        <f>"21:13:24.858"</f>
        <v>21:13:24.858</v>
      </c>
      <c r="U807" t="str">
        <f t="shared" si="49"/>
        <v>A073EB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297</v>
      </c>
      <c r="AG807">
        <v>0</v>
      </c>
      <c r="AH807">
        <v>3</v>
      </c>
      <c r="AI807">
        <v>2</v>
      </c>
      <c r="AJ807">
        <v>1</v>
      </c>
      <c r="AK807" t="s">
        <v>511</v>
      </c>
      <c r="AL807">
        <v>36.000695</v>
      </c>
      <c r="AM807" t="s">
        <v>512</v>
      </c>
      <c r="AN807">
        <v>-75.671833000000007</v>
      </c>
      <c r="AO807">
        <v>25</v>
      </c>
      <c r="AP807">
        <v>1225</v>
      </c>
      <c r="AQ807" t="s">
        <v>129</v>
      </c>
      <c r="AR807">
        <v>126</v>
      </c>
      <c r="AS807">
        <v>108</v>
      </c>
      <c r="AT807">
        <v>-384</v>
      </c>
      <c r="BB807" t="str">
        <f t="shared" si="50"/>
        <v>1200</v>
      </c>
      <c r="BC807">
        <v>1</v>
      </c>
      <c r="BD807" t="str">
        <f t="shared" si="52"/>
        <v xml:space="preserve">N1281F  </v>
      </c>
      <c r="BE807">
        <v>1</v>
      </c>
      <c r="BG807">
        <v>0</v>
      </c>
      <c r="BH807">
        <v>0</v>
      </c>
      <c r="BI807">
        <v>0</v>
      </c>
      <c r="BJ807">
        <v>1050</v>
      </c>
      <c r="BK807">
        <v>-175</v>
      </c>
      <c r="BL807" t="s">
        <v>300</v>
      </c>
      <c r="BM807">
        <v>1</v>
      </c>
      <c r="BN807">
        <v>0</v>
      </c>
      <c r="BO807">
        <v>1</v>
      </c>
      <c r="BP807">
        <v>0</v>
      </c>
      <c r="BS807">
        <v>0.08</v>
      </c>
      <c r="BT807">
        <v>0</v>
      </c>
      <c r="BU807">
        <v>0</v>
      </c>
      <c r="CE807" t="str">
        <f>"21:13:25.261"</f>
        <v>21:13:25.261</v>
      </c>
      <c r="CF807">
        <v>261065493</v>
      </c>
      <c r="CI807">
        <v>0</v>
      </c>
      <c r="CJ807">
        <v>1504</v>
      </c>
      <c r="CK807">
        <v>1011.2</v>
      </c>
      <c r="CL807">
        <v>4.2187999999999999</v>
      </c>
      <c r="CM807">
        <v>1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7</v>
      </c>
      <c r="CY807">
        <v>7</v>
      </c>
      <c r="CZ807" t="s">
        <v>131</v>
      </c>
      <c r="DA807">
        <v>145</v>
      </c>
      <c r="DB807">
        <v>1</v>
      </c>
      <c r="DC807" t="s">
        <v>132</v>
      </c>
      <c r="DD807" t="s">
        <v>133</v>
      </c>
      <c r="DG807">
        <v>1840359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"09/28/2024 21:13:25.522"</f>
        <v>09/28/2024 21:13:25.522</v>
      </c>
      <c r="C808" t="str">
        <f t="shared" si="51"/>
        <v>FFDFD7C0</v>
      </c>
      <c r="D808" t="s">
        <v>136</v>
      </c>
      <c r="E808">
        <v>4</v>
      </c>
      <c r="F808">
        <v>1004</v>
      </c>
      <c r="G808" t="s">
        <v>124</v>
      </c>
      <c r="J808" t="s">
        <v>137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"21:13:25.258"</f>
        <v>21:13:25.258</v>
      </c>
      <c r="T808" t="str">
        <f>"21:13:24.858"</f>
        <v>21:13:24.858</v>
      </c>
      <c r="U808" t="str">
        <f t="shared" si="49"/>
        <v>A073EB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297</v>
      </c>
      <c r="AG808">
        <v>0</v>
      </c>
      <c r="AH808">
        <v>3</v>
      </c>
      <c r="AI808">
        <v>2</v>
      </c>
      <c r="AJ808">
        <v>1</v>
      </c>
      <c r="AK808" t="s">
        <v>511</v>
      </c>
      <c r="AL808">
        <v>36.000695</v>
      </c>
      <c r="AM808" t="s">
        <v>512</v>
      </c>
      <c r="AN808">
        <v>-75.671833000000007</v>
      </c>
      <c r="AO808">
        <v>25</v>
      </c>
      <c r="AP808">
        <v>1225</v>
      </c>
      <c r="AQ808" t="s">
        <v>129</v>
      </c>
      <c r="AR808">
        <v>126</v>
      </c>
      <c r="AS808">
        <v>108</v>
      </c>
      <c r="AT808">
        <v>-384</v>
      </c>
      <c r="BB808" t="str">
        <f t="shared" si="50"/>
        <v>1200</v>
      </c>
      <c r="BC808">
        <v>1</v>
      </c>
      <c r="BD808" t="str">
        <f t="shared" si="52"/>
        <v xml:space="preserve">N1281F  </v>
      </c>
      <c r="BE808">
        <v>1</v>
      </c>
      <c r="BG808">
        <v>0</v>
      </c>
      <c r="BH808">
        <v>0</v>
      </c>
      <c r="BI808">
        <v>0</v>
      </c>
      <c r="BJ808">
        <v>1050</v>
      </c>
      <c r="BK808">
        <v>-175</v>
      </c>
      <c r="BL808" t="s">
        <v>300</v>
      </c>
      <c r="BM808">
        <v>1</v>
      </c>
      <c r="BN808">
        <v>0</v>
      </c>
      <c r="BO808">
        <v>1</v>
      </c>
      <c r="BP808">
        <v>0</v>
      </c>
      <c r="BS808">
        <v>0.08</v>
      </c>
      <c r="BT808">
        <v>0</v>
      </c>
      <c r="BU808">
        <v>0</v>
      </c>
      <c r="CE808" t="str">
        <f>"21:13:25.261"</f>
        <v>21:13:25.261</v>
      </c>
      <c r="CF808">
        <v>261065493</v>
      </c>
      <c r="CI808">
        <v>0</v>
      </c>
      <c r="CJ808">
        <v>1504</v>
      </c>
      <c r="CK808">
        <v>1011.2</v>
      </c>
      <c r="CL808">
        <v>4.2187999999999999</v>
      </c>
      <c r="CM808">
        <v>1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131</v>
      </c>
      <c r="DA808">
        <v>145</v>
      </c>
      <c r="DB808">
        <v>1</v>
      </c>
      <c r="DC808" t="s">
        <v>132</v>
      </c>
      <c r="DD808" t="s">
        <v>133</v>
      </c>
      <c r="DG808">
        <v>1840359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"09/28/2024 21:13:25.585"</f>
        <v>09/28/2024 21:13:25.585</v>
      </c>
      <c r="C809" t="str">
        <f t="shared" si="51"/>
        <v>FFDFD7C0</v>
      </c>
      <c r="D809" t="s">
        <v>143</v>
      </c>
      <c r="E809">
        <v>13</v>
      </c>
      <c r="J809" t="s">
        <v>144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"21:13:25.258"</f>
        <v>21:13:25.258</v>
      </c>
      <c r="T809" t="str">
        <f>"21:13:24.858"</f>
        <v>21:13:24.858</v>
      </c>
      <c r="U809" t="str">
        <f t="shared" si="49"/>
        <v>A073EB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297</v>
      </c>
      <c r="AG809">
        <v>0</v>
      </c>
      <c r="AH809">
        <v>3</v>
      </c>
      <c r="AI809">
        <v>2</v>
      </c>
      <c r="AJ809">
        <v>1</v>
      </c>
      <c r="AK809" t="s">
        <v>511</v>
      </c>
      <c r="AL809">
        <v>36.000695</v>
      </c>
      <c r="AM809" t="s">
        <v>512</v>
      </c>
      <c r="AN809">
        <v>-75.671833000000007</v>
      </c>
      <c r="AO809">
        <v>25</v>
      </c>
      <c r="AP809">
        <v>1225</v>
      </c>
      <c r="AQ809" t="s">
        <v>129</v>
      </c>
      <c r="AR809">
        <v>126</v>
      </c>
      <c r="AS809">
        <v>108</v>
      </c>
      <c r="AT809">
        <v>-384</v>
      </c>
      <c r="BB809" t="str">
        <f t="shared" si="50"/>
        <v>1200</v>
      </c>
      <c r="BC809">
        <v>1</v>
      </c>
      <c r="BD809" t="str">
        <f t="shared" si="52"/>
        <v xml:space="preserve">N1281F  </v>
      </c>
      <c r="BE809">
        <v>1</v>
      </c>
      <c r="BG809">
        <v>0</v>
      </c>
      <c r="BH809">
        <v>0</v>
      </c>
      <c r="BI809">
        <v>0</v>
      </c>
      <c r="BJ809">
        <v>1050</v>
      </c>
      <c r="BK809">
        <v>-175</v>
      </c>
      <c r="BL809" t="s">
        <v>300</v>
      </c>
      <c r="BM809">
        <v>1</v>
      </c>
      <c r="BN809">
        <v>0</v>
      </c>
      <c r="BO809">
        <v>1</v>
      </c>
      <c r="BP809">
        <v>0</v>
      </c>
      <c r="BS809">
        <v>0.08</v>
      </c>
      <c r="BT809">
        <v>0</v>
      </c>
      <c r="BU809">
        <v>0</v>
      </c>
      <c r="CE809" t="str">
        <f>"21:13:25.261"</f>
        <v>21:13:25.261</v>
      </c>
      <c r="CF809">
        <v>261065493</v>
      </c>
      <c r="CI809">
        <v>0</v>
      </c>
      <c r="CJ809">
        <v>1504</v>
      </c>
      <c r="CK809">
        <v>1011.2</v>
      </c>
      <c r="CL809">
        <v>4.2187999999999999</v>
      </c>
      <c r="CM809">
        <v>1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145</v>
      </c>
      <c r="DB809">
        <v>1</v>
      </c>
      <c r="DC809" t="s">
        <v>132</v>
      </c>
      <c r="DD809" t="s">
        <v>133</v>
      </c>
      <c r="DG809">
        <v>1840359</v>
      </c>
      <c r="DI809">
        <v>0</v>
      </c>
      <c r="DJ809">
        <v>0</v>
      </c>
      <c r="DK809">
        <v>1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"09/28/2024 21:13:26.616"</f>
        <v>09/28/2024 21:13:26.616</v>
      </c>
      <c r="C810" t="str">
        <f t="shared" si="51"/>
        <v>FFDFD7C0</v>
      </c>
      <c r="D810" t="s">
        <v>136</v>
      </c>
      <c r="E810">
        <v>3</v>
      </c>
      <c r="F810">
        <v>1003</v>
      </c>
      <c r="G810" t="s">
        <v>142</v>
      </c>
      <c r="J810" t="s">
        <v>137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"21:13:26.328"</f>
        <v>21:13:26.328</v>
      </c>
      <c r="T810" t="str">
        <f>"21:13:25.828"</f>
        <v>21:13:25.828</v>
      </c>
      <c r="U810" t="str">
        <f t="shared" si="49"/>
        <v>A073EB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297</v>
      </c>
      <c r="AG810">
        <v>0</v>
      </c>
      <c r="AH810">
        <v>3</v>
      </c>
      <c r="AI810">
        <v>2</v>
      </c>
      <c r="AJ810">
        <v>1</v>
      </c>
      <c r="AK810" t="s">
        <v>513</v>
      </c>
      <c r="AL810">
        <v>36.00121</v>
      </c>
      <c r="AM810" t="s">
        <v>514</v>
      </c>
      <c r="AN810">
        <v>-75.671017000000006</v>
      </c>
      <c r="AO810">
        <v>25</v>
      </c>
      <c r="AP810">
        <v>1200</v>
      </c>
      <c r="AQ810" t="s">
        <v>129</v>
      </c>
      <c r="AR810">
        <v>125</v>
      </c>
      <c r="AS810">
        <v>109</v>
      </c>
      <c r="AT810">
        <v>-384</v>
      </c>
      <c r="BB810" t="str">
        <f t="shared" si="50"/>
        <v>1200</v>
      </c>
      <c r="BC810">
        <v>1</v>
      </c>
      <c r="BD810" t="str">
        <f t="shared" si="52"/>
        <v xml:space="preserve">N1281F  </v>
      </c>
      <c r="BE810">
        <v>1</v>
      </c>
      <c r="BG810">
        <v>0</v>
      </c>
      <c r="BH810">
        <v>0</v>
      </c>
      <c r="BI810">
        <v>0</v>
      </c>
      <c r="BJ810">
        <v>1025</v>
      </c>
      <c r="BK810">
        <v>-175</v>
      </c>
      <c r="BL810" t="s">
        <v>300</v>
      </c>
      <c r="BM810">
        <v>1</v>
      </c>
      <c r="BN810">
        <v>0</v>
      </c>
      <c r="BO810">
        <v>1</v>
      </c>
      <c r="BP810">
        <v>0</v>
      </c>
      <c r="BS810">
        <v>0.08</v>
      </c>
      <c r="BT810">
        <v>0</v>
      </c>
      <c r="BU810">
        <v>0</v>
      </c>
      <c r="CE810" t="str">
        <f>"21:13:26.333"</f>
        <v>21:13:26.333</v>
      </c>
      <c r="CF810">
        <v>332588015</v>
      </c>
      <c r="CI810">
        <v>0</v>
      </c>
      <c r="CJ810">
        <v>1504</v>
      </c>
      <c r="CK810">
        <v>1011.2</v>
      </c>
      <c r="CL810">
        <v>4.2187999999999999</v>
      </c>
      <c r="CM810">
        <v>1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131</v>
      </c>
      <c r="DA810">
        <v>145</v>
      </c>
      <c r="DB810">
        <v>1</v>
      </c>
      <c r="DC810" t="s">
        <v>132</v>
      </c>
      <c r="DD810" t="s">
        <v>133</v>
      </c>
      <c r="DG810">
        <v>1840800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"09/28/2024 21:13:26.631"</f>
        <v>09/28/2024 21:13:26.631</v>
      </c>
      <c r="C811" t="str">
        <f t="shared" si="51"/>
        <v>FFDFD7C0</v>
      </c>
      <c r="D811" t="s">
        <v>136</v>
      </c>
      <c r="E811">
        <v>4</v>
      </c>
      <c r="F811">
        <v>1004</v>
      </c>
      <c r="G811" t="s">
        <v>124</v>
      </c>
      <c r="J811" t="s">
        <v>137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"21:13:26.328"</f>
        <v>21:13:26.328</v>
      </c>
      <c r="T811" t="str">
        <f>"21:13:25.828"</f>
        <v>21:13:25.828</v>
      </c>
      <c r="U811" t="str">
        <f t="shared" si="49"/>
        <v>A073EB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297</v>
      </c>
      <c r="AG811">
        <v>0</v>
      </c>
      <c r="AH811">
        <v>3</v>
      </c>
      <c r="AI811">
        <v>2</v>
      </c>
      <c r="AJ811">
        <v>1</v>
      </c>
      <c r="AK811" t="s">
        <v>513</v>
      </c>
      <c r="AL811">
        <v>36.00121</v>
      </c>
      <c r="AM811" t="s">
        <v>514</v>
      </c>
      <c r="AN811">
        <v>-75.671017000000006</v>
      </c>
      <c r="AO811">
        <v>25</v>
      </c>
      <c r="AP811">
        <v>1200</v>
      </c>
      <c r="AQ811" t="s">
        <v>129</v>
      </c>
      <c r="AR811">
        <v>125</v>
      </c>
      <c r="AS811">
        <v>109</v>
      </c>
      <c r="AT811">
        <v>-384</v>
      </c>
      <c r="BB811" t="str">
        <f t="shared" si="50"/>
        <v>1200</v>
      </c>
      <c r="BC811">
        <v>1</v>
      </c>
      <c r="BD811" t="str">
        <f t="shared" si="52"/>
        <v xml:space="preserve">N1281F  </v>
      </c>
      <c r="BE811">
        <v>1</v>
      </c>
      <c r="BG811">
        <v>0</v>
      </c>
      <c r="BH811">
        <v>0</v>
      </c>
      <c r="BI811">
        <v>0</v>
      </c>
      <c r="BJ811">
        <v>1025</v>
      </c>
      <c r="BK811">
        <v>-175</v>
      </c>
      <c r="BL811" t="s">
        <v>300</v>
      </c>
      <c r="BM811">
        <v>1</v>
      </c>
      <c r="BN811">
        <v>0</v>
      </c>
      <c r="BO811">
        <v>1</v>
      </c>
      <c r="BP811">
        <v>0</v>
      </c>
      <c r="BS811">
        <v>0.08</v>
      </c>
      <c r="BT811">
        <v>0</v>
      </c>
      <c r="BU811">
        <v>0</v>
      </c>
      <c r="CE811" t="str">
        <f>"21:13:26.333"</f>
        <v>21:13:26.333</v>
      </c>
      <c r="CF811">
        <v>332588015</v>
      </c>
      <c r="CI811">
        <v>0</v>
      </c>
      <c r="CJ811">
        <v>1504</v>
      </c>
      <c r="CK811">
        <v>1011.2</v>
      </c>
      <c r="CL811">
        <v>4.2187999999999999</v>
      </c>
      <c r="CM811">
        <v>1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145</v>
      </c>
      <c r="DB811">
        <v>1</v>
      </c>
      <c r="DC811" t="s">
        <v>132</v>
      </c>
      <c r="DD811" t="s">
        <v>133</v>
      </c>
      <c r="DG811">
        <v>1840800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"09/28/2024 21:13:26.631"</f>
        <v>09/28/2024 21:13:26.631</v>
      </c>
      <c r="C812" t="str">
        <f t="shared" si="51"/>
        <v>FFDFD7C0</v>
      </c>
      <c r="D812" t="s">
        <v>123</v>
      </c>
      <c r="E812">
        <v>2</v>
      </c>
      <c r="H812">
        <v>158</v>
      </c>
      <c r="I812" t="s">
        <v>124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"21:13:26.328"</f>
        <v>21:13:26.328</v>
      </c>
      <c r="T812" t="str">
        <f>"21:13:25.828"</f>
        <v>21:13:25.828</v>
      </c>
      <c r="U812" t="str">
        <f t="shared" si="49"/>
        <v>A073EB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297</v>
      </c>
      <c r="AG812">
        <v>0</v>
      </c>
      <c r="AH812">
        <v>3</v>
      </c>
      <c r="AI812">
        <v>2</v>
      </c>
      <c r="AJ812">
        <v>1</v>
      </c>
      <c r="AK812" t="s">
        <v>513</v>
      </c>
      <c r="AL812">
        <v>36.00121</v>
      </c>
      <c r="AM812" t="s">
        <v>514</v>
      </c>
      <c r="AN812">
        <v>-75.671017000000006</v>
      </c>
      <c r="AO812">
        <v>25</v>
      </c>
      <c r="AP812">
        <v>1200</v>
      </c>
      <c r="AQ812" t="s">
        <v>129</v>
      </c>
      <c r="AR812">
        <v>125</v>
      </c>
      <c r="AS812">
        <v>109</v>
      </c>
      <c r="AT812">
        <v>-384</v>
      </c>
      <c r="BB812" t="str">
        <f t="shared" si="50"/>
        <v>1200</v>
      </c>
      <c r="BC812">
        <v>1</v>
      </c>
      <c r="BD812" t="str">
        <f t="shared" si="52"/>
        <v xml:space="preserve">N1281F  </v>
      </c>
      <c r="BE812">
        <v>1</v>
      </c>
      <c r="BG812">
        <v>0</v>
      </c>
      <c r="BH812">
        <v>0</v>
      </c>
      <c r="BI812">
        <v>0</v>
      </c>
      <c r="BJ812">
        <v>1025</v>
      </c>
      <c r="BK812">
        <v>-175</v>
      </c>
      <c r="BL812" t="s">
        <v>300</v>
      </c>
      <c r="BM812">
        <v>1</v>
      </c>
      <c r="BN812">
        <v>0</v>
      </c>
      <c r="BO812">
        <v>1</v>
      </c>
      <c r="BP812">
        <v>0</v>
      </c>
      <c r="BS812">
        <v>0.08</v>
      </c>
      <c r="BT812">
        <v>0</v>
      </c>
      <c r="BU812">
        <v>0</v>
      </c>
      <c r="CE812" t="str">
        <f>"21:13:26.333"</f>
        <v>21:13:26.333</v>
      </c>
      <c r="CF812">
        <v>332588015</v>
      </c>
      <c r="CI812">
        <v>0</v>
      </c>
      <c r="CJ812">
        <v>1504</v>
      </c>
      <c r="CK812">
        <v>1011.2</v>
      </c>
      <c r="CL812">
        <v>4.2187999999999999</v>
      </c>
      <c r="CM812">
        <v>1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131</v>
      </c>
      <c r="DA812">
        <v>145</v>
      </c>
      <c r="DB812">
        <v>1</v>
      </c>
      <c r="DC812" t="s">
        <v>132</v>
      </c>
      <c r="DD812" t="s">
        <v>133</v>
      </c>
      <c r="DG812">
        <v>1840800</v>
      </c>
      <c r="DI812">
        <v>0</v>
      </c>
      <c r="DJ812">
        <v>0</v>
      </c>
      <c r="DK812">
        <v>1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"09/28/2024 21:13:26.631"</f>
        <v>09/28/2024 21:13:26.631</v>
      </c>
      <c r="C813" t="str">
        <f t="shared" si="51"/>
        <v>FFDFD7C0</v>
      </c>
      <c r="D813" t="s">
        <v>427</v>
      </c>
      <c r="E813">
        <v>46</v>
      </c>
      <c r="H813">
        <v>143</v>
      </c>
      <c r="I813" t="s">
        <v>428</v>
      </c>
      <c r="J813" t="s">
        <v>297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"21:13:26.328"</f>
        <v>21:13:26.328</v>
      </c>
      <c r="T813" t="str">
        <f>"21:13:25.828"</f>
        <v>21:13:25.828</v>
      </c>
      <c r="U813" t="str">
        <f t="shared" si="49"/>
        <v>A073EB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297</v>
      </c>
      <c r="AG813">
        <v>0</v>
      </c>
      <c r="AH813">
        <v>3</v>
      </c>
      <c r="AI813">
        <v>2</v>
      </c>
      <c r="AJ813">
        <v>1</v>
      </c>
      <c r="AK813" t="s">
        <v>513</v>
      </c>
      <c r="AL813">
        <v>36.00121</v>
      </c>
      <c r="AM813" t="s">
        <v>514</v>
      </c>
      <c r="AN813">
        <v>-75.671017000000006</v>
      </c>
      <c r="AO813">
        <v>25</v>
      </c>
      <c r="AP813">
        <v>1200</v>
      </c>
      <c r="AQ813" t="s">
        <v>129</v>
      </c>
      <c r="AR813">
        <v>125</v>
      </c>
      <c r="AS813">
        <v>109</v>
      </c>
      <c r="AT813">
        <v>-384</v>
      </c>
      <c r="BB813" t="str">
        <f t="shared" si="50"/>
        <v>1200</v>
      </c>
      <c r="BC813">
        <v>1</v>
      </c>
      <c r="BD813" t="str">
        <f t="shared" si="52"/>
        <v xml:space="preserve">N1281F  </v>
      </c>
      <c r="BE813">
        <v>1</v>
      </c>
      <c r="BG813">
        <v>0</v>
      </c>
      <c r="BH813">
        <v>0</v>
      </c>
      <c r="BI813">
        <v>0</v>
      </c>
      <c r="BJ813">
        <v>1025</v>
      </c>
      <c r="BK813">
        <v>-175</v>
      </c>
      <c r="BL813" t="s">
        <v>300</v>
      </c>
      <c r="BM813">
        <v>1</v>
      </c>
      <c r="BN813">
        <v>0</v>
      </c>
      <c r="BO813">
        <v>1</v>
      </c>
      <c r="BP813">
        <v>0</v>
      </c>
      <c r="BS813">
        <v>0.08</v>
      </c>
      <c r="BT813">
        <v>0</v>
      </c>
      <c r="BU813">
        <v>0</v>
      </c>
      <c r="CE813" t="str">
        <f>"21:13:26.333"</f>
        <v>21:13:26.333</v>
      </c>
      <c r="CF813">
        <v>332588015</v>
      </c>
      <c r="CI813">
        <v>0</v>
      </c>
      <c r="CJ813">
        <v>1504</v>
      </c>
      <c r="CK813">
        <v>1011.2</v>
      </c>
      <c r="CL813">
        <v>4.2187999999999999</v>
      </c>
      <c r="CM813">
        <v>1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131</v>
      </c>
      <c r="DA813">
        <v>145</v>
      </c>
      <c r="DB813">
        <v>1</v>
      </c>
      <c r="DC813" t="s">
        <v>132</v>
      </c>
      <c r="DD813" t="s">
        <v>133</v>
      </c>
      <c r="DG813">
        <v>1840800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"09/28/2024 21:13:26.631"</f>
        <v>09/28/2024 21:13:26.631</v>
      </c>
      <c r="C814" t="str">
        <f t="shared" si="51"/>
        <v>FFDFD7C0</v>
      </c>
      <c r="D814" t="s">
        <v>143</v>
      </c>
      <c r="E814">
        <v>13</v>
      </c>
      <c r="J814" t="s">
        <v>144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"21:13:26.328"</f>
        <v>21:13:26.328</v>
      </c>
      <c r="T814" t="str">
        <f>"21:13:25.828"</f>
        <v>21:13:25.828</v>
      </c>
      <c r="U814" t="str">
        <f t="shared" si="49"/>
        <v>A073EB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297</v>
      </c>
      <c r="AG814">
        <v>0</v>
      </c>
      <c r="AH814">
        <v>3</v>
      </c>
      <c r="AI814">
        <v>2</v>
      </c>
      <c r="AJ814">
        <v>1</v>
      </c>
      <c r="AK814" t="s">
        <v>513</v>
      </c>
      <c r="AL814">
        <v>36.00121</v>
      </c>
      <c r="AM814" t="s">
        <v>514</v>
      </c>
      <c r="AN814">
        <v>-75.671017000000006</v>
      </c>
      <c r="AO814">
        <v>25</v>
      </c>
      <c r="AP814">
        <v>1200</v>
      </c>
      <c r="AQ814" t="s">
        <v>129</v>
      </c>
      <c r="AR814">
        <v>125</v>
      </c>
      <c r="AS814">
        <v>109</v>
      </c>
      <c r="AT814">
        <v>-384</v>
      </c>
      <c r="BB814" t="str">
        <f t="shared" si="50"/>
        <v>1200</v>
      </c>
      <c r="BC814">
        <v>1</v>
      </c>
      <c r="BD814" t="str">
        <f t="shared" si="52"/>
        <v xml:space="preserve">N1281F  </v>
      </c>
      <c r="BE814">
        <v>1</v>
      </c>
      <c r="BG814">
        <v>0</v>
      </c>
      <c r="BH814">
        <v>0</v>
      </c>
      <c r="BI814">
        <v>0</v>
      </c>
      <c r="BJ814">
        <v>1025</v>
      </c>
      <c r="BK814">
        <v>-175</v>
      </c>
      <c r="BL814" t="s">
        <v>300</v>
      </c>
      <c r="BM814">
        <v>1</v>
      </c>
      <c r="BN814">
        <v>0</v>
      </c>
      <c r="BO814">
        <v>1</v>
      </c>
      <c r="BP814">
        <v>0</v>
      </c>
      <c r="BS814">
        <v>0.08</v>
      </c>
      <c r="BT814">
        <v>0</v>
      </c>
      <c r="BU814">
        <v>0</v>
      </c>
      <c r="CE814" t="str">
        <f>"21:13:26.333"</f>
        <v>21:13:26.333</v>
      </c>
      <c r="CF814">
        <v>332588015</v>
      </c>
      <c r="CI814">
        <v>0</v>
      </c>
      <c r="CJ814">
        <v>1504</v>
      </c>
      <c r="CK814">
        <v>1011.2</v>
      </c>
      <c r="CL814">
        <v>4.2187999999999999</v>
      </c>
      <c r="CM814">
        <v>1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131</v>
      </c>
      <c r="DA814">
        <v>145</v>
      </c>
      <c r="DB814">
        <v>1</v>
      </c>
      <c r="DC814" t="s">
        <v>132</v>
      </c>
      <c r="DD814" t="s">
        <v>133</v>
      </c>
      <c r="DG814">
        <v>1840800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"09/28/2024 21:13:27.600"</f>
        <v>09/28/2024 21:13:27.600</v>
      </c>
      <c r="C815" t="str">
        <f t="shared" si="51"/>
        <v>FFDFD7C0</v>
      </c>
      <c r="D815" t="s">
        <v>123</v>
      </c>
      <c r="E815">
        <v>2</v>
      </c>
      <c r="H815">
        <v>158</v>
      </c>
      <c r="I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"21:13:27.336"</f>
        <v>21:13:27.336</v>
      </c>
      <c r="T815" t="str">
        <f>"21:13:26.836"</f>
        <v>21:13:26.836</v>
      </c>
      <c r="U815" t="str">
        <f t="shared" si="49"/>
        <v>A073EB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297</v>
      </c>
      <c r="AG815">
        <v>0</v>
      </c>
      <c r="AH815">
        <v>3</v>
      </c>
      <c r="AI815">
        <v>2</v>
      </c>
      <c r="AJ815">
        <v>1</v>
      </c>
      <c r="AK815" t="s">
        <v>515</v>
      </c>
      <c r="AL815">
        <v>36.001725</v>
      </c>
      <c r="AM815" t="s">
        <v>516</v>
      </c>
      <c r="AN815">
        <v>-75.670331000000004</v>
      </c>
      <c r="AO815">
        <v>25</v>
      </c>
      <c r="AP815">
        <v>1200</v>
      </c>
      <c r="AQ815" t="s">
        <v>129</v>
      </c>
      <c r="AR815">
        <v>124</v>
      </c>
      <c r="AS815">
        <v>109</v>
      </c>
      <c r="AT815">
        <v>-448</v>
      </c>
      <c r="BB815" t="str">
        <f t="shared" si="50"/>
        <v>1200</v>
      </c>
      <c r="BC815">
        <v>1</v>
      </c>
      <c r="BD815" t="str">
        <f t="shared" si="52"/>
        <v xml:space="preserve">N1281F  </v>
      </c>
      <c r="BE815">
        <v>1</v>
      </c>
      <c r="BG815">
        <v>0</v>
      </c>
      <c r="BH815">
        <v>0</v>
      </c>
      <c r="BI815">
        <v>0</v>
      </c>
      <c r="BJ815">
        <v>1025</v>
      </c>
      <c r="BK815">
        <v>-175</v>
      </c>
      <c r="BL815" t="s">
        <v>300</v>
      </c>
      <c r="BM815">
        <v>1</v>
      </c>
      <c r="BN815">
        <v>0</v>
      </c>
      <c r="BO815">
        <v>1</v>
      </c>
      <c r="BP815">
        <v>0</v>
      </c>
      <c r="BS815">
        <v>0.08</v>
      </c>
      <c r="BT815">
        <v>0</v>
      </c>
      <c r="BU815">
        <v>0</v>
      </c>
      <c r="CE815" t="str">
        <f>"21:13:27.339"</f>
        <v>21:13:27.339</v>
      </c>
      <c r="CF815">
        <v>338573995</v>
      </c>
      <c r="CI815">
        <v>0</v>
      </c>
      <c r="CJ815">
        <v>1504</v>
      </c>
      <c r="CK815">
        <v>1011.2</v>
      </c>
      <c r="CL815">
        <v>4.2187999999999999</v>
      </c>
      <c r="CM815">
        <v>1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6</v>
      </c>
      <c r="CY815">
        <v>7</v>
      </c>
      <c r="CZ815" t="s">
        <v>131</v>
      </c>
      <c r="DA815">
        <v>145</v>
      </c>
      <c r="DB815">
        <v>1</v>
      </c>
      <c r="DC815" t="s">
        <v>132</v>
      </c>
      <c r="DD815" t="s">
        <v>133</v>
      </c>
      <c r="DG815">
        <v>1841216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"09/28/2024 21:13:27.600"</f>
        <v>09/28/2024 21:13:27.600</v>
      </c>
      <c r="C816" t="str">
        <f t="shared" si="51"/>
        <v>FFDFD7C0</v>
      </c>
      <c r="D816" t="s">
        <v>427</v>
      </c>
      <c r="E816">
        <v>46</v>
      </c>
      <c r="H816">
        <v>143</v>
      </c>
      <c r="I816" t="s">
        <v>428</v>
      </c>
      <c r="J816" t="s">
        <v>297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"21:13:27.336"</f>
        <v>21:13:27.336</v>
      </c>
      <c r="T816" t="str">
        <f>"21:13:26.836"</f>
        <v>21:13:26.836</v>
      </c>
      <c r="U816" t="str">
        <f t="shared" si="49"/>
        <v>A073EB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297</v>
      </c>
      <c r="AG816">
        <v>0</v>
      </c>
      <c r="AH816">
        <v>3</v>
      </c>
      <c r="AI816">
        <v>2</v>
      </c>
      <c r="AJ816">
        <v>1</v>
      </c>
      <c r="AK816" t="s">
        <v>515</v>
      </c>
      <c r="AL816">
        <v>36.001725</v>
      </c>
      <c r="AM816" t="s">
        <v>516</v>
      </c>
      <c r="AN816">
        <v>-75.670331000000004</v>
      </c>
      <c r="AO816">
        <v>25</v>
      </c>
      <c r="AP816">
        <v>1200</v>
      </c>
      <c r="AQ816" t="s">
        <v>129</v>
      </c>
      <c r="AR816">
        <v>124</v>
      </c>
      <c r="AS816">
        <v>109</v>
      </c>
      <c r="AT816">
        <v>-448</v>
      </c>
      <c r="BB816" t="str">
        <f t="shared" si="50"/>
        <v>1200</v>
      </c>
      <c r="BC816">
        <v>1</v>
      </c>
      <c r="BD816" t="str">
        <f t="shared" si="52"/>
        <v xml:space="preserve">N1281F  </v>
      </c>
      <c r="BE816">
        <v>1</v>
      </c>
      <c r="BG816">
        <v>0</v>
      </c>
      <c r="BH816">
        <v>0</v>
      </c>
      <c r="BI816">
        <v>0</v>
      </c>
      <c r="BJ816">
        <v>1025</v>
      </c>
      <c r="BK816">
        <v>-175</v>
      </c>
      <c r="BL816" t="s">
        <v>300</v>
      </c>
      <c r="BM816">
        <v>1</v>
      </c>
      <c r="BN816">
        <v>0</v>
      </c>
      <c r="BO816">
        <v>1</v>
      </c>
      <c r="BP816">
        <v>0</v>
      </c>
      <c r="BS816">
        <v>0.08</v>
      </c>
      <c r="BT816">
        <v>0</v>
      </c>
      <c r="BU816">
        <v>0</v>
      </c>
      <c r="CE816" t="str">
        <f>"21:13:27.339"</f>
        <v>21:13:27.339</v>
      </c>
      <c r="CF816">
        <v>338573995</v>
      </c>
      <c r="CI816">
        <v>0</v>
      </c>
      <c r="CJ816">
        <v>1504</v>
      </c>
      <c r="CK816">
        <v>1011.2</v>
      </c>
      <c r="CL816">
        <v>4.2187999999999999</v>
      </c>
      <c r="CM816">
        <v>1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145</v>
      </c>
      <c r="DB816">
        <v>1</v>
      </c>
      <c r="DC816" t="s">
        <v>132</v>
      </c>
      <c r="DD816" t="s">
        <v>133</v>
      </c>
      <c r="DG816">
        <v>1841216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"09/28/2024 21:13:27.600"</f>
        <v>09/28/2024 21:13:27.600</v>
      </c>
      <c r="C817" t="str">
        <f t="shared" si="51"/>
        <v>FFDFD7C0</v>
      </c>
      <c r="D817" t="s">
        <v>143</v>
      </c>
      <c r="E817">
        <v>13</v>
      </c>
      <c r="J817" t="s">
        <v>144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"21:13:27.336"</f>
        <v>21:13:27.336</v>
      </c>
      <c r="T817" t="str">
        <f>"21:13:26.836"</f>
        <v>21:13:26.836</v>
      </c>
      <c r="U817" t="str">
        <f t="shared" si="49"/>
        <v>A073EB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297</v>
      </c>
      <c r="AG817">
        <v>0</v>
      </c>
      <c r="AH817">
        <v>3</v>
      </c>
      <c r="AI817">
        <v>2</v>
      </c>
      <c r="AJ817">
        <v>1</v>
      </c>
      <c r="AK817" t="s">
        <v>515</v>
      </c>
      <c r="AL817">
        <v>36.001725</v>
      </c>
      <c r="AM817" t="s">
        <v>516</v>
      </c>
      <c r="AN817">
        <v>-75.670331000000004</v>
      </c>
      <c r="AO817">
        <v>25</v>
      </c>
      <c r="AP817">
        <v>1200</v>
      </c>
      <c r="AQ817" t="s">
        <v>129</v>
      </c>
      <c r="AR817">
        <v>124</v>
      </c>
      <c r="AS817">
        <v>109</v>
      </c>
      <c r="AT817">
        <v>-448</v>
      </c>
      <c r="BB817" t="str">
        <f t="shared" si="50"/>
        <v>1200</v>
      </c>
      <c r="BC817">
        <v>1</v>
      </c>
      <c r="BD817" t="str">
        <f t="shared" si="52"/>
        <v xml:space="preserve">N1281F  </v>
      </c>
      <c r="BE817">
        <v>1</v>
      </c>
      <c r="BG817">
        <v>0</v>
      </c>
      <c r="BH817">
        <v>0</v>
      </c>
      <c r="BI817">
        <v>0</v>
      </c>
      <c r="BJ817">
        <v>1025</v>
      </c>
      <c r="BK817">
        <v>-175</v>
      </c>
      <c r="BL817" t="s">
        <v>300</v>
      </c>
      <c r="BM817">
        <v>1</v>
      </c>
      <c r="BN817">
        <v>0</v>
      </c>
      <c r="BO817">
        <v>1</v>
      </c>
      <c r="BP817">
        <v>0</v>
      </c>
      <c r="BS817">
        <v>0.08</v>
      </c>
      <c r="BT817">
        <v>0</v>
      </c>
      <c r="BU817">
        <v>0</v>
      </c>
      <c r="CE817" t="str">
        <f>"21:13:27.339"</f>
        <v>21:13:27.339</v>
      </c>
      <c r="CF817">
        <v>338573995</v>
      </c>
      <c r="CI817">
        <v>0</v>
      </c>
      <c r="CJ817">
        <v>1504</v>
      </c>
      <c r="CK817">
        <v>1011.2</v>
      </c>
      <c r="CL817">
        <v>4.2187999999999999</v>
      </c>
      <c r="CM817">
        <v>1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6</v>
      </c>
      <c r="CY817">
        <v>7</v>
      </c>
      <c r="CZ817" t="s">
        <v>131</v>
      </c>
      <c r="DA817">
        <v>145</v>
      </c>
      <c r="DB817">
        <v>1</v>
      </c>
      <c r="DC817" t="s">
        <v>132</v>
      </c>
      <c r="DD817" t="s">
        <v>133</v>
      </c>
      <c r="DG817">
        <v>1841216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"09/28/2024 21:13:27.600"</f>
        <v>09/28/2024 21:13:27.600</v>
      </c>
      <c r="C818" t="str">
        <f t="shared" si="51"/>
        <v>FFDFD7C0</v>
      </c>
      <c r="D818" t="s">
        <v>136</v>
      </c>
      <c r="E818">
        <v>3</v>
      </c>
      <c r="F818">
        <v>1003</v>
      </c>
      <c r="G818" t="s">
        <v>142</v>
      </c>
      <c r="J818" t="s">
        <v>137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"21:13:27.336"</f>
        <v>21:13:27.336</v>
      </c>
      <c r="T818" t="str">
        <f>"21:13:26.836"</f>
        <v>21:13:26.836</v>
      </c>
      <c r="U818" t="str">
        <f t="shared" si="49"/>
        <v>A073EB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297</v>
      </c>
      <c r="AG818">
        <v>0</v>
      </c>
      <c r="AH818">
        <v>3</v>
      </c>
      <c r="AI818">
        <v>2</v>
      </c>
      <c r="AJ818">
        <v>1</v>
      </c>
      <c r="AK818" t="s">
        <v>515</v>
      </c>
      <c r="AL818">
        <v>36.001725</v>
      </c>
      <c r="AM818" t="s">
        <v>516</v>
      </c>
      <c r="AN818">
        <v>-75.670331000000004</v>
      </c>
      <c r="AO818">
        <v>25</v>
      </c>
      <c r="AP818">
        <v>1200</v>
      </c>
      <c r="AQ818" t="s">
        <v>129</v>
      </c>
      <c r="AR818">
        <v>124</v>
      </c>
      <c r="AS818">
        <v>109</v>
      </c>
      <c r="AT818">
        <v>-448</v>
      </c>
      <c r="BB818" t="str">
        <f t="shared" si="50"/>
        <v>1200</v>
      </c>
      <c r="BC818">
        <v>1</v>
      </c>
      <c r="BD818" t="str">
        <f t="shared" si="52"/>
        <v xml:space="preserve">N1281F  </v>
      </c>
      <c r="BE818">
        <v>1</v>
      </c>
      <c r="BG818">
        <v>0</v>
      </c>
      <c r="BH818">
        <v>0</v>
      </c>
      <c r="BI818">
        <v>0</v>
      </c>
      <c r="BJ818">
        <v>1025</v>
      </c>
      <c r="BK818">
        <v>-175</v>
      </c>
      <c r="BL818" t="s">
        <v>300</v>
      </c>
      <c r="BM818">
        <v>1</v>
      </c>
      <c r="BN818">
        <v>0</v>
      </c>
      <c r="BO818">
        <v>1</v>
      </c>
      <c r="BP818">
        <v>0</v>
      </c>
      <c r="BS818">
        <v>0.08</v>
      </c>
      <c r="BT818">
        <v>0</v>
      </c>
      <c r="BU818">
        <v>0</v>
      </c>
      <c r="CE818" t="str">
        <f>"21:13:27.339"</f>
        <v>21:13:27.339</v>
      </c>
      <c r="CF818">
        <v>338573995</v>
      </c>
      <c r="CI818">
        <v>0</v>
      </c>
      <c r="CJ818">
        <v>1504</v>
      </c>
      <c r="CK818">
        <v>1011.2</v>
      </c>
      <c r="CL818">
        <v>4.2187999999999999</v>
      </c>
      <c r="CM818">
        <v>1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6</v>
      </c>
      <c r="CY818">
        <v>7</v>
      </c>
      <c r="CZ818" t="s">
        <v>131</v>
      </c>
      <c r="DA818">
        <v>145</v>
      </c>
      <c r="DB818">
        <v>1</v>
      </c>
      <c r="DC818" t="s">
        <v>132</v>
      </c>
      <c r="DD818" t="s">
        <v>133</v>
      </c>
      <c r="DG818">
        <v>1841216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"09/28/2024 21:13:27.600"</f>
        <v>09/28/2024 21:13:27.600</v>
      </c>
      <c r="C819" t="str">
        <f t="shared" si="51"/>
        <v>FFDFD7C0</v>
      </c>
      <c r="D819" t="s">
        <v>136</v>
      </c>
      <c r="E819">
        <v>4</v>
      </c>
      <c r="F819">
        <v>1004</v>
      </c>
      <c r="G819" t="s">
        <v>124</v>
      </c>
      <c r="J819" t="s">
        <v>137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"21:13:27.336"</f>
        <v>21:13:27.336</v>
      </c>
      <c r="T819" t="str">
        <f>"21:13:26.836"</f>
        <v>21:13:26.836</v>
      </c>
      <c r="U819" t="str">
        <f t="shared" si="49"/>
        <v>A073EB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297</v>
      </c>
      <c r="AG819">
        <v>0</v>
      </c>
      <c r="AH819">
        <v>3</v>
      </c>
      <c r="AI819">
        <v>2</v>
      </c>
      <c r="AJ819">
        <v>1</v>
      </c>
      <c r="AK819" t="s">
        <v>515</v>
      </c>
      <c r="AL819">
        <v>36.001725</v>
      </c>
      <c r="AM819" t="s">
        <v>516</v>
      </c>
      <c r="AN819">
        <v>-75.670331000000004</v>
      </c>
      <c r="AO819">
        <v>25</v>
      </c>
      <c r="AP819">
        <v>1200</v>
      </c>
      <c r="AQ819" t="s">
        <v>129</v>
      </c>
      <c r="AR819">
        <v>124</v>
      </c>
      <c r="AS819">
        <v>109</v>
      </c>
      <c r="AT819">
        <v>-448</v>
      </c>
      <c r="BB819" t="str">
        <f t="shared" si="50"/>
        <v>1200</v>
      </c>
      <c r="BC819">
        <v>1</v>
      </c>
      <c r="BD819" t="str">
        <f t="shared" si="52"/>
        <v xml:space="preserve">N1281F  </v>
      </c>
      <c r="BE819">
        <v>1</v>
      </c>
      <c r="BG819">
        <v>0</v>
      </c>
      <c r="BH819">
        <v>0</v>
      </c>
      <c r="BI819">
        <v>0</v>
      </c>
      <c r="BJ819">
        <v>1025</v>
      </c>
      <c r="BK819">
        <v>-175</v>
      </c>
      <c r="BL819" t="s">
        <v>300</v>
      </c>
      <c r="BM819">
        <v>1</v>
      </c>
      <c r="BN819">
        <v>0</v>
      </c>
      <c r="BO819">
        <v>1</v>
      </c>
      <c r="BP819">
        <v>0</v>
      </c>
      <c r="BS819">
        <v>0.08</v>
      </c>
      <c r="BT819">
        <v>0</v>
      </c>
      <c r="BU819">
        <v>0</v>
      </c>
      <c r="CE819" t="str">
        <f>"21:13:27.339"</f>
        <v>21:13:27.339</v>
      </c>
      <c r="CF819">
        <v>338573995</v>
      </c>
      <c r="CI819">
        <v>0</v>
      </c>
      <c r="CJ819">
        <v>1504</v>
      </c>
      <c r="CK819">
        <v>1011.2</v>
      </c>
      <c r="CL819">
        <v>4.2187999999999999</v>
      </c>
      <c r="CM819">
        <v>1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6</v>
      </c>
      <c r="CY819">
        <v>7</v>
      </c>
      <c r="CZ819" t="s">
        <v>131</v>
      </c>
      <c r="DA819">
        <v>145</v>
      </c>
      <c r="DB819">
        <v>1</v>
      </c>
      <c r="DC819" t="s">
        <v>132</v>
      </c>
      <c r="DD819" t="s">
        <v>133</v>
      </c>
      <c r="DG819">
        <v>1841216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"09/28/2024 21:13:28.459"</f>
        <v>09/28/2024 21:13:28.459</v>
      </c>
      <c r="C820" t="str">
        <f t="shared" si="51"/>
        <v>FFDFD7C0</v>
      </c>
      <c r="D820" t="s">
        <v>123</v>
      </c>
      <c r="E820">
        <v>2</v>
      </c>
      <c r="H820">
        <v>158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"21:13:28.234"</f>
        <v>21:13:28.234</v>
      </c>
      <c r="T820" t="str">
        <f>"21:13:27.834"</f>
        <v>21:13:27.834</v>
      </c>
      <c r="U820" t="str">
        <f t="shared" si="49"/>
        <v>A073EB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297</v>
      </c>
      <c r="AG820">
        <v>0</v>
      </c>
      <c r="AH820">
        <v>3</v>
      </c>
      <c r="AI820">
        <v>2</v>
      </c>
      <c r="AJ820">
        <v>1</v>
      </c>
      <c r="AK820" t="s">
        <v>517</v>
      </c>
      <c r="AL820">
        <v>36.002197000000002</v>
      </c>
      <c r="AM820" t="s">
        <v>518</v>
      </c>
      <c r="AN820">
        <v>-75.669708</v>
      </c>
      <c r="AO820">
        <v>25</v>
      </c>
      <c r="AP820">
        <v>1200</v>
      </c>
      <c r="AQ820" t="s">
        <v>129</v>
      </c>
      <c r="AR820">
        <v>123</v>
      </c>
      <c r="AS820">
        <v>111</v>
      </c>
      <c r="AT820">
        <v>-448</v>
      </c>
      <c r="BB820" t="str">
        <f t="shared" si="50"/>
        <v>1200</v>
      </c>
      <c r="BC820">
        <v>1</v>
      </c>
      <c r="BD820" t="str">
        <f t="shared" si="52"/>
        <v xml:space="preserve">N1281F  </v>
      </c>
      <c r="BE820">
        <v>1</v>
      </c>
      <c r="BG820">
        <v>0</v>
      </c>
      <c r="BH820">
        <v>0</v>
      </c>
      <c r="BI820">
        <v>0</v>
      </c>
      <c r="BJ820">
        <v>1025</v>
      </c>
      <c r="BK820">
        <v>-175</v>
      </c>
      <c r="BL820" t="s">
        <v>300</v>
      </c>
      <c r="BM820">
        <v>1</v>
      </c>
      <c r="BN820">
        <v>0</v>
      </c>
      <c r="BO820">
        <v>1</v>
      </c>
      <c r="BP820">
        <v>0</v>
      </c>
      <c r="BS820">
        <v>0.08</v>
      </c>
      <c r="BT820">
        <v>0</v>
      </c>
      <c r="BU820">
        <v>0</v>
      </c>
      <c r="CE820" t="str">
        <f>"21:13:28.241"</f>
        <v>21:13:28.241</v>
      </c>
      <c r="CF820">
        <v>241339904</v>
      </c>
      <c r="CI820">
        <v>0</v>
      </c>
      <c r="CJ820">
        <v>1504</v>
      </c>
      <c r="CK820">
        <v>1011.2</v>
      </c>
      <c r="CL820">
        <v>4.2187999999999999</v>
      </c>
      <c r="CM820">
        <v>1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6</v>
      </c>
      <c r="CY820">
        <v>7</v>
      </c>
      <c r="CZ820" t="s">
        <v>131</v>
      </c>
      <c r="DA820">
        <v>145</v>
      </c>
      <c r="DB820">
        <v>1</v>
      </c>
      <c r="DC820" t="s">
        <v>132</v>
      </c>
      <c r="DD820" t="s">
        <v>133</v>
      </c>
      <c r="DG820">
        <v>1841618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"09/28/2024 21:13:28.490"</f>
        <v>09/28/2024 21:13:28.490</v>
      </c>
      <c r="C821" t="str">
        <f t="shared" si="51"/>
        <v>FFDFD7C0</v>
      </c>
      <c r="D821" t="s">
        <v>427</v>
      </c>
      <c r="E821">
        <v>46</v>
      </c>
      <c r="H821">
        <v>143</v>
      </c>
      <c r="I821" t="s">
        <v>428</v>
      </c>
      <c r="J821" t="s">
        <v>297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"21:13:28.234"</f>
        <v>21:13:28.234</v>
      </c>
      <c r="T821" t="str">
        <f>"21:13:27.834"</f>
        <v>21:13:27.834</v>
      </c>
      <c r="U821" t="str">
        <f t="shared" si="49"/>
        <v>A073EB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297</v>
      </c>
      <c r="AG821">
        <v>0</v>
      </c>
      <c r="AH821">
        <v>3</v>
      </c>
      <c r="AI821">
        <v>2</v>
      </c>
      <c r="AJ821">
        <v>1</v>
      </c>
      <c r="AK821" t="s">
        <v>517</v>
      </c>
      <c r="AL821">
        <v>36.002197000000002</v>
      </c>
      <c r="AM821" t="s">
        <v>518</v>
      </c>
      <c r="AN821">
        <v>-75.669708</v>
      </c>
      <c r="AO821">
        <v>25</v>
      </c>
      <c r="AP821">
        <v>1200</v>
      </c>
      <c r="AQ821" t="s">
        <v>129</v>
      </c>
      <c r="AR821">
        <v>123</v>
      </c>
      <c r="AS821">
        <v>111</v>
      </c>
      <c r="AT821">
        <v>-448</v>
      </c>
      <c r="BB821" t="str">
        <f t="shared" si="50"/>
        <v>1200</v>
      </c>
      <c r="BC821">
        <v>1</v>
      </c>
      <c r="BD821" t="str">
        <f t="shared" si="52"/>
        <v xml:space="preserve">N1281F  </v>
      </c>
      <c r="BE821">
        <v>1</v>
      </c>
      <c r="BG821">
        <v>0</v>
      </c>
      <c r="BH821">
        <v>0</v>
      </c>
      <c r="BI821">
        <v>0</v>
      </c>
      <c r="BJ821">
        <v>1025</v>
      </c>
      <c r="BK821">
        <v>-175</v>
      </c>
      <c r="BL821" t="s">
        <v>300</v>
      </c>
      <c r="BM821">
        <v>1</v>
      </c>
      <c r="BN821">
        <v>0</v>
      </c>
      <c r="BO821">
        <v>1</v>
      </c>
      <c r="BP821">
        <v>0</v>
      </c>
      <c r="BS821">
        <v>0.08</v>
      </c>
      <c r="BT821">
        <v>0</v>
      </c>
      <c r="BU821">
        <v>0</v>
      </c>
      <c r="CE821" t="str">
        <f>"21:13:28.241"</f>
        <v>21:13:28.241</v>
      </c>
      <c r="CF821">
        <v>241339904</v>
      </c>
      <c r="CI821">
        <v>0</v>
      </c>
      <c r="CJ821">
        <v>1504</v>
      </c>
      <c r="CK821">
        <v>1011.2</v>
      </c>
      <c r="CL821">
        <v>4.2187999999999999</v>
      </c>
      <c r="CM821">
        <v>1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145</v>
      </c>
      <c r="DB821">
        <v>1</v>
      </c>
      <c r="DC821" t="s">
        <v>132</v>
      </c>
      <c r="DD821" t="s">
        <v>133</v>
      </c>
      <c r="DG821">
        <v>1841618</v>
      </c>
      <c r="DI821">
        <v>0</v>
      </c>
      <c r="DJ821">
        <v>0</v>
      </c>
      <c r="DK821">
        <v>1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"09/28/2024 21:13:28.490"</f>
        <v>09/28/2024 21:13:28.490</v>
      </c>
      <c r="C822" t="str">
        <f t="shared" si="51"/>
        <v>FFDFD7C0</v>
      </c>
      <c r="D822" t="s">
        <v>143</v>
      </c>
      <c r="E822">
        <v>13</v>
      </c>
      <c r="J822" t="s">
        <v>144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"21:13:28.234"</f>
        <v>21:13:28.234</v>
      </c>
      <c r="T822" t="str">
        <f>"21:13:27.834"</f>
        <v>21:13:27.834</v>
      </c>
      <c r="U822" t="str">
        <f t="shared" si="49"/>
        <v>A073EB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297</v>
      </c>
      <c r="AG822">
        <v>0</v>
      </c>
      <c r="AH822">
        <v>3</v>
      </c>
      <c r="AI822">
        <v>2</v>
      </c>
      <c r="AJ822">
        <v>1</v>
      </c>
      <c r="AK822" t="s">
        <v>517</v>
      </c>
      <c r="AL822">
        <v>36.002197000000002</v>
      </c>
      <c r="AM822" t="s">
        <v>518</v>
      </c>
      <c r="AN822">
        <v>-75.669708</v>
      </c>
      <c r="AO822">
        <v>25</v>
      </c>
      <c r="AP822">
        <v>1200</v>
      </c>
      <c r="AQ822" t="s">
        <v>129</v>
      </c>
      <c r="AR822">
        <v>123</v>
      </c>
      <c r="AS822">
        <v>111</v>
      </c>
      <c r="AT822">
        <v>-448</v>
      </c>
      <c r="BB822" t="str">
        <f t="shared" si="50"/>
        <v>1200</v>
      </c>
      <c r="BC822">
        <v>1</v>
      </c>
      <c r="BD822" t="str">
        <f t="shared" si="52"/>
        <v xml:space="preserve">N1281F  </v>
      </c>
      <c r="BE822">
        <v>1</v>
      </c>
      <c r="BG822">
        <v>0</v>
      </c>
      <c r="BH822">
        <v>0</v>
      </c>
      <c r="BI822">
        <v>0</v>
      </c>
      <c r="BJ822">
        <v>1025</v>
      </c>
      <c r="BK822">
        <v>-175</v>
      </c>
      <c r="BL822" t="s">
        <v>300</v>
      </c>
      <c r="BM822">
        <v>1</v>
      </c>
      <c r="BN822">
        <v>0</v>
      </c>
      <c r="BO822">
        <v>1</v>
      </c>
      <c r="BP822">
        <v>0</v>
      </c>
      <c r="BS822">
        <v>0.08</v>
      </c>
      <c r="BT822">
        <v>0</v>
      </c>
      <c r="BU822">
        <v>0</v>
      </c>
      <c r="CE822" t="str">
        <f>"21:13:28.241"</f>
        <v>21:13:28.241</v>
      </c>
      <c r="CF822">
        <v>241339904</v>
      </c>
      <c r="CI822">
        <v>0</v>
      </c>
      <c r="CJ822">
        <v>1504</v>
      </c>
      <c r="CK822">
        <v>1011.2</v>
      </c>
      <c r="CL822">
        <v>4.2187999999999999</v>
      </c>
      <c r="CM822">
        <v>1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145</v>
      </c>
      <c r="DB822">
        <v>1</v>
      </c>
      <c r="DC822" t="s">
        <v>132</v>
      </c>
      <c r="DD822" t="s">
        <v>133</v>
      </c>
      <c r="DG822">
        <v>1841618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"09/28/2024 21:13:28.490"</f>
        <v>09/28/2024 21:13:28.490</v>
      </c>
      <c r="C823" t="str">
        <f t="shared" si="51"/>
        <v>FFDFD7C0</v>
      </c>
      <c r="D823" t="s">
        <v>136</v>
      </c>
      <c r="E823">
        <v>3</v>
      </c>
      <c r="F823">
        <v>1003</v>
      </c>
      <c r="G823" t="s">
        <v>142</v>
      </c>
      <c r="J823" t="s">
        <v>137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"21:13:28.234"</f>
        <v>21:13:28.234</v>
      </c>
      <c r="T823" t="str">
        <f>"21:13:27.834"</f>
        <v>21:13:27.834</v>
      </c>
      <c r="U823" t="str">
        <f t="shared" si="49"/>
        <v>A073EB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297</v>
      </c>
      <c r="AG823">
        <v>0</v>
      </c>
      <c r="AH823">
        <v>3</v>
      </c>
      <c r="AI823">
        <v>2</v>
      </c>
      <c r="AJ823">
        <v>1</v>
      </c>
      <c r="AK823" t="s">
        <v>517</v>
      </c>
      <c r="AL823">
        <v>36.002197000000002</v>
      </c>
      <c r="AM823" t="s">
        <v>518</v>
      </c>
      <c r="AN823">
        <v>-75.669708</v>
      </c>
      <c r="AO823">
        <v>25</v>
      </c>
      <c r="AP823">
        <v>1200</v>
      </c>
      <c r="AQ823" t="s">
        <v>129</v>
      </c>
      <c r="AR823">
        <v>123</v>
      </c>
      <c r="AS823">
        <v>111</v>
      </c>
      <c r="AT823">
        <v>-448</v>
      </c>
      <c r="BB823" t="str">
        <f t="shared" si="50"/>
        <v>1200</v>
      </c>
      <c r="BC823">
        <v>1</v>
      </c>
      <c r="BD823" t="str">
        <f t="shared" si="52"/>
        <v xml:space="preserve">N1281F  </v>
      </c>
      <c r="BE823">
        <v>1</v>
      </c>
      <c r="BG823">
        <v>0</v>
      </c>
      <c r="BH823">
        <v>0</v>
      </c>
      <c r="BI823">
        <v>0</v>
      </c>
      <c r="BJ823">
        <v>1025</v>
      </c>
      <c r="BK823">
        <v>-175</v>
      </c>
      <c r="BL823" t="s">
        <v>300</v>
      </c>
      <c r="BM823">
        <v>1</v>
      </c>
      <c r="BN823">
        <v>0</v>
      </c>
      <c r="BO823">
        <v>1</v>
      </c>
      <c r="BP823">
        <v>0</v>
      </c>
      <c r="BS823">
        <v>0.08</v>
      </c>
      <c r="BT823">
        <v>0</v>
      </c>
      <c r="BU823">
        <v>0</v>
      </c>
      <c r="CE823" t="str">
        <f>"21:13:28.241"</f>
        <v>21:13:28.241</v>
      </c>
      <c r="CF823">
        <v>241339904</v>
      </c>
      <c r="CI823">
        <v>0</v>
      </c>
      <c r="CJ823">
        <v>1504</v>
      </c>
      <c r="CK823">
        <v>1011.2</v>
      </c>
      <c r="CL823">
        <v>4.2187999999999999</v>
      </c>
      <c r="CM823">
        <v>1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145</v>
      </c>
      <c r="DB823">
        <v>1</v>
      </c>
      <c r="DC823" t="s">
        <v>132</v>
      </c>
      <c r="DD823" t="s">
        <v>133</v>
      </c>
      <c r="DG823">
        <v>1841618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"09/28/2024 21:13:28.506"</f>
        <v>09/28/2024 21:13:28.506</v>
      </c>
      <c r="C824" t="str">
        <f t="shared" si="51"/>
        <v>FFDFD7C0</v>
      </c>
      <c r="D824" t="s">
        <v>136</v>
      </c>
      <c r="E824">
        <v>4</v>
      </c>
      <c r="F824">
        <v>1004</v>
      </c>
      <c r="G824" t="s">
        <v>124</v>
      </c>
      <c r="J824" t="s">
        <v>137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"21:13:28.234"</f>
        <v>21:13:28.234</v>
      </c>
      <c r="T824" t="str">
        <f>"21:13:27.834"</f>
        <v>21:13:27.834</v>
      </c>
      <c r="U824" t="str">
        <f t="shared" si="49"/>
        <v>A073EB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297</v>
      </c>
      <c r="AG824">
        <v>0</v>
      </c>
      <c r="AH824">
        <v>3</v>
      </c>
      <c r="AI824">
        <v>2</v>
      </c>
      <c r="AJ824">
        <v>1</v>
      </c>
      <c r="AK824" t="s">
        <v>517</v>
      </c>
      <c r="AL824">
        <v>36.002197000000002</v>
      </c>
      <c r="AM824" t="s">
        <v>518</v>
      </c>
      <c r="AN824">
        <v>-75.669708</v>
      </c>
      <c r="AO824">
        <v>25</v>
      </c>
      <c r="AP824">
        <v>1200</v>
      </c>
      <c r="AQ824" t="s">
        <v>129</v>
      </c>
      <c r="AR824">
        <v>123</v>
      </c>
      <c r="AS824">
        <v>111</v>
      </c>
      <c r="AT824">
        <v>-448</v>
      </c>
      <c r="BB824" t="str">
        <f t="shared" si="50"/>
        <v>1200</v>
      </c>
      <c r="BC824">
        <v>1</v>
      </c>
      <c r="BD824" t="str">
        <f t="shared" si="52"/>
        <v xml:space="preserve">N1281F  </v>
      </c>
      <c r="BE824">
        <v>1</v>
      </c>
      <c r="BG824">
        <v>0</v>
      </c>
      <c r="BH824">
        <v>0</v>
      </c>
      <c r="BI824">
        <v>0</v>
      </c>
      <c r="BJ824">
        <v>1025</v>
      </c>
      <c r="BK824">
        <v>-175</v>
      </c>
      <c r="BL824" t="s">
        <v>300</v>
      </c>
      <c r="BM824">
        <v>1</v>
      </c>
      <c r="BN824">
        <v>0</v>
      </c>
      <c r="BO824">
        <v>1</v>
      </c>
      <c r="BP824">
        <v>0</v>
      </c>
      <c r="BS824">
        <v>0.08</v>
      </c>
      <c r="BT824">
        <v>0</v>
      </c>
      <c r="BU824">
        <v>0</v>
      </c>
      <c r="CE824" t="str">
        <f>"21:13:28.241"</f>
        <v>21:13:28.241</v>
      </c>
      <c r="CF824">
        <v>241339904</v>
      </c>
      <c r="CI824">
        <v>0</v>
      </c>
      <c r="CJ824">
        <v>1504</v>
      </c>
      <c r="CK824">
        <v>1011.2</v>
      </c>
      <c r="CL824">
        <v>4.2187999999999999</v>
      </c>
      <c r="CM824">
        <v>1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145</v>
      </c>
      <c r="DB824">
        <v>1</v>
      </c>
      <c r="DC824" t="s">
        <v>132</v>
      </c>
      <c r="DD824" t="s">
        <v>133</v>
      </c>
      <c r="DG824">
        <v>1841618</v>
      </c>
      <c r="DI824">
        <v>0</v>
      </c>
      <c r="DJ824">
        <v>0</v>
      </c>
      <c r="DK824">
        <v>1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"09/28/2024 21:13:29.443"</f>
        <v>09/28/2024 21:13:29.443</v>
      </c>
      <c r="C825" t="str">
        <f t="shared" si="51"/>
        <v>FFDFD7C0</v>
      </c>
      <c r="D825" t="s">
        <v>136</v>
      </c>
      <c r="E825">
        <v>3</v>
      </c>
      <c r="F825">
        <v>1003</v>
      </c>
      <c r="G825" t="s">
        <v>142</v>
      </c>
      <c r="J825" t="s">
        <v>137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"21:13:29.195"</f>
        <v>21:13:29.195</v>
      </c>
      <c r="T825" t="str">
        <f>"21:13:28.795"</f>
        <v>21:13:28.795</v>
      </c>
      <c r="U825" t="str">
        <f t="shared" si="49"/>
        <v>A073EB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297</v>
      </c>
      <c r="AG825">
        <v>0</v>
      </c>
      <c r="AH825">
        <v>3</v>
      </c>
      <c r="AI825">
        <v>2</v>
      </c>
      <c r="AJ825">
        <v>1</v>
      </c>
      <c r="AK825" t="s">
        <v>519</v>
      </c>
      <c r="AL825">
        <v>36.002668999999997</v>
      </c>
      <c r="AM825" t="s">
        <v>520</v>
      </c>
      <c r="AN825">
        <v>-75.669085999999993</v>
      </c>
      <c r="AO825">
        <v>25</v>
      </c>
      <c r="AP825">
        <v>1175</v>
      </c>
      <c r="AQ825" t="s">
        <v>129</v>
      </c>
      <c r="AR825">
        <v>121</v>
      </c>
      <c r="AS825">
        <v>112</v>
      </c>
      <c r="AT825">
        <v>-448</v>
      </c>
      <c r="BB825" t="str">
        <f t="shared" si="50"/>
        <v>1200</v>
      </c>
      <c r="BC825">
        <v>1</v>
      </c>
      <c r="BD825" t="str">
        <f t="shared" si="52"/>
        <v xml:space="preserve">N1281F  </v>
      </c>
      <c r="BE825">
        <v>1</v>
      </c>
      <c r="BG825">
        <v>0</v>
      </c>
      <c r="BH825">
        <v>0</v>
      </c>
      <c r="BI825">
        <v>0</v>
      </c>
      <c r="BJ825">
        <v>1025</v>
      </c>
      <c r="BK825">
        <v>-150</v>
      </c>
      <c r="BL825" t="s">
        <v>300</v>
      </c>
      <c r="BM825">
        <v>1</v>
      </c>
      <c r="BN825">
        <v>0</v>
      </c>
      <c r="BO825">
        <v>1</v>
      </c>
      <c r="BP825">
        <v>0</v>
      </c>
      <c r="BS825">
        <v>0.08</v>
      </c>
      <c r="BT825">
        <v>0</v>
      </c>
      <c r="BU825">
        <v>0</v>
      </c>
      <c r="CE825" t="str">
        <f>"21:13:29.201"</f>
        <v>21:13:29.201</v>
      </c>
      <c r="CF825">
        <v>201450293</v>
      </c>
      <c r="CI825">
        <v>0</v>
      </c>
      <c r="CJ825">
        <v>1504</v>
      </c>
      <c r="CK825">
        <v>1011.2</v>
      </c>
      <c r="CL825">
        <v>4.2187999999999999</v>
      </c>
      <c r="CM825">
        <v>1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145</v>
      </c>
      <c r="DB825">
        <v>1</v>
      </c>
      <c r="DC825" t="s">
        <v>132</v>
      </c>
      <c r="DD825" t="s">
        <v>133</v>
      </c>
      <c r="DG825">
        <v>1842079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"09/28/2024 21:13:29.459"</f>
        <v>09/28/2024 21:13:29.459</v>
      </c>
      <c r="C826" t="str">
        <f t="shared" si="51"/>
        <v>FFDFD7C0</v>
      </c>
      <c r="D826" t="s">
        <v>136</v>
      </c>
      <c r="E826">
        <v>4</v>
      </c>
      <c r="F826">
        <v>1004</v>
      </c>
      <c r="G826" t="s">
        <v>124</v>
      </c>
      <c r="J826" t="s">
        <v>137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"21:13:29.195"</f>
        <v>21:13:29.195</v>
      </c>
      <c r="T826" t="str">
        <f>"21:13:28.795"</f>
        <v>21:13:28.795</v>
      </c>
      <c r="U826" t="str">
        <f t="shared" si="49"/>
        <v>A073EB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297</v>
      </c>
      <c r="AG826">
        <v>0</v>
      </c>
      <c r="AH826">
        <v>3</v>
      </c>
      <c r="AI826">
        <v>2</v>
      </c>
      <c r="AJ826">
        <v>1</v>
      </c>
      <c r="AK826" t="s">
        <v>519</v>
      </c>
      <c r="AL826">
        <v>36.002668999999997</v>
      </c>
      <c r="AM826" t="s">
        <v>520</v>
      </c>
      <c r="AN826">
        <v>-75.669085999999993</v>
      </c>
      <c r="AO826">
        <v>25</v>
      </c>
      <c r="AP826">
        <v>1175</v>
      </c>
      <c r="AQ826" t="s">
        <v>129</v>
      </c>
      <c r="AR826">
        <v>121</v>
      </c>
      <c r="AS826">
        <v>112</v>
      </c>
      <c r="AT826">
        <v>-448</v>
      </c>
      <c r="BB826" t="str">
        <f t="shared" si="50"/>
        <v>1200</v>
      </c>
      <c r="BC826">
        <v>1</v>
      </c>
      <c r="BD826" t="str">
        <f t="shared" si="52"/>
        <v xml:space="preserve">N1281F  </v>
      </c>
      <c r="BE826">
        <v>1</v>
      </c>
      <c r="BG826">
        <v>0</v>
      </c>
      <c r="BH826">
        <v>0</v>
      </c>
      <c r="BI826">
        <v>0</v>
      </c>
      <c r="BJ826">
        <v>1025</v>
      </c>
      <c r="BK826">
        <v>-150</v>
      </c>
      <c r="BL826" t="s">
        <v>300</v>
      </c>
      <c r="BM826">
        <v>1</v>
      </c>
      <c r="BN826">
        <v>0</v>
      </c>
      <c r="BO826">
        <v>1</v>
      </c>
      <c r="BP826">
        <v>0</v>
      </c>
      <c r="BS826">
        <v>0.08</v>
      </c>
      <c r="BT826">
        <v>0</v>
      </c>
      <c r="BU826">
        <v>0</v>
      </c>
      <c r="CE826" t="str">
        <f>"21:13:29.201"</f>
        <v>21:13:29.201</v>
      </c>
      <c r="CF826">
        <v>201450293</v>
      </c>
      <c r="CI826">
        <v>0</v>
      </c>
      <c r="CJ826">
        <v>1504</v>
      </c>
      <c r="CK826">
        <v>1011.2</v>
      </c>
      <c r="CL826">
        <v>4.2187999999999999</v>
      </c>
      <c r="CM826">
        <v>1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145</v>
      </c>
      <c r="DB826">
        <v>1</v>
      </c>
      <c r="DC826" t="s">
        <v>132</v>
      </c>
      <c r="DD826" t="s">
        <v>133</v>
      </c>
      <c r="DG826">
        <v>1842079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"09/28/2024 21:13:29.459"</f>
        <v>09/28/2024 21:13:29.459</v>
      </c>
      <c r="C827" t="str">
        <f t="shared" si="51"/>
        <v>FFDFD7C0</v>
      </c>
      <c r="D827" t="s">
        <v>123</v>
      </c>
      <c r="E827">
        <v>2</v>
      </c>
      <c r="H827">
        <v>158</v>
      </c>
      <c r="I827" t="s">
        <v>124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"21:13:29.195"</f>
        <v>21:13:29.195</v>
      </c>
      <c r="T827" t="str">
        <f>"21:13:28.795"</f>
        <v>21:13:28.795</v>
      </c>
      <c r="U827" t="str">
        <f t="shared" si="49"/>
        <v>A073EB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297</v>
      </c>
      <c r="AG827">
        <v>0</v>
      </c>
      <c r="AH827">
        <v>3</v>
      </c>
      <c r="AI827">
        <v>2</v>
      </c>
      <c r="AJ827">
        <v>1</v>
      </c>
      <c r="AK827" t="s">
        <v>519</v>
      </c>
      <c r="AL827">
        <v>36.002668999999997</v>
      </c>
      <c r="AM827" t="s">
        <v>520</v>
      </c>
      <c r="AN827">
        <v>-75.669085999999993</v>
      </c>
      <c r="AO827">
        <v>25</v>
      </c>
      <c r="AP827">
        <v>1175</v>
      </c>
      <c r="AQ827" t="s">
        <v>129</v>
      </c>
      <c r="AR827">
        <v>121</v>
      </c>
      <c r="AS827">
        <v>112</v>
      </c>
      <c r="AT827">
        <v>-448</v>
      </c>
      <c r="BB827" t="str">
        <f t="shared" si="50"/>
        <v>1200</v>
      </c>
      <c r="BC827">
        <v>1</v>
      </c>
      <c r="BD827" t="str">
        <f t="shared" si="52"/>
        <v xml:space="preserve">N1281F  </v>
      </c>
      <c r="BE827">
        <v>1</v>
      </c>
      <c r="BG827">
        <v>0</v>
      </c>
      <c r="BH827">
        <v>0</v>
      </c>
      <c r="BI827">
        <v>0</v>
      </c>
      <c r="BJ827">
        <v>1025</v>
      </c>
      <c r="BK827">
        <v>-150</v>
      </c>
      <c r="BL827" t="s">
        <v>300</v>
      </c>
      <c r="BM827">
        <v>1</v>
      </c>
      <c r="BN827">
        <v>0</v>
      </c>
      <c r="BO827">
        <v>1</v>
      </c>
      <c r="BP827">
        <v>0</v>
      </c>
      <c r="BS827">
        <v>0.08</v>
      </c>
      <c r="BT827">
        <v>0</v>
      </c>
      <c r="BU827">
        <v>0</v>
      </c>
      <c r="CE827" t="str">
        <f>"21:13:29.201"</f>
        <v>21:13:29.201</v>
      </c>
      <c r="CF827">
        <v>201450293</v>
      </c>
      <c r="CI827">
        <v>0</v>
      </c>
      <c r="CJ827">
        <v>1504</v>
      </c>
      <c r="CK827">
        <v>1011.2</v>
      </c>
      <c r="CL827">
        <v>4.2187999999999999</v>
      </c>
      <c r="CM827">
        <v>1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145</v>
      </c>
      <c r="DB827">
        <v>1</v>
      </c>
      <c r="DC827" t="s">
        <v>132</v>
      </c>
      <c r="DD827" t="s">
        <v>133</v>
      </c>
      <c r="DG827">
        <v>1842079</v>
      </c>
      <c r="DI827">
        <v>0</v>
      </c>
      <c r="DJ827">
        <v>0</v>
      </c>
      <c r="DK827">
        <v>1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"09/28/2024 21:13:29.506"</f>
        <v>09/28/2024 21:13:29.506</v>
      </c>
      <c r="C828" t="str">
        <f t="shared" si="51"/>
        <v>FFDFD7C0</v>
      </c>
      <c r="D828" t="s">
        <v>427</v>
      </c>
      <c r="E828">
        <v>46</v>
      </c>
      <c r="H828">
        <v>143</v>
      </c>
      <c r="I828" t="s">
        <v>428</v>
      </c>
      <c r="J828" t="s">
        <v>297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"21:13:29.195"</f>
        <v>21:13:29.195</v>
      </c>
      <c r="T828" t="str">
        <f>"21:13:28.795"</f>
        <v>21:13:28.795</v>
      </c>
      <c r="U828" t="str">
        <f t="shared" si="49"/>
        <v>A073EB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297</v>
      </c>
      <c r="AG828">
        <v>0</v>
      </c>
      <c r="AH828">
        <v>3</v>
      </c>
      <c r="AI828">
        <v>2</v>
      </c>
      <c r="AJ828">
        <v>1</v>
      </c>
      <c r="AK828" t="s">
        <v>519</v>
      </c>
      <c r="AL828">
        <v>36.002668999999997</v>
      </c>
      <c r="AM828" t="s">
        <v>520</v>
      </c>
      <c r="AN828">
        <v>-75.669085999999993</v>
      </c>
      <c r="AO828">
        <v>25</v>
      </c>
      <c r="AP828">
        <v>1175</v>
      </c>
      <c r="AQ828" t="s">
        <v>129</v>
      </c>
      <c r="AR828">
        <v>121</v>
      </c>
      <c r="AS828">
        <v>112</v>
      </c>
      <c r="AT828">
        <v>-448</v>
      </c>
      <c r="BB828" t="str">
        <f t="shared" si="50"/>
        <v>1200</v>
      </c>
      <c r="BC828">
        <v>1</v>
      </c>
      <c r="BD828" t="str">
        <f t="shared" si="52"/>
        <v xml:space="preserve">N1281F  </v>
      </c>
      <c r="BE828">
        <v>1</v>
      </c>
      <c r="BG828">
        <v>0</v>
      </c>
      <c r="BH828">
        <v>0</v>
      </c>
      <c r="BI828">
        <v>0</v>
      </c>
      <c r="BJ828">
        <v>1025</v>
      </c>
      <c r="BK828">
        <v>-150</v>
      </c>
      <c r="BL828" t="s">
        <v>300</v>
      </c>
      <c r="BM828">
        <v>1</v>
      </c>
      <c r="BN828">
        <v>0</v>
      </c>
      <c r="BO828">
        <v>1</v>
      </c>
      <c r="BP828">
        <v>0</v>
      </c>
      <c r="BS828">
        <v>0.08</v>
      </c>
      <c r="BT828">
        <v>0</v>
      </c>
      <c r="BU828">
        <v>0</v>
      </c>
      <c r="CE828" t="str">
        <f>"21:13:29.201"</f>
        <v>21:13:29.201</v>
      </c>
      <c r="CF828">
        <v>201450293</v>
      </c>
      <c r="CI828">
        <v>0</v>
      </c>
      <c r="CJ828">
        <v>1504</v>
      </c>
      <c r="CK828">
        <v>1011.2</v>
      </c>
      <c r="CL828">
        <v>4.2187999999999999</v>
      </c>
      <c r="CM828">
        <v>1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145</v>
      </c>
      <c r="DB828">
        <v>1</v>
      </c>
      <c r="DC828" t="s">
        <v>132</v>
      </c>
      <c r="DD828" t="s">
        <v>133</v>
      </c>
      <c r="DG828">
        <v>1842079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"09/28/2024 21:13:29.506"</f>
        <v>09/28/2024 21:13:29.506</v>
      </c>
      <c r="C829" t="str">
        <f t="shared" si="51"/>
        <v>FFDFD7C0</v>
      </c>
      <c r="D829" t="s">
        <v>143</v>
      </c>
      <c r="E829">
        <v>13</v>
      </c>
      <c r="J829" t="s">
        <v>144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"21:13:29.195"</f>
        <v>21:13:29.195</v>
      </c>
      <c r="T829" t="str">
        <f>"21:13:28.795"</f>
        <v>21:13:28.795</v>
      </c>
      <c r="U829" t="str">
        <f t="shared" si="49"/>
        <v>A073EB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297</v>
      </c>
      <c r="AG829">
        <v>0</v>
      </c>
      <c r="AH829">
        <v>3</v>
      </c>
      <c r="AI829">
        <v>2</v>
      </c>
      <c r="AJ829">
        <v>1</v>
      </c>
      <c r="AK829" t="s">
        <v>519</v>
      </c>
      <c r="AL829">
        <v>36.002668999999997</v>
      </c>
      <c r="AM829" t="s">
        <v>520</v>
      </c>
      <c r="AN829">
        <v>-75.669085999999993</v>
      </c>
      <c r="AO829">
        <v>25</v>
      </c>
      <c r="AP829">
        <v>1175</v>
      </c>
      <c r="AQ829" t="s">
        <v>129</v>
      </c>
      <c r="AR829">
        <v>121</v>
      </c>
      <c r="AS829">
        <v>112</v>
      </c>
      <c r="AT829">
        <v>-448</v>
      </c>
      <c r="BB829" t="str">
        <f t="shared" si="50"/>
        <v>1200</v>
      </c>
      <c r="BC829">
        <v>1</v>
      </c>
      <c r="BD829" t="str">
        <f t="shared" si="52"/>
        <v xml:space="preserve">N1281F  </v>
      </c>
      <c r="BE829">
        <v>1</v>
      </c>
      <c r="BG829">
        <v>0</v>
      </c>
      <c r="BH829">
        <v>0</v>
      </c>
      <c r="BI829">
        <v>0</v>
      </c>
      <c r="BJ829">
        <v>1025</v>
      </c>
      <c r="BK829">
        <v>-150</v>
      </c>
      <c r="BL829" t="s">
        <v>300</v>
      </c>
      <c r="BM829">
        <v>1</v>
      </c>
      <c r="BN829">
        <v>0</v>
      </c>
      <c r="BO829">
        <v>1</v>
      </c>
      <c r="BP829">
        <v>0</v>
      </c>
      <c r="BS829">
        <v>0.08</v>
      </c>
      <c r="BT829">
        <v>0</v>
      </c>
      <c r="BU829">
        <v>0</v>
      </c>
      <c r="CE829" t="str">
        <f>"21:13:29.201"</f>
        <v>21:13:29.201</v>
      </c>
      <c r="CF829">
        <v>201450293</v>
      </c>
      <c r="CI829">
        <v>0</v>
      </c>
      <c r="CJ829">
        <v>1504</v>
      </c>
      <c r="CK829">
        <v>1011.2</v>
      </c>
      <c r="CL829">
        <v>4.2187999999999999</v>
      </c>
      <c r="CM829">
        <v>1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145</v>
      </c>
      <c r="DB829">
        <v>1</v>
      </c>
      <c r="DC829" t="s">
        <v>132</v>
      </c>
      <c r="DD829" t="s">
        <v>133</v>
      </c>
      <c r="DG829">
        <v>1842079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"09/28/2024 21:13:30.474"</f>
        <v>09/28/2024 21:13:30.474</v>
      </c>
      <c r="C830" t="str">
        <f t="shared" si="51"/>
        <v>FFDFD7C0</v>
      </c>
      <c r="D830" t="s">
        <v>123</v>
      </c>
      <c r="E830">
        <v>2</v>
      </c>
      <c r="H830">
        <v>158</v>
      </c>
      <c r="I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"21:13:30.203"</f>
        <v>21:13:30.203</v>
      </c>
      <c r="T830" t="str">
        <f>"21:13:29.703"</f>
        <v>21:13:29.703</v>
      </c>
      <c r="U830" t="str">
        <f t="shared" si="49"/>
        <v>A073EB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297</v>
      </c>
      <c r="AG830">
        <v>0</v>
      </c>
      <c r="AH830">
        <v>3</v>
      </c>
      <c r="AI830">
        <v>2</v>
      </c>
      <c r="AJ830">
        <v>1</v>
      </c>
      <c r="AK830" t="s">
        <v>521</v>
      </c>
      <c r="AL830">
        <v>36.003183999999997</v>
      </c>
      <c r="AM830" t="s">
        <v>522</v>
      </c>
      <c r="AN830">
        <v>-75.668398999999994</v>
      </c>
      <c r="AO830">
        <v>25</v>
      </c>
      <c r="AP830">
        <v>1175</v>
      </c>
      <c r="AQ830" t="s">
        <v>129</v>
      </c>
      <c r="AR830">
        <v>119</v>
      </c>
      <c r="AS830">
        <v>114</v>
      </c>
      <c r="AT830">
        <v>-448</v>
      </c>
      <c r="BB830" t="str">
        <f t="shared" si="50"/>
        <v>1200</v>
      </c>
      <c r="BC830">
        <v>1</v>
      </c>
      <c r="BD830" t="str">
        <f t="shared" si="52"/>
        <v xml:space="preserve">N1281F  </v>
      </c>
      <c r="BE830">
        <v>1</v>
      </c>
      <c r="BG830">
        <v>0</v>
      </c>
      <c r="BH830">
        <v>0</v>
      </c>
      <c r="BI830">
        <v>0</v>
      </c>
      <c r="BJ830">
        <v>1000</v>
      </c>
      <c r="BK830">
        <v>-175</v>
      </c>
      <c r="BL830" t="s">
        <v>300</v>
      </c>
      <c r="BM830">
        <v>1</v>
      </c>
      <c r="BN830">
        <v>0</v>
      </c>
      <c r="BO830">
        <v>1</v>
      </c>
      <c r="BP830">
        <v>0</v>
      </c>
      <c r="BS830">
        <v>0.08</v>
      </c>
      <c r="BT830">
        <v>0</v>
      </c>
      <c r="BU830">
        <v>0</v>
      </c>
      <c r="CE830" t="str">
        <f>"21:13:30.204"</f>
        <v>21:13:30.204</v>
      </c>
      <c r="CF830">
        <v>204159425</v>
      </c>
      <c r="CI830">
        <v>0</v>
      </c>
      <c r="CJ830">
        <v>1504</v>
      </c>
      <c r="CK830">
        <v>1011.2</v>
      </c>
      <c r="CL830">
        <v>4.2187999999999999</v>
      </c>
      <c r="CM830">
        <v>1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6</v>
      </c>
      <c r="CY830">
        <v>7</v>
      </c>
      <c r="CZ830" t="s">
        <v>131</v>
      </c>
      <c r="DA830">
        <v>145</v>
      </c>
      <c r="DB830">
        <v>1</v>
      </c>
      <c r="DC830" t="s">
        <v>132</v>
      </c>
      <c r="DD830" t="s">
        <v>133</v>
      </c>
      <c r="DG830">
        <v>1842516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"09/28/2024 21:13:30.474"</f>
        <v>09/28/2024 21:13:30.474</v>
      </c>
      <c r="C831" t="str">
        <f t="shared" si="51"/>
        <v>FFDFD7C0</v>
      </c>
      <c r="D831" t="s">
        <v>427</v>
      </c>
      <c r="E831">
        <v>46</v>
      </c>
      <c r="H831">
        <v>143</v>
      </c>
      <c r="I831" t="s">
        <v>428</v>
      </c>
      <c r="J831" t="s">
        <v>297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"21:13:30.203"</f>
        <v>21:13:30.203</v>
      </c>
      <c r="T831" t="str">
        <f>"21:13:29.703"</f>
        <v>21:13:29.703</v>
      </c>
      <c r="U831" t="str">
        <f t="shared" si="49"/>
        <v>A073EB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297</v>
      </c>
      <c r="AG831">
        <v>0</v>
      </c>
      <c r="AH831">
        <v>3</v>
      </c>
      <c r="AI831">
        <v>2</v>
      </c>
      <c r="AJ831">
        <v>1</v>
      </c>
      <c r="AK831" t="s">
        <v>521</v>
      </c>
      <c r="AL831">
        <v>36.003183999999997</v>
      </c>
      <c r="AM831" t="s">
        <v>522</v>
      </c>
      <c r="AN831">
        <v>-75.668398999999994</v>
      </c>
      <c r="AO831">
        <v>25</v>
      </c>
      <c r="AP831">
        <v>1175</v>
      </c>
      <c r="AQ831" t="s">
        <v>129</v>
      </c>
      <c r="AR831">
        <v>119</v>
      </c>
      <c r="AS831">
        <v>114</v>
      </c>
      <c r="AT831">
        <v>-448</v>
      </c>
      <c r="BB831" t="str">
        <f t="shared" si="50"/>
        <v>1200</v>
      </c>
      <c r="BC831">
        <v>1</v>
      </c>
      <c r="BD831" t="str">
        <f t="shared" si="52"/>
        <v xml:space="preserve">N1281F  </v>
      </c>
      <c r="BE831">
        <v>1</v>
      </c>
      <c r="BG831">
        <v>0</v>
      </c>
      <c r="BH831">
        <v>0</v>
      </c>
      <c r="BI831">
        <v>0</v>
      </c>
      <c r="BJ831">
        <v>1000</v>
      </c>
      <c r="BK831">
        <v>-175</v>
      </c>
      <c r="BL831" t="s">
        <v>300</v>
      </c>
      <c r="BM831">
        <v>1</v>
      </c>
      <c r="BN831">
        <v>0</v>
      </c>
      <c r="BO831">
        <v>1</v>
      </c>
      <c r="BP831">
        <v>0</v>
      </c>
      <c r="BS831">
        <v>0.08</v>
      </c>
      <c r="BT831">
        <v>0</v>
      </c>
      <c r="BU831">
        <v>0</v>
      </c>
      <c r="CE831" t="str">
        <f>"21:13:30.204"</f>
        <v>21:13:30.204</v>
      </c>
      <c r="CF831">
        <v>204159425</v>
      </c>
      <c r="CI831">
        <v>0</v>
      </c>
      <c r="CJ831">
        <v>1504</v>
      </c>
      <c r="CK831">
        <v>1011.2</v>
      </c>
      <c r="CL831">
        <v>4.2187999999999999</v>
      </c>
      <c r="CM831">
        <v>1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6</v>
      </c>
      <c r="CY831">
        <v>7</v>
      </c>
      <c r="CZ831" t="s">
        <v>131</v>
      </c>
      <c r="DA831">
        <v>145</v>
      </c>
      <c r="DB831">
        <v>1</v>
      </c>
      <c r="DC831" t="s">
        <v>132</v>
      </c>
      <c r="DD831" t="s">
        <v>133</v>
      </c>
      <c r="DG831">
        <v>1842516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"09/28/2024 21:13:30.490"</f>
        <v>09/28/2024 21:13:30.490</v>
      </c>
      <c r="C832" t="str">
        <f t="shared" si="51"/>
        <v>FFDFD7C0</v>
      </c>
      <c r="D832" t="s">
        <v>143</v>
      </c>
      <c r="E832">
        <v>13</v>
      </c>
      <c r="J832" t="s">
        <v>144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"21:13:30.203"</f>
        <v>21:13:30.203</v>
      </c>
      <c r="T832" t="str">
        <f>"21:13:29.703"</f>
        <v>21:13:29.703</v>
      </c>
      <c r="U832" t="str">
        <f t="shared" si="49"/>
        <v>A073EB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297</v>
      </c>
      <c r="AG832">
        <v>0</v>
      </c>
      <c r="AH832">
        <v>3</v>
      </c>
      <c r="AI832">
        <v>2</v>
      </c>
      <c r="AJ832">
        <v>1</v>
      </c>
      <c r="AK832" t="s">
        <v>521</v>
      </c>
      <c r="AL832">
        <v>36.003183999999997</v>
      </c>
      <c r="AM832" t="s">
        <v>522</v>
      </c>
      <c r="AN832">
        <v>-75.668398999999994</v>
      </c>
      <c r="AO832">
        <v>25</v>
      </c>
      <c r="AP832">
        <v>1175</v>
      </c>
      <c r="AQ832" t="s">
        <v>129</v>
      </c>
      <c r="AR832">
        <v>119</v>
      </c>
      <c r="AS832">
        <v>114</v>
      </c>
      <c r="AT832">
        <v>-448</v>
      </c>
      <c r="BB832" t="str">
        <f t="shared" si="50"/>
        <v>1200</v>
      </c>
      <c r="BC832">
        <v>1</v>
      </c>
      <c r="BD832" t="str">
        <f t="shared" si="52"/>
        <v xml:space="preserve">N1281F  </v>
      </c>
      <c r="BE832">
        <v>1</v>
      </c>
      <c r="BG832">
        <v>0</v>
      </c>
      <c r="BH832">
        <v>0</v>
      </c>
      <c r="BI832">
        <v>0</v>
      </c>
      <c r="BJ832">
        <v>1000</v>
      </c>
      <c r="BK832">
        <v>-175</v>
      </c>
      <c r="BL832" t="s">
        <v>300</v>
      </c>
      <c r="BM832">
        <v>1</v>
      </c>
      <c r="BN832">
        <v>0</v>
      </c>
      <c r="BO832">
        <v>1</v>
      </c>
      <c r="BP832">
        <v>0</v>
      </c>
      <c r="BS832">
        <v>0.08</v>
      </c>
      <c r="BT832">
        <v>0</v>
      </c>
      <c r="BU832">
        <v>0</v>
      </c>
      <c r="CE832" t="str">
        <f>"21:13:30.204"</f>
        <v>21:13:30.204</v>
      </c>
      <c r="CF832">
        <v>204159425</v>
      </c>
      <c r="CI832">
        <v>0</v>
      </c>
      <c r="CJ832">
        <v>1504</v>
      </c>
      <c r="CK832">
        <v>1011.2</v>
      </c>
      <c r="CL832">
        <v>4.2187999999999999</v>
      </c>
      <c r="CM832">
        <v>1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6</v>
      </c>
      <c r="CY832">
        <v>7</v>
      </c>
      <c r="CZ832" t="s">
        <v>131</v>
      </c>
      <c r="DA832">
        <v>145</v>
      </c>
      <c r="DB832">
        <v>1</v>
      </c>
      <c r="DC832" t="s">
        <v>132</v>
      </c>
      <c r="DD832" t="s">
        <v>133</v>
      </c>
      <c r="DG832">
        <v>1842516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"09/28/2024 21:13:30.537"</f>
        <v>09/28/2024 21:13:30.537</v>
      </c>
      <c r="C833" t="str">
        <f t="shared" si="51"/>
        <v>FFDFD7C0</v>
      </c>
      <c r="D833" t="s">
        <v>136</v>
      </c>
      <c r="E833">
        <v>3</v>
      </c>
      <c r="F833">
        <v>1003</v>
      </c>
      <c r="G833" t="s">
        <v>142</v>
      </c>
      <c r="J833" t="s">
        <v>137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"21:13:30.203"</f>
        <v>21:13:30.203</v>
      </c>
      <c r="T833" t="str">
        <f>"21:13:29.703"</f>
        <v>21:13:29.703</v>
      </c>
      <c r="U833" t="str">
        <f t="shared" si="49"/>
        <v>A073EB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297</v>
      </c>
      <c r="AG833">
        <v>0</v>
      </c>
      <c r="AH833">
        <v>3</v>
      </c>
      <c r="AI833">
        <v>2</v>
      </c>
      <c r="AJ833">
        <v>1</v>
      </c>
      <c r="AK833" t="s">
        <v>521</v>
      </c>
      <c r="AL833">
        <v>36.003183999999997</v>
      </c>
      <c r="AM833" t="s">
        <v>522</v>
      </c>
      <c r="AN833">
        <v>-75.668398999999994</v>
      </c>
      <c r="AO833">
        <v>25</v>
      </c>
      <c r="AP833">
        <v>1175</v>
      </c>
      <c r="AQ833" t="s">
        <v>129</v>
      </c>
      <c r="AR833">
        <v>119</v>
      </c>
      <c r="AS833">
        <v>114</v>
      </c>
      <c r="AT833">
        <v>-448</v>
      </c>
      <c r="BB833" t="str">
        <f t="shared" si="50"/>
        <v>1200</v>
      </c>
      <c r="BC833">
        <v>1</v>
      </c>
      <c r="BD833" t="str">
        <f t="shared" si="52"/>
        <v xml:space="preserve">N1281F  </v>
      </c>
      <c r="BE833">
        <v>1</v>
      </c>
      <c r="BG833">
        <v>0</v>
      </c>
      <c r="BH833">
        <v>0</v>
      </c>
      <c r="BI833">
        <v>0</v>
      </c>
      <c r="BJ833">
        <v>1000</v>
      </c>
      <c r="BK833">
        <v>-175</v>
      </c>
      <c r="BL833" t="s">
        <v>300</v>
      </c>
      <c r="BM833">
        <v>1</v>
      </c>
      <c r="BN833">
        <v>0</v>
      </c>
      <c r="BO833">
        <v>1</v>
      </c>
      <c r="BP833">
        <v>0</v>
      </c>
      <c r="BS833">
        <v>0.08</v>
      </c>
      <c r="BT833">
        <v>0</v>
      </c>
      <c r="BU833">
        <v>0</v>
      </c>
      <c r="CE833" t="str">
        <f>"21:13:30.204"</f>
        <v>21:13:30.204</v>
      </c>
      <c r="CF833">
        <v>204159425</v>
      </c>
      <c r="CI833">
        <v>0</v>
      </c>
      <c r="CJ833">
        <v>1504</v>
      </c>
      <c r="CK833">
        <v>1011.2</v>
      </c>
      <c r="CL833">
        <v>4.2187999999999999</v>
      </c>
      <c r="CM833">
        <v>1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145</v>
      </c>
      <c r="DB833">
        <v>1</v>
      </c>
      <c r="DC833" t="s">
        <v>132</v>
      </c>
      <c r="DD833" t="s">
        <v>133</v>
      </c>
      <c r="DG833">
        <v>1842516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"09/28/2024 21:13:30.552"</f>
        <v>09/28/2024 21:13:30.552</v>
      </c>
      <c r="C834" t="str">
        <f t="shared" si="51"/>
        <v>FFDFD7C0</v>
      </c>
      <c r="D834" t="s">
        <v>136</v>
      </c>
      <c r="E834">
        <v>4</v>
      </c>
      <c r="F834">
        <v>1004</v>
      </c>
      <c r="G834" t="s">
        <v>124</v>
      </c>
      <c r="J834" t="s">
        <v>137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"21:13:30.203"</f>
        <v>21:13:30.203</v>
      </c>
      <c r="T834" t="str">
        <f>"21:13:29.703"</f>
        <v>21:13:29.703</v>
      </c>
      <c r="U834" t="str">
        <f t="shared" ref="U834:U897" si="53">"A073EB"</f>
        <v>A073EB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297</v>
      </c>
      <c r="AG834">
        <v>0</v>
      </c>
      <c r="AH834">
        <v>3</v>
      </c>
      <c r="AI834">
        <v>2</v>
      </c>
      <c r="AJ834">
        <v>1</v>
      </c>
      <c r="AK834" t="s">
        <v>521</v>
      </c>
      <c r="AL834">
        <v>36.003183999999997</v>
      </c>
      <c r="AM834" t="s">
        <v>522</v>
      </c>
      <c r="AN834">
        <v>-75.668398999999994</v>
      </c>
      <c r="AO834">
        <v>25</v>
      </c>
      <c r="AP834">
        <v>1175</v>
      </c>
      <c r="AQ834" t="s">
        <v>129</v>
      </c>
      <c r="AR834">
        <v>119</v>
      </c>
      <c r="AS834">
        <v>114</v>
      </c>
      <c r="AT834">
        <v>-448</v>
      </c>
      <c r="BB834" t="str">
        <f t="shared" si="50"/>
        <v>1200</v>
      </c>
      <c r="BC834">
        <v>1</v>
      </c>
      <c r="BD834" t="str">
        <f t="shared" si="52"/>
        <v xml:space="preserve">N1281F  </v>
      </c>
      <c r="BE834">
        <v>1</v>
      </c>
      <c r="BG834">
        <v>0</v>
      </c>
      <c r="BH834">
        <v>0</v>
      </c>
      <c r="BI834">
        <v>0</v>
      </c>
      <c r="BJ834">
        <v>1000</v>
      </c>
      <c r="BK834">
        <v>-175</v>
      </c>
      <c r="BL834" t="s">
        <v>300</v>
      </c>
      <c r="BM834">
        <v>1</v>
      </c>
      <c r="BN834">
        <v>0</v>
      </c>
      <c r="BO834">
        <v>1</v>
      </c>
      <c r="BP834">
        <v>0</v>
      </c>
      <c r="BS834">
        <v>0.08</v>
      </c>
      <c r="BT834">
        <v>0</v>
      </c>
      <c r="BU834">
        <v>0</v>
      </c>
      <c r="CE834" t="str">
        <f>"21:13:30.204"</f>
        <v>21:13:30.204</v>
      </c>
      <c r="CF834">
        <v>204159425</v>
      </c>
      <c r="CI834">
        <v>0</v>
      </c>
      <c r="CJ834">
        <v>1504</v>
      </c>
      <c r="CK834">
        <v>1011.2</v>
      </c>
      <c r="CL834">
        <v>4.2187999999999999</v>
      </c>
      <c r="CM834">
        <v>1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145</v>
      </c>
      <c r="DB834">
        <v>1</v>
      </c>
      <c r="DC834" t="s">
        <v>132</v>
      </c>
      <c r="DD834" t="s">
        <v>133</v>
      </c>
      <c r="DG834">
        <v>1842516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"09/28/2024 21:13:31.349"</f>
        <v>09/28/2024 21:13:31.349</v>
      </c>
      <c r="C835" t="str">
        <f t="shared" si="51"/>
        <v>FFDFD7C0</v>
      </c>
      <c r="D835" t="s">
        <v>136</v>
      </c>
      <c r="E835">
        <v>3</v>
      </c>
      <c r="F835">
        <v>1003</v>
      </c>
      <c r="G835" t="s">
        <v>142</v>
      </c>
      <c r="J835" t="s">
        <v>137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"21:13:31.102"</f>
        <v>21:13:31.102</v>
      </c>
      <c r="T835" t="str">
        <f>"21:13:30.702"</f>
        <v>21:13:30.702</v>
      </c>
      <c r="U835" t="str">
        <f t="shared" si="53"/>
        <v>A073EB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297</v>
      </c>
      <c r="AG835">
        <v>0</v>
      </c>
      <c r="AH835">
        <v>3</v>
      </c>
      <c r="AI835">
        <v>2</v>
      </c>
      <c r="AJ835">
        <v>1</v>
      </c>
      <c r="AK835" t="s">
        <v>523</v>
      </c>
      <c r="AL835">
        <v>36.003655999999999</v>
      </c>
      <c r="AM835" t="s">
        <v>524</v>
      </c>
      <c r="AN835">
        <v>-75.667820000000006</v>
      </c>
      <c r="AO835">
        <v>25</v>
      </c>
      <c r="AP835">
        <v>1175</v>
      </c>
      <c r="AQ835" t="s">
        <v>129</v>
      </c>
      <c r="AR835">
        <v>117</v>
      </c>
      <c r="AS835">
        <v>116</v>
      </c>
      <c r="AT835">
        <v>-448</v>
      </c>
      <c r="BB835" t="str">
        <f t="shared" ref="BB835:BB898" si="54">"1200"</f>
        <v>1200</v>
      </c>
      <c r="BC835">
        <v>1</v>
      </c>
      <c r="BD835" t="str">
        <f t="shared" si="52"/>
        <v xml:space="preserve">N1281F  </v>
      </c>
      <c r="BE835">
        <v>1</v>
      </c>
      <c r="BG835">
        <v>0</v>
      </c>
      <c r="BH835">
        <v>0</v>
      </c>
      <c r="BI835">
        <v>0</v>
      </c>
      <c r="BJ835">
        <v>1000</v>
      </c>
      <c r="BK835">
        <v>-175</v>
      </c>
      <c r="BL835" t="s">
        <v>300</v>
      </c>
      <c r="BM835">
        <v>1</v>
      </c>
      <c r="BN835">
        <v>0</v>
      </c>
      <c r="BO835">
        <v>1</v>
      </c>
      <c r="BP835">
        <v>0</v>
      </c>
      <c r="BS835">
        <v>0.08</v>
      </c>
      <c r="BT835">
        <v>0</v>
      </c>
      <c r="BU835">
        <v>0</v>
      </c>
      <c r="CE835" t="str">
        <f>"21:13:31.105"</f>
        <v>21:13:31.105</v>
      </c>
      <c r="CF835">
        <v>105287023</v>
      </c>
      <c r="CI835">
        <v>0</v>
      </c>
      <c r="CJ835">
        <v>1504</v>
      </c>
      <c r="CK835">
        <v>1011.2</v>
      </c>
      <c r="CL835">
        <v>4.2187999999999999</v>
      </c>
      <c r="CM835">
        <v>1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145</v>
      </c>
      <c r="DB835">
        <v>1</v>
      </c>
      <c r="DC835" t="s">
        <v>132</v>
      </c>
      <c r="DD835" t="s">
        <v>133</v>
      </c>
      <c r="DG835">
        <v>1842925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"09/28/2024 21:13:31.349"</f>
        <v>09/28/2024 21:13:31.349</v>
      </c>
      <c r="C836" t="str">
        <f t="shared" si="51"/>
        <v>FFDFD7C0</v>
      </c>
      <c r="D836" t="s">
        <v>136</v>
      </c>
      <c r="E836">
        <v>4</v>
      </c>
      <c r="F836">
        <v>1004</v>
      </c>
      <c r="G836" t="s">
        <v>124</v>
      </c>
      <c r="J836" t="s">
        <v>137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"21:13:31.102"</f>
        <v>21:13:31.102</v>
      </c>
      <c r="T836" t="str">
        <f>"21:13:30.702"</f>
        <v>21:13:30.702</v>
      </c>
      <c r="U836" t="str">
        <f t="shared" si="53"/>
        <v>A073EB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297</v>
      </c>
      <c r="AG836">
        <v>0</v>
      </c>
      <c r="AH836">
        <v>3</v>
      </c>
      <c r="AI836">
        <v>2</v>
      </c>
      <c r="AJ836">
        <v>1</v>
      </c>
      <c r="AK836" t="s">
        <v>523</v>
      </c>
      <c r="AL836">
        <v>36.003655999999999</v>
      </c>
      <c r="AM836" t="s">
        <v>524</v>
      </c>
      <c r="AN836">
        <v>-75.667820000000006</v>
      </c>
      <c r="AO836">
        <v>25</v>
      </c>
      <c r="AP836">
        <v>1175</v>
      </c>
      <c r="AQ836" t="s">
        <v>129</v>
      </c>
      <c r="AR836">
        <v>117</v>
      </c>
      <c r="AS836">
        <v>116</v>
      </c>
      <c r="AT836">
        <v>-448</v>
      </c>
      <c r="BB836" t="str">
        <f t="shared" si="54"/>
        <v>1200</v>
      </c>
      <c r="BC836">
        <v>1</v>
      </c>
      <c r="BD836" t="str">
        <f t="shared" si="52"/>
        <v xml:space="preserve">N1281F  </v>
      </c>
      <c r="BE836">
        <v>1</v>
      </c>
      <c r="BG836">
        <v>0</v>
      </c>
      <c r="BH836">
        <v>0</v>
      </c>
      <c r="BI836">
        <v>0</v>
      </c>
      <c r="BJ836">
        <v>1000</v>
      </c>
      <c r="BK836">
        <v>-175</v>
      </c>
      <c r="BL836" t="s">
        <v>300</v>
      </c>
      <c r="BM836">
        <v>1</v>
      </c>
      <c r="BN836">
        <v>0</v>
      </c>
      <c r="BO836">
        <v>1</v>
      </c>
      <c r="BP836">
        <v>0</v>
      </c>
      <c r="BS836">
        <v>0.08</v>
      </c>
      <c r="BT836">
        <v>0</v>
      </c>
      <c r="BU836">
        <v>0</v>
      </c>
      <c r="CE836" t="str">
        <f>"21:13:31.105"</f>
        <v>21:13:31.105</v>
      </c>
      <c r="CF836">
        <v>105287023</v>
      </c>
      <c r="CI836">
        <v>0</v>
      </c>
      <c r="CJ836">
        <v>1504</v>
      </c>
      <c r="CK836">
        <v>1011.2</v>
      </c>
      <c r="CL836">
        <v>4.2187999999999999</v>
      </c>
      <c r="CM836">
        <v>1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145</v>
      </c>
      <c r="DB836">
        <v>1</v>
      </c>
      <c r="DC836" t="s">
        <v>132</v>
      </c>
      <c r="DD836" t="s">
        <v>133</v>
      </c>
      <c r="DG836">
        <v>1842925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"09/28/2024 21:13:31.365"</f>
        <v>09/28/2024 21:13:31.365</v>
      </c>
      <c r="C837" t="str">
        <f t="shared" si="51"/>
        <v>FFDFD7C0</v>
      </c>
      <c r="D837" t="s">
        <v>123</v>
      </c>
      <c r="E837">
        <v>2</v>
      </c>
      <c r="H837">
        <v>158</v>
      </c>
      <c r="I837" t="s">
        <v>124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"21:13:31.102"</f>
        <v>21:13:31.102</v>
      </c>
      <c r="T837" t="str">
        <f>"21:13:30.702"</f>
        <v>21:13:30.702</v>
      </c>
      <c r="U837" t="str">
        <f t="shared" si="53"/>
        <v>A073EB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297</v>
      </c>
      <c r="AG837">
        <v>0</v>
      </c>
      <c r="AH837">
        <v>3</v>
      </c>
      <c r="AI837">
        <v>2</v>
      </c>
      <c r="AJ837">
        <v>1</v>
      </c>
      <c r="AK837" t="s">
        <v>523</v>
      </c>
      <c r="AL837">
        <v>36.003655999999999</v>
      </c>
      <c r="AM837" t="s">
        <v>524</v>
      </c>
      <c r="AN837">
        <v>-75.667820000000006</v>
      </c>
      <c r="AO837">
        <v>25</v>
      </c>
      <c r="AP837">
        <v>1175</v>
      </c>
      <c r="AQ837" t="s">
        <v>129</v>
      </c>
      <c r="AR837">
        <v>117</v>
      </c>
      <c r="AS837">
        <v>116</v>
      </c>
      <c r="AT837">
        <v>-448</v>
      </c>
      <c r="BB837" t="str">
        <f t="shared" si="54"/>
        <v>1200</v>
      </c>
      <c r="BC837">
        <v>1</v>
      </c>
      <c r="BD837" t="str">
        <f t="shared" si="52"/>
        <v xml:space="preserve">N1281F  </v>
      </c>
      <c r="BE837">
        <v>1</v>
      </c>
      <c r="BG837">
        <v>0</v>
      </c>
      <c r="BH837">
        <v>0</v>
      </c>
      <c r="BI837">
        <v>0</v>
      </c>
      <c r="BJ837">
        <v>1000</v>
      </c>
      <c r="BK837">
        <v>-175</v>
      </c>
      <c r="BL837" t="s">
        <v>300</v>
      </c>
      <c r="BM837">
        <v>1</v>
      </c>
      <c r="BN837">
        <v>0</v>
      </c>
      <c r="BO837">
        <v>1</v>
      </c>
      <c r="BP837">
        <v>0</v>
      </c>
      <c r="BS837">
        <v>0.08</v>
      </c>
      <c r="BT837">
        <v>0</v>
      </c>
      <c r="BU837">
        <v>0</v>
      </c>
      <c r="CE837" t="str">
        <f>"21:13:31.105"</f>
        <v>21:13:31.105</v>
      </c>
      <c r="CF837">
        <v>105287023</v>
      </c>
      <c r="CI837">
        <v>0</v>
      </c>
      <c r="CJ837">
        <v>1504</v>
      </c>
      <c r="CK837">
        <v>1011.2</v>
      </c>
      <c r="CL837">
        <v>4.2187999999999999</v>
      </c>
      <c r="CM837">
        <v>1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145</v>
      </c>
      <c r="DB837">
        <v>1</v>
      </c>
      <c r="DC837" t="s">
        <v>132</v>
      </c>
      <c r="DD837" t="s">
        <v>133</v>
      </c>
      <c r="DG837">
        <v>1842925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"09/28/2024 21:13:31.427"</f>
        <v>09/28/2024 21:13:31.427</v>
      </c>
      <c r="C838" t="str">
        <f t="shared" si="51"/>
        <v>FFDFD7C0</v>
      </c>
      <c r="D838" t="s">
        <v>427</v>
      </c>
      <c r="E838">
        <v>46</v>
      </c>
      <c r="H838">
        <v>143</v>
      </c>
      <c r="I838" t="s">
        <v>428</v>
      </c>
      <c r="J838" t="s">
        <v>297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"21:13:31.102"</f>
        <v>21:13:31.102</v>
      </c>
      <c r="T838" t="str">
        <f>"21:13:30.702"</f>
        <v>21:13:30.702</v>
      </c>
      <c r="U838" t="str">
        <f t="shared" si="53"/>
        <v>A073EB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297</v>
      </c>
      <c r="AG838">
        <v>0</v>
      </c>
      <c r="AH838">
        <v>3</v>
      </c>
      <c r="AI838">
        <v>2</v>
      </c>
      <c r="AJ838">
        <v>1</v>
      </c>
      <c r="AK838" t="s">
        <v>523</v>
      </c>
      <c r="AL838">
        <v>36.003655999999999</v>
      </c>
      <c r="AM838" t="s">
        <v>524</v>
      </c>
      <c r="AN838">
        <v>-75.667820000000006</v>
      </c>
      <c r="AO838">
        <v>25</v>
      </c>
      <c r="AP838">
        <v>1175</v>
      </c>
      <c r="AQ838" t="s">
        <v>129</v>
      </c>
      <c r="AR838">
        <v>117</v>
      </c>
      <c r="AS838">
        <v>116</v>
      </c>
      <c r="AT838">
        <v>-448</v>
      </c>
      <c r="BB838" t="str">
        <f t="shared" si="54"/>
        <v>1200</v>
      </c>
      <c r="BC838">
        <v>1</v>
      </c>
      <c r="BD838" t="str">
        <f t="shared" si="52"/>
        <v xml:space="preserve">N1281F  </v>
      </c>
      <c r="BE838">
        <v>1</v>
      </c>
      <c r="BG838">
        <v>0</v>
      </c>
      <c r="BH838">
        <v>0</v>
      </c>
      <c r="BI838">
        <v>0</v>
      </c>
      <c r="BJ838">
        <v>1000</v>
      </c>
      <c r="BK838">
        <v>-175</v>
      </c>
      <c r="BL838" t="s">
        <v>300</v>
      </c>
      <c r="BM838">
        <v>1</v>
      </c>
      <c r="BN838">
        <v>0</v>
      </c>
      <c r="BO838">
        <v>1</v>
      </c>
      <c r="BP838">
        <v>0</v>
      </c>
      <c r="BS838">
        <v>0.08</v>
      </c>
      <c r="BT838">
        <v>0</v>
      </c>
      <c r="BU838">
        <v>0</v>
      </c>
      <c r="CE838" t="str">
        <f>"21:13:31.105"</f>
        <v>21:13:31.105</v>
      </c>
      <c r="CF838">
        <v>105287023</v>
      </c>
      <c r="CI838">
        <v>0</v>
      </c>
      <c r="CJ838">
        <v>1504</v>
      </c>
      <c r="CK838">
        <v>1011.2</v>
      </c>
      <c r="CL838">
        <v>4.2187999999999999</v>
      </c>
      <c r="CM838">
        <v>1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131</v>
      </c>
      <c r="DA838">
        <v>145</v>
      </c>
      <c r="DB838">
        <v>1</v>
      </c>
      <c r="DC838" t="s">
        <v>132</v>
      </c>
      <c r="DD838" t="s">
        <v>133</v>
      </c>
      <c r="DG838">
        <v>1842925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"09/28/2024 21:13:31.427"</f>
        <v>09/28/2024 21:13:31.427</v>
      </c>
      <c r="C839" t="str">
        <f t="shared" si="51"/>
        <v>FFDFD7C0</v>
      </c>
      <c r="D839" t="s">
        <v>143</v>
      </c>
      <c r="E839">
        <v>13</v>
      </c>
      <c r="J839" t="s">
        <v>144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"21:13:31.102"</f>
        <v>21:13:31.102</v>
      </c>
      <c r="T839" t="str">
        <f>"21:13:30.702"</f>
        <v>21:13:30.702</v>
      </c>
      <c r="U839" t="str">
        <f t="shared" si="53"/>
        <v>A073EB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297</v>
      </c>
      <c r="AG839">
        <v>0</v>
      </c>
      <c r="AH839">
        <v>3</v>
      </c>
      <c r="AI839">
        <v>2</v>
      </c>
      <c r="AJ839">
        <v>1</v>
      </c>
      <c r="AK839" t="s">
        <v>523</v>
      </c>
      <c r="AL839">
        <v>36.003655999999999</v>
      </c>
      <c r="AM839" t="s">
        <v>524</v>
      </c>
      <c r="AN839">
        <v>-75.667820000000006</v>
      </c>
      <c r="AO839">
        <v>25</v>
      </c>
      <c r="AP839">
        <v>1175</v>
      </c>
      <c r="AQ839" t="s">
        <v>129</v>
      </c>
      <c r="AR839">
        <v>117</v>
      </c>
      <c r="AS839">
        <v>116</v>
      </c>
      <c r="AT839">
        <v>-448</v>
      </c>
      <c r="BB839" t="str">
        <f t="shared" si="54"/>
        <v>1200</v>
      </c>
      <c r="BC839">
        <v>1</v>
      </c>
      <c r="BD839" t="str">
        <f t="shared" si="52"/>
        <v xml:space="preserve">N1281F  </v>
      </c>
      <c r="BE839">
        <v>1</v>
      </c>
      <c r="BG839">
        <v>0</v>
      </c>
      <c r="BH839">
        <v>0</v>
      </c>
      <c r="BI839">
        <v>0</v>
      </c>
      <c r="BJ839">
        <v>1000</v>
      </c>
      <c r="BK839">
        <v>-175</v>
      </c>
      <c r="BL839" t="s">
        <v>300</v>
      </c>
      <c r="BM839">
        <v>1</v>
      </c>
      <c r="BN839">
        <v>0</v>
      </c>
      <c r="BO839">
        <v>1</v>
      </c>
      <c r="BP839">
        <v>0</v>
      </c>
      <c r="BS839">
        <v>0.08</v>
      </c>
      <c r="BT839">
        <v>0</v>
      </c>
      <c r="BU839">
        <v>0</v>
      </c>
      <c r="CE839" t="str">
        <f>"21:13:31.105"</f>
        <v>21:13:31.105</v>
      </c>
      <c r="CF839">
        <v>105287023</v>
      </c>
      <c r="CI839">
        <v>0</v>
      </c>
      <c r="CJ839">
        <v>1504</v>
      </c>
      <c r="CK839">
        <v>1011.2</v>
      </c>
      <c r="CL839">
        <v>4.2187999999999999</v>
      </c>
      <c r="CM839">
        <v>1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131</v>
      </c>
      <c r="DA839">
        <v>145</v>
      </c>
      <c r="DB839">
        <v>1</v>
      </c>
      <c r="DC839" t="s">
        <v>132</v>
      </c>
      <c r="DD839" t="s">
        <v>133</v>
      </c>
      <c r="DG839">
        <v>1842925</v>
      </c>
      <c r="DI839">
        <v>0</v>
      </c>
      <c r="DJ839">
        <v>0</v>
      </c>
      <c r="DK839">
        <v>1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"09/28/2024 21:13:32.239"</f>
        <v>09/28/2024 21:13:32.239</v>
      </c>
      <c r="C840" t="str">
        <f t="shared" si="51"/>
        <v>FFDFD7C0</v>
      </c>
      <c r="D840" t="s">
        <v>123</v>
      </c>
      <c r="E840">
        <v>2</v>
      </c>
      <c r="H840">
        <v>158</v>
      </c>
      <c r="I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"21:13:31.961"</f>
        <v>21:13:31.961</v>
      </c>
      <c r="T840" t="str">
        <f>"21:13:31.561"</f>
        <v>21:13:31.561</v>
      </c>
      <c r="U840" t="str">
        <f t="shared" si="53"/>
        <v>A073EB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297</v>
      </c>
      <c r="AG840">
        <v>0</v>
      </c>
      <c r="AH840">
        <v>3</v>
      </c>
      <c r="AI840">
        <v>2</v>
      </c>
      <c r="AJ840">
        <v>1</v>
      </c>
      <c r="AK840" t="s">
        <v>525</v>
      </c>
      <c r="AL840">
        <v>36.004150000000003</v>
      </c>
      <c r="AM840" t="s">
        <v>526</v>
      </c>
      <c r="AN840">
        <v>-75.667219000000003</v>
      </c>
      <c r="AO840">
        <v>25</v>
      </c>
      <c r="AP840">
        <v>1150</v>
      </c>
      <c r="AQ840" t="s">
        <v>129</v>
      </c>
      <c r="AR840">
        <v>114</v>
      </c>
      <c r="AS840">
        <v>118</v>
      </c>
      <c r="AT840">
        <v>-448</v>
      </c>
      <c r="BB840" t="str">
        <f t="shared" si="54"/>
        <v>1200</v>
      </c>
      <c r="BC840">
        <v>1</v>
      </c>
      <c r="BD840" t="str">
        <f t="shared" si="52"/>
        <v xml:space="preserve">N1281F  </v>
      </c>
      <c r="BE840">
        <v>1</v>
      </c>
      <c r="BG840">
        <v>0</v>
      </c>
      <c r="BH840">
        <v>0</v>
      </c>
      <c r="BI840">
        <v>0</v>
      </c>
      <c r="BJ840">
        <v>1000</v>
      </c>
      <c r="BK840">
        <v>-150</v>
      </c>
      <c r="BL840" t="s">
        <v>300</v>
      </c>
      <c r="BM840">
        <v>1</v>
      </c>
      <c r="BN840">
        <v>0</v>
      </c>
      <c r="BO840">
        <v>1</v>
      </c>
      <c r="BP840">
        <v>0</v>
      </c>
      <c r="BS840">
        <v>0.08</v>
      </c>
      <c r="BT840">
        <v>0</v>
      </c>
      <c r="BU840">
        <v>0</v>
      </c>
      <c r="CE840" t="str">
        <f>"21:13:31.967"</f>
        <v>21:13:31.967</v>
      </c>
      <c r="CF840">
        <v>967092581</v>
      </c>
      <c r="CI840">
        <v>0</v>
      </c>
      <c r="CJ840">
        <v>1504</v>
      </c>
      <c r="CK840">
        <v>1011.2</v>
      </c>
      <c r="CL840">
        <v>4.2187999999999999</v>
      </c>
      <c r="CM840">
        <v>1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7</v>
      </c>
      <c r="CY840">
        <v>7</v>
      </c>
      <c r="CZ840" t="s">
        <v>131</v>
      </c>
      <c r="DA840">
        <v>145</v>
      </c>
      <c r="DB840">
        <v>1</v>
      </c>
      <c r="DC840" t="s">
        <v>132</v>
      </c>
      <c r="DD840" t="s">
        <v>133</v>
      </c>
      <c r="DG840">
        <v>1843290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"09/28/2024 21:13:32.239"</f>
        <v>09/28/2024 21:13:32.239</v>
      </c>
      <c r="C841" t="str">
        <f t="shared" si="51"/>
        <v>FFDFD7C0</v>
      </c>
      <c r="D841" t="s">
        <v>427</v>
      </c>
      <c r="E841">
        <v>46</v>
      </c>
      <c r="H841">
        <v>143</v>
      </c>
      <c r="I841" t="s">
        <v>428</v>
      </c>
      <c r="J841" t="s">
        <v>297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"21:13:31.961"</f>
        <v>21:13:31.961</v>
      </c>
      <c r="T841" t="str">
        <f>"21:13:31.561"</f>
        <v>21:13:31.561</v>
      </c>
      <c r="U841" t="str">
        <f t="shared" si="53"/>
        <v>A073EB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297</v>
      </c>
      <c r="AG841">
        <v>0</v>
      </c>
      <c r="AH841">
        <v>3</v>
      </c>
      <c r="AI841">
        <v>2</v>
      </c>
      <c r="AJ841">
        <v>1</v>
      </c>
      <c r="AK841" t="s">
        <v>525</v>
      </c>
      <c r="AL841">
        <v>36.004150000000003</v>
      </c>
      <c r="AM841" t="s">
        <v>526</v>
      </c>
      <c r="AN841">
        <v>-75.667219000000003</v>
      </c>
      <c r="AO841">
        <v>25</v>
      </c>
      <c r="AP841">
        <v>1150</v>
      </c>
      <c r="AQ841" t="s">
        <v>129</v>
      </c>
      <c r="AR841">
        <v>114</v>
      </c>
      <c r="AS841">
        <v>118</v>
      </c>
      <c r="AT841">
        <v>-448</v>
      </c>
      <c r="BB841" t="str">
        <f t="shared" si="54"/>
        <v>1200</v>
      </c>
      <c r="BC841">
        <v>1</v>
      </c>
      <c r="BD841" t="str">
        <f t="shared" si="52"/>
        <v xml:space="preserve">N1281F  </v>
      </c>
      <c r="BE841">
        <v>1</v>
      </c>
      <c r="BG841">
        <v>0</v>
      </c>
      <c r="BH841">
        <v>0</v>
      </c>
      <c r="BI841">
        <v>0</v>
      </c>
      <c r="BJ841">
        <v>1000</v>
      </c>
      <c r="BK841">
        <v>-150</v>
      </c>
      <c r="BL841" t="s">
        <v>300</v>
      </c>
      <c r="BM841">
        <v>1</v>
      </c>
      <c r="BN841">
        <v>0</v>
      </c>
      <c r="BO841">
        <v>1</v>
      </c>
      <c r="BP841">
        <v>0</v>
      </c>
      <c r="BS841">
        <v>0.08</v>
      </c>
      <c r="BT841">
        <v>0</v>
      </c>
      <c r="BU841">
        <v>0</v>
      </c>
      <c r="CE841" t="str">
        <f>"21:13:31.967"</f>
        <v>21:13:31.967</v>
      </c>
      <c r="CF841">
        <v>967092581</v>
      </c>
      <c r="CI841">
        <v>0</v>
      </c>
      <c r="CJ841">
        <v>1504</v>
      </c>
      <c r="CK841">
        <v>1011.2</v>
      </c>
      <c r="CL841">
        <v>4.2187999999999999</v>
      </c>
      <c r="CM841">
        <v>1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131</v>
      </c>
      <c r="DA841">
        <v>145</v>
      </c>
      <c r="DB841">
        <v>1</v>
      </c>
      <c r="DC841" t="s">
        <v>132</v>
      </c>
      <c r="DD841" t="s">
        <v>133</v>
      </c>
      <c r="DG841">
        <v>1843290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"09/28/2024 21:13:32.239"</f>
        <v>09/28/2024 21:13:32.239</v>
      </c>
      <c r="C842" t="str">
        <f t="shared" si="51"/>
        <v>FFDFD7C0</v>
      </c>
      <c r="D842" t="s">
        <v>143</v>
      </c>
      <c r="E842">
        <v>13</v>
      </c>
      <c r="J842" t="s">
        <v>144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"21:13:31.961"</f>
        <v>21:13:31.961</v>
      </c>
      <c r="T842" t="str">
        <f>"21:13:31.561"</f>
        <v>21:13:31.561</v>
      </c>
      <c r="U842" t="str">
        <f t="shared" si="53"/>
        <v>A073EB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297</v>
      </c>
      <c r="AG842">
        <v>0</v>
      </c>
      <c r="AH842">
        <v>3</v>
      </c>
      <c r="AI842">
        <v>2</v>
      </c>
      <c r="AJ842">
        <v>1</v>
      </c>
      <c r="AK842" t="s">
        <v>525</v>
      </c>
      <c r="AL842">
        <v>36.004150000000003</v>
      </c>
      <c r="AM842" t="s">
        <v>526</v>
      </c>
      <c r="AN842">
        <v>-75.667219000000003</v>
      </c>
      <c r="AO842">
        <v>25</v>
      </c>
      <c r="AP842">
        <v>1150</v>
      </c>
      <c r="AQ842" t="s">
        <v>129</v>
      </c>
      <c r="AR842">
        <v>114</v>
      </c>
      <c r="AS842">
        <v>118</v>
      </c>
      <c r="AT842">
        <v>-448</v>
      </c>
      <c r="BB842" t="str">
        <f t="shared" si="54"/>
        <v>1200</v>
      </c>
      <c r="BC842">
        <v>1</v>
      </c>
      <c r="BD842" t="str">
        <f t="shared" si="52"/>
        <v xml:space="preserve">N1281F  </v>
      </c>
      <c r="BE842">
        <v>1</v>
      </c>
      <c r="BG842">
        <v>0</v>
      </c>
      <c r="BH842">
        <v>0</v>
      </c>
      <c r="BI842">
        <v>0</v>
      </c>
      <c r="BJ842">
        <v>1000</v>
      </c>
      <c r="BK842">
        <v>-150</v>
      </c>
      <c r="BL842" t="s">
        <v>300</v>
      </c>
      <c r="BM842">
        <v>1</v>
      </c>
      <c r="BN842">
        <v>0</v>
      </c>
      <c r="BO842">
        <v>1</v>
      </c>
      <c r="BP842">
        <v>0</v>
      </c>
      <c r="BS842">
        <v>0.08</v>
      </c>
      <c r="BT842">
        <v>0</v>
      </c>
      <c r="BU842">
        <v>0</v>
      </c>
      <c r="CE842" t="str">
        <f>"21:13:31.967"</f>
        <v>21:13:31.967</v>
      </c>
      <c r="CF842">
        <v>967092581</v>
      </c>
      <c r="CI842">
        <v>0</v>
      </c>
      <c r="CJ842">
        <v>1504</v>
      </c>
      <c r="CK842">
        <v>1011.2</v>
      </c>
      <c r="CL842">
        <v>4.2187999999999999</v>
      </c>
      <c r="CM842">
        <v>1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7</v>
      </c>
      <c r="CY842">
        <v>7</v>
      </c>
      <c r="CZ842" t="s">
        <v>131</v>
      </c>
      <c r="DA842">
        <v>145</v>
      </c>
      <c r="DB842">
        <v>1</v>
      </c>
      <c r="DC842" t="s">
        <v>132</v>
      </c>
      <c r="DD842" t="s">
        <v>133</v>
      </c>
      <c r="DG842">
        <v>1843290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"09/28/2024 21:13:32.271"</f>
        <v>09/28/2024 21:13:32.271</v>
      </c>
      <c r="C843" t="str">
        <f t="shared" si="51"/>
        <v>FFDFD7C0</v>
      </c>
      <c r="D843" t="s">
        <v>136</v>
      </c>
      <c r="E843">
        <v>3</v>
      </c>
      <c r="F843">
        <v>1003</v>
      </c>
      <c r="G843" t="s">
        <v>142</v>
      </c>
      <c r="J843" t="s">
        <v>137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"21:13:31.961"</f>
        <v>21:13:31.961</v>
      </c>
      <c r="T843" t="str">
        <f>"21:13:31.561"</f>
        <v>21:13:31.561</v>
      </c>
      <c r="U843" t="str">
        <f t="shared" si="53"/>
        <v>A073EB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297</v>
      </c>
      <c r="AG843">
        <v>0</v>
      </c>
      <c r="AH843">
        <v>3</v>
      </c>
      <c r="AI843">
        <v>2</v>
      </c>
      <c r="AJ843">
        <v>1</v>
      </c>
      <c r="AK843" t="s">
        <v>525</v>
      </c>
      <c r="AL843">
        <v>36.004150000000003</v>
      </c>
      <c r="AM843" t="s">
        <v>526</v>
      </c>
      <c r="AN843">
        <v>-75.667219000000003</v>
      </c>
      <c r="AO843">
        <v>25</v>
      </c>
      <c r="AP843">
        <v>1150</v>
      </c>
      <c r="AQ843" t="s">
        <v>129</v>
      </c>
      <c r="AR843">
        <v>114</v>
      </c>
      <c r="AS843">
        <v>118</v>
      </c>
      <c r="AT843">
        <v>-448</v>
      </c>
      <c r="BB843" t="str">
        <f t="shared" si="54"/>
        <v>1200</v>
      </c>
      <c r="BC843">
        <v>1</v>
      </c>
      <c r="BD843" t="str">
        <f t="shared" si="52"/>
        <v xml:space="preserve">N1281F  </v>
      </c>
      <c r="BE843">
        <v>1</v>
      </c>
      <c r="BG843">
        <v>0</v>
      </c>
      <c r="BH843">
        <v>0</v>
      </c>
      <c r="BI843">
        <v>0</v>
      </c>
      <c r="BJ843">
        <v>1000</v>
      </c>
      <c r="BK843">
        <v>-150</v>
      </c>
      <c r="BL843" t="s">
        <v>300</v>
      </c>
      <c r="BM843">
        <v>1</v>
      </c>
      <c r="BN843">
        <v>0</v>
      </c>
      <c r="BO843">
        <v>1</v>
      </c>
      <c r="BP843">
        <v>0</v>
      </c>
      <c r="BS843">
        <v>0.08</v>
      </c>
      <c r="BT843">
        <v>0</v>
      </c>
      <c r="BU843">
        <v>0</v>
      </c>
      <c r="CE843" t="str">
        <f>"21:13:31.967"</f>
        <v>21:13:31.967</v>
      </c>
      <c r="CF843">
        <v>967092581</v>
      </c>
      <c r="CI843">
        <v>0</v>
      </c>
      <c r="CJ843">
        <v>1504</v>
      </c>
      <c r="CK843">
        <v>1011.2</v>
      </c>
      <c r="CL843">
        <v>4.2187999999999999</v>
      </c>
      <c r="CM843">
        <v>1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7</v>
      </c>
      <c r="CY843">
        <v>7</v>
      </c>
      <c r="CZ843" t="s">
        <v>131</v>
      </c>
      <c r="DA843">
        <v>145</v>
      </c>
      <c r="DB843">
        <v>1</v>
      </c>
      <c r="DC843" t="s">
        <v>132</v>
      </c>
      <c r="DD843" t="s">
        <v>133</v>
      </c>
      <c r="DG843">
        <v>1843290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"09/28/2024 21:13:32.271"</f>
        <v>09/28/2024 21:13:32.271</v>
      </c>
      <c r="C844" t="str">
        <f t="shared" si="51"/>
        <v>FFDFD7C0</v>
      </c>
      <c r="D844" t="s">
        <v>136</v>
      </c>
      <c r="E844">
        <v>4</v>
      </c>
      <c r="F844">
        <v>1004</v>
      </c>
      <c r="G844" t="s">
        <v>124</v>
      </c>
      <c r="J844" t="s">
        <v>137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"21:13:31.961"</f>
        <v>21:13:31.961</v>
      </c>
      <c r="T844" t="str">
        <f>"21:13:31.561"</f>
        <v>21:13:31.561</v>
      </c>
      <c r="U844" t="str">
        <f t="shared" si="53"/>
        <v>A073EB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297</v>
      </c>
      <c r="AG844">
        <v>0</v>
      </c>
      <c r="AH844">
        <v>3</v>
      </c>
      <c r="AI844">
        <v>2</v>
      </c>
      <c r="AJ844">
        <v>1</v>
      </c>
      <c r="AK844" t="s">
        <v>525</v>
      </c>
      <c r="AL844">
        <v>36.004150000000003</v>
      </c>
      <c r="AM844" t="s">
        <v>526</v>
      </c>
      <c r="AN844">
        <v>-75.667219000000003</v>
      </c>
      <c r="AO844">
        <v>25</v>
      </c>
      <c r="AP844">
        <v>1150</v>
      </c>
      <c r="AQ844" t="s">
        <v>129</v>
      </c>
      <c r="AR844">
        <v>114</v>
      </c>
      <c r="AS844">
        <v>118</v>
      </c>
      <c r="AT844">
        <v>-448</v>
      </c>
      <c r="BB844" t="str">
        <f t="shared" si="54"/>
        <v>1200</v>
      </c>
      <c r="BC844">
        <v>1</v>
      </c>
      <c r="BD844" t="str">
        <f t="shared" si="52"/>
        <v xml:space="preserve">N1281F  </v>
      </c>
      <c r="BE844">
        <v>1</v>
      </c>
      <c r="BG844">
        <v>0</v>
      </c>
      <c r="BH844">
        <v>0</v>
      </c>
      <c r="BI844">
        <v>0</v>
      </c>
      <c r="BJ844">
        <v>1000</v>
      </c>
      <c r="BK844">
        <v>-150</v>
      </c>
      <c r="BL844" t="s">
        <v>300</v>
      </c>
      <c r="BM844">
        <v>1</v>
      </c>
      <c r="BN844">
        <v>0</v>
      </c>
      <c r="BO844">
        <v>1</v>
      </c>
      <c r="BP844">
        <v>0</v>
      </c>
      <c r="BS844">
        <v>0.08</v>
      </c>
      <c r="BT844">
        <v>0</v>
      </c>
      <c r="BU844">
        <v>0</v>
      </c>
      <c r="CE844" t="str">
        <f>"21:13:31.967"</f>
        <v>21:13:31.967</v>
      </c>
      <c r="CF844">
        <v>967092581</v>
      </c>
      <c r="CI844">
        <v>0</v>
      </c>
      <c r="CJ844">
        <v>1504</v>
      </c>
      <c r="CK844">
        <v>1011.2</v>
      </c>
      <c r="CL844">
        <v>4.2187999999999999</v>
      </c>
      <c r="CM844">
        <v>1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145</v>
      </c>
      <c r="DB844">
        <v>1</v>
      </c>
      <c r="DC844" t="s">
        <v>132</v>
      </c>
      <c r="DD844" t="s">
        <v>133</v>
      </c>
      <c r="DG844">
        <v>1843290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"09/28/2024 21:13:33.239"</f>
        <v>09/28/2024 21:13:33.239</v>
      </c>
      <c r="C845" t="str">
        <f t="shared" si="51"/>
        <v>FFDFD7C0</v>
      </c>
      <c r="D845" t="s">
        <v>123</v>
      </c>
      <c r="E845">
        <v>2</v>
      </c>
      <c r="H845">
        <v>158</v>
      </c>
      <c r="I845" t="s">
        <v>124</v>
      </c>
      <c r="J845" t="s">
        <v>125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"21:13:32.977"</f>
        <v>21:13:32.977</v>
      </c>
      <c r="T845" t="str">
        <f>"21:13:32.477"</f>
        <v>21:13:32.477</v>
      </c>
      <c r="U845" t="str">
        <f t="shared" si="53"/>
        <v>A073EB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297</v>
      </c>
      <c r="AG845">
        <v>0</v>
      </c>
      <c r="AH845">
        <v>3</v>
      </c>
      <c r="AI845">
        <v>2</v>
      </c>
      <c r="AJ845">
        <v>1</v>
      </c>
      <c r="AK845" t="s">
        <v>527</v>
      </c>
      <c r="AL845">
        <v>36.004708000000001</v>
      </c>
      <c r="AM845" t="s">
        <v>528</v>
      </c>
      <c r="AN845">
        <v>-75.666574999999995</v>
      </c>
      <c r="AO845">
        <v>25</v>
      </c>
      <c r="AP845">
        <v>1150</v>
      </c>
      <c r="AQ845" t="s">
        <v>129</v>
      </c>
      <c r="AR845">
        <v>113</v>
      </c>
      <c r="AS845">
        <v>120</v>
      </c>
      <c r="AT845">
        <v>-448</v>
      </c>
      <c r="BB845" t="str">
        <f t="shared" si="54"/>
        <v>1200</v>
      </c>
      <c r="BC845">
        <v>1</v>
      </c>
      <c r="BD845" t="str">
        <f t="shared" si="52"/>
        <v xml:space="preserve">N1281F  </v>
      </c>
      <c r="BE845">
        <v>1</v>
      </c>
      <c r="BG845">
        <v>0</v>
      </c>
      <c r="BH845">
        <v>0</v>
      </c>
      <c r="BI845">
        <v>0</v>
      </c>
      <c r="BJ845">
        <v>975</v>
      </c>
      <c r="BK845">
        <v>-175</v>
      </c>
      <c r="BL845" t="s">
        <v>300</v>
      </c>
      <c r="BM845">
        <v>1</v>
      </c>
      <c r="BN845">
        <v>0</v>
      </c>
      <c r="BO845">
        <v>1</v>
      </c>
      <c r="BP845">
        <v>0</v>
      </c>
      <c r="BS845">
        <v>0.08</v>
      </c>
      <c r="BT845">
        <v>0</v>
      </c>
      <c r="BU845">
        <v>0</v>
      </c>
      <c r="CE845" t="str">
        <f>"21:13:32.978"</f>
        <v>21:13:32.978</v>
      </c>
      <c r="CF845">
        <v>977993679</v>
      </c>
      <c r="CI845">
        <v>0</v>
      </c>
      <c r="CJ845">
        <v>1504</v>
      </c>
      <c r="CK845">
        <v>1011.2</v>
      </c>
      <c r="CL845">
        <v>4.2187999999999999</v>
      </c>
      <c r="CM845">
        <v>1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131</v>
      </c>
      <c r="DA845">
        <v>145</v>
      </c>
      <c r="DB845">
        <v>1</v>
      </c>
      <c r="DC845" t="s">
        <v>132</v>
      </c>
      <c r="DD845" t="s">
        <v>133</v>
      </c>
      <c r="DG845">
        <v>1843711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"09/28/2024 21:13:33.239"</f>
        <v>09/28/2024 21:13:33.239</v>
      </c>
      <c r="C846" t="str">
        <f t="shared" si="51"/>
        <v>FFDFD7C0</v>
      </c>
      <c r="D846" t="s">
        <v>427</v>
      </c>
      <c r="E846">
        <v>46</v>
      </c>
      <c r="H846">
        <v>143</v>
      </c>
      <c r="I846" t="s">
        <v>428</v>
      </c>
      <c r="J846" t="s">
        <v>297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"21:13:32.977"</f>
        <v>21:13:32.977</v>
      </c>
      <c r="T846" t="str">
        <f>"21:13:32.477"</f>
        <v>21:13:32.477</v>
      </c>
      <c r="U846" t="str">
        <f t="shared" si="53"/>
        <v>A073EB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297</v>
      </c>
      <c r="AG846">
        <v>0</v>
      </c>
      <c r="AH846">
        <v>3</v>
      </c>
      <c r="AI846">
        <v>2</v>
      </c>
      <c r="AJ846">
        <v>1</v>
      </c>
      <c r="AK846" t="s">
        <v>527</v>
      </c>
      <c r="AL846">
        <v>36.004708000000001</v>
      </c>
      <c r="AM846" t="s">
        <v>528</v>
      </c>
      <c r="AN846">
        <v>-75.666574999999995</v>
      </c>
      <c r="AO846">
        <v>25</v>
      </c>
      <c r="AP846">
        <v>1150</v>
      </c>
      <c r="AQ846" t="s">
        <v>129</v>
      </c>
      <c r="AR846">
        <v>113</v>
      </c>
      <c r="AS846">
        <v>120</v>
      </c>
      <c r="AT846">
        <v>-448</v>
      </c>
      <c r="BB846" t="str">
        <f t="shared" si="54"/>
        <v>1200</v>
      </c>
      <c r="BC846">
        <v>1</v>
      </c>
      <c r="BD846" t="str">
        <f t="shared" si="52"/>
        <v xml:space="preserve">N1281F  </v>
      </c>
      <c r="BE846">
        <v>1</v>
      </c>
      <c r="BG846">
        <v>0</v>
      </c>
      <c r="BH846">
        <v>0</v>
      </c>
      <c r="BI846">
        <v>0</v>
      </c>
      <c r="BJ846">
        <v>975</v>
      </c>
      <c r="BK846">
        <v>-175</v>
      </c>
      <c r="BL846" t="s">
        <v>300</v>
      </c>
      <c r="BM846">
        <v>1</v>
      </c>
      <c r="BN846">
        <v>0</v>
      </c>
      <c r="BO846">
        <v>1</v>
      </c>
      <c r="BP846">
        <v>0</v>
      </c>
      <c r="BS846">
        <v>0.08</v>
      </c>
      <c r="BT846">
        <v>0</v>
      </c>
      <c r="BU846">
        <v>0</v>
      </c>
      <c r="CE846" t="str">
        <f>"21:13:32.978"</f>
        <v>21:13:32.978</v>
      </c>
      <c r="CF846">
        <v>977993679</v>
      </c>
      <c r="CI846">
        <v>0</v>
      </c>
      <c r="CJ846">
        <v>1504</v>
      </c>
      <c r="CK846">
        <v>1011.2</v>
      </c>
      <c r="CL846">
        <v>4.2187999999999999</v>
      </c>
      <c r="CM846">
        <v>1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131</v>
      </c>
      <c r="DA846">
        <v>145</v>
      </c>
      <c r="DB846">
        <v>1</v>
      </c>
      <c r="DC846" t="s">
        <v>132</v>
      </c>
      <c r="DD846" t="s">
        <v>133</v>
      </c>
      <c r="DG846">
        <v>1843711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"09/28/2024 21:13:33.239"</f>
        <v>09/28/2024 21:13:33.239</v>
      </c>
      <c r="C847" t="str">
        <f t="shared" si="51"/>
        <v>FFDFD7C0</v>
      </c>
      <c r="D847" t="s">
        <v>143</v>
      </c>
      <c r="E847">
        <v>13</v>
      </c>
      <c r="J847" t="s">
        <v>144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"21:13:32.977"</f>
        <v>21:13:32.977</v>
      </c>
      <c r="T847" t="str">
        <f>"21:13:32.477"</f>
        <v>21:13:32.477</v>
      </c>
      <c r="U847" t="str">
        <f t="shared" si="53"/>
        <v>A073EB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297</v>
      </c>
      <c r="AG847">
        <v>0</v>
      </c>
      <c r="AH847">
        <v>3</v>
      </c>
      <c r="AI847">
        <v>2</v>
      </c>
      <c r="AJ847">
        <v>1</v>
      </c>
      <c r="AK847" t="s">
        <v>527</v>
      </c>
      <c r="AL847">
        <v>36.004708000000001</v>
      </c>
      <c r="AM847" t="s">
        <v>528</v>
      </c>
      <c r="AN847">
        <v>-75.666574999999995</v>
      </c>
      <c r="AO847">
        <v>25</v>
      </c>
      <c r="AP847">
        <v>1150</v>
      </c>
      <c r="AQ847" t="s">
        <v>129</v>
      </c>
      <c r="AR847">
        <v>113</v>
      </c>
      <c r="AS847">
        <v>120</v>
      </c>
      <c r="AT847">
        <v>-448</v>
      </c>
      <c r="BB847" t="str">
        <f t="shared" si="54"/>
        <v>1200</v>
      </c>
      <c r="BC847">
        <v>1</v>
      </c>
      <c r="BD847" t="str">
        <f t="shared" si="52"/>
        <v xml:space="preserve">N1281F  </v>
      </c>
      <c r="BE847">
        <v>1</v>
      </c>
      <c r="BG847">
        <v>0</v>
      </c>
      <c r="BH847">
        <v>0</v>
      </c>
      <c r="BI847">
        <v>0</v>
      </c>
      <c r="BJ847">
        <v>975</v>
      </c>
      <c r="BK847">
        <v>-175</v>
      </c>
      <c r="BL847" t="s">
        <v>300</v>
      </c>
      <c r="BM847">
        <v>1</v>
      </c>
      <c r="BN847">
        <v>0</v>
      </c>
      <c r="BO847">
        <v>1</v>
      </c>
      <c r="BP847">
        <v>0</v>
      </c>
      <c r="BS847">
        <v>0.08</v>
      </c>
      <c r="BT847">
        <v>0</v>
      </c>
      <c r="BU847">
        <v>0</v>
      </c>
      <c r="CE847" t="str">
        <f>"21:13:32.978"</f>
        <v>21:13:32.978</v>
      </c>
      <c r="CF847">
        <v>977993679</v>
      </c>
      <c r="CI847">
        <v>0</v>
      </c>
      <c r="CJ847">
        <v>1504</v>
      </c>
      <c r="CK847">
        <v>1011.2</v>
      </c>
      <c r="CL847">
        <v>4.2187999999999999</v>
      </c>
      <c r="CM847">
        <v>1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145</v>
      </c>
      <c r="DB847">
        <v>1</v>
      </c>
      <c r="DC847" t="s">
        <v>132</v>
      </c>
      <c r="DD847" t="s">
        <v>133</v>
      </c>
      <c r="DG847">
        <v>1843711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"09/28/2024 21:13:33.255"</f>
        <v>09/28/2024 21:13:33.255</v>
      </c>
      <c r="C848" t="str">
        <f t="shared" si="51"/>
        <v>FFDFD7C0</v>
      </c>
      <c r="D848" t="s">
        <v>136</v>
      </c>
      <c r="E848">
        <v>3</v>
      </c>
      <c r="F848">
        <v>1003</v>
      </c>
      <c r="G848" t="s">
        <v>142</v>
      </c>
      <c r="J848" t="s">
        <v>137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"21:13:32.977"</f>
        <v>21:13:32.977</v>
      </c>
      <c r="T848" t="str">
        <f>"21:13:32.477"</f>
        <v>21:13:32.477</v>
      </c>
      <c r="U848" t="str">
        <f t="shared" si="53"/>
        <v>A073EB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297</v>
      </c>
      <c r="AG848">
        <v>0</v>
      </c>
      <c r="AH848">
        <v>3</v>
      </c>
      <c r="AI848">
        <v>2</v>
      </c>
      <c r="AJ848">
        <v>1</v>
      </c>
      <c r="AK848" t="s">
        <v>527</v>
      </c>
      <c r="AL848">
        <v>36.004708000000001</v>
      </c>
      <c r="AM848" t="s">
        <v>528</v>
      </c>
      <c r="AN848">
        <v>-75.666574999999995</v>
      </c>
      <c r="AO848">
        <v>25</v>
      </c>
      <c r="AP848">
        <v>1150</v>
      </c>
      <c r="AQ848" t="s">
        <v>129</v>
      </c>
      <c r="AR848">
        <v>113</v>
      </c>
      <c r="AS848">
        <v>120</v>
      </c>
      <c r="AT848">
        <v>-448</v>
      </c>
      <c r="BB848" t="str">
        <f t="shared" si="54"/>
        <v>1200</v>
      </c>
      <c r="BC848">
        <v>1</v>
      </c>
      <c r="BD848" t="str">
        <f t="shared" si="52"/>
        <v xml:space="preserve">N1281F  </v>
      </c>
      <c r="BE848">
        <v>1</v>
      </c>
      <c r="BG848">
        <v>0</v>
      </c>
      <c r="BH848">
        <v>0</v>
      </c>
      <c r="BI848">
        <v>0</v>
      </c>
      <c r="BJ848">
        <v>975</v>
      </c>
      <c r="BK848">
        <v>-175</v>
      </c>
      <c r="BL848" t="s">
        <v>300</v>
      </c>
      <c r="BM848">
        <v>1</v>
      </c>
      <c r="BN848">
        <v>0</v>
      </c>
      <c r="BO848">
        <v>1</v>
      </c>
      <c r="BP848">
        <v>0</v>
      </c>
      <c r="BS848">
        <v>0.08</v>
      </c>
      <c r="BT848">
        <v>0</v>
      </c>
      <c r="BU848">
        <v>0</v>
      </c>
      <c r="CE848" t="str">
        <f>"21:13:32.978"</f>
        <v>21:13:32.978</v>
      </c>
      <c r="CF848">
        <v>977993679</v>
      </c>
      <c r="CI848">
        <v>0</v>
      </c>
      <c r="CJ848">
        <v>1504</v>
      </c>
      <c r="CK848">
        <v>1011.2</v>
      </c>
      <c r="CL848">
        <v>4.2187999999999999</v>
      </c>
      <c r="CM848">
        <v>1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131</v>
      </c>
      <c r="DA848">
        <v>145</v>
      </c>
      <c r="DB848">
        <v>1</v>
      </c>
      <c r="DC848" t="s">
        <v>132</v>
      </c>
      <c r="DD848" t="s">
        <v>133</v>
      </c>
      <c r="DG848">
        <v>1843711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"09/28/2024 21:13:33.255"</f>
        <v>09/28/2024 21:13:33.255</v>
      </c>
      <c r="C849" t="str">
        <f t="shared" si="51"/>
        <v>FFDFD7C0</v>
      </c>
      <c r="D849" t="s">
        <v>136</v>
      </c>
      <c r="E849">
        <v>4</v>
      </c>
      <c r="F849">
        <v>1004</v>
      </c>
      <c r="G849" t="s">
        <v>124</v>
      </c>
      <c r="J849" t="s">
        <v>137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"21:13:32.977"</f>
        <v>21:13:32.977</v>
      </c>
      <c r="T849" t="str">
        <f>"21:13:32.477"</f>
        <v>21:13:32.477</v>
      </c>
      <c r="U849" t="str">
        <f t="shared" si="53"/>
        <v>A073EB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297</v>
      </c>
      <c r="AG849">
        <v>0</v>
      </c>
      <c r="AH849">
        <v>3</v>
      </c>
      <c r="AI849">
        <v>2</v>
      </c>
      <c r="AJ849">
        <v>1</v>
      </c>
      <c r="AK849" t="s">
        <v>527</v>
      </c>
      <c r="AL849">
        <v>36.004708000000001</v>
      </c>
      <c r="AM849" t="s">
        <v>528</v>
      </c>
      <c r="AN849">
        <v>-75.666574999999995</v>
      </c>
      <c r="AO849">
        <v>25</v>
      </c>
      <c r="AP849">
        <v>1150</v>
      </c>
      <c r="AQ849" t="s">
        <v>129</v>
      </c>
      <c r="AR849">
        <v>113</v>
      </c>
      <c r="AS849">
        <v>120</v>
      </c>
      <c r="AT849">
        <v>-448</v>
      </c>
      <c r="BB849" t="str">
        <f t="shared" si="54"/>
        <v>1200</v>
      </c>
      <c r="BC849">
        <v>1</v>
      </c>
      <c r="BD849" t="str">
        <f t="shared" si="52"/>
        <v xml:space="preserve">N1281F  </v>
      </c>
      <c r="BE849">
        <v>1</v>
      </c>
      <c r="BG849">
        <v>0</v>
      </c>
      <c r="BH849">
        <v>0</v>
      </c>
      <c r="BI849">
        <v>0</v>
      </c>
      <c r="BJ849">
        <v>975</v>
      </c>
      <c r="BK849">
        <v>-175</v>
      </c>
      <c r="BL849" t="s">
        <v>300</v>
      </c>
      <c r="BM849">
        <v>1</v>
      </c>
      <c r="BN849">
        <v>0</v>
      </c>
      <c r="BO849">
        <v>1</v>
      </c>
      <c r="BP849">
        <v>0</v>
      </c>
      <c r="BS849">
        <v>0.08</v>
      </c>
      <c r="BT849">
        <v>0</v>
      </c>
      <c r="BU849">
        <v>0</v>
      </c>
      <c r="CE849" t="str">
        <f>"21:13:32.978"</f>
        <v>21:13:32.978</v>
      </c>
      <c r="CF849">
        <v>977993679</v>
      </c>
      <c r="CI849">
        <v>0</v>
      </c>
      <c r="CJ849">
        <v>1504</v>
      </c>
      <c r="CK849">
        <v>1011.2</v>
      </c>
      <c r="CL849">
        <v>4.2187999999999999</v>
      </c>
      <c r="CM849">
        <v>1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131</v>
      </c>
      <c r="DA849">
        <v>145</v>
      </c>
      <c r="DB849">
        <v>1</v>
      </c>
      <c r="DC849" t="s">
        <v>132</v>
      </c>
      <c r="DD849" t="s">
        <v>133</v>
      </c>
      <c r="DG849">
        <v>1843711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"09/28/2024 21:13:34.302"</f>
        <v>09/28/2024 21:13:34.302</v>
      </c>
      <c r="C850" t="str">
        <f t="shared" si="51"/>
        <v>FFDFD7C0</v>
      </c>
      <c r="D850" t="s">
        <v>143</v>
      </c>
      <c r="E850">
        <v>13</v>
      </c>
      <c r="J850" t="s">
        <v>144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"21:13:34.078"</f>
        <v>21:13:34.078</v>
      </c>
      <c r="T850" t="str">
        <f>"21:13:33.578"</f>
        <v>21:13:33.578</v>
      </c>
      <c r="U850" t="str">
        <f t="shared" si="53"/>
        <v>A073EB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297</v>
      </c>
      <c r="AG850">
        <v>0</v>
      </c>
      <c r="AH850">
        <v>3</v>
      </c>
      <c r="AI850">
        <v>2</v>
      </c>
      <c r="AJ850">
        <v>1</v>
      </c>
      <c r="AK850" t="s">
        <v>529</v>
      </c>
      <c r="AL850">
        <v>36.005352000000002</v>
      </c>
      <c r="AM850" t="s">
        <v>530</v>
      </c>
      <c r="AN850">
        <v>-75.665867000000006</v>
      </c>
      <c r="AO850">
        <v>25</v>
      </c>
      <c r="AP850">
        <v>1150</v>
      </c>
      <c r="AQ850" t="s">
        <v>129</v>
      </c>
      <c r="AR850">
        <v>111</v>
      </c>
      <c r="AS850">
        <v>121</v>
      </c>
      <c r="AT850">
        <v>-512</v>
      </c>
      <c r="BB850" t="str">
        <f t="shared" si="54"/>
        <v>1200</v>
      </c>
      <c r="BC850">
        <v>1</v>
      </c>
      <c r="BD850" t="str">
        <f t="shared" si="52"/>
        <v xml:space="preserve">N1281F  </v>
      </c>
      <c r="BE850">
        <v>1</v>
      </c>
      <c r="BG850">
        <v>0</v>
      </c>
      <c r="BH850">
        <v>0</v>
      </c>
      <c r="BI850">
        <v>0</v>
      </c>
      <c r="BJ850">
        <v>975</v>
      </c>
      <c r="BK850">
        <v>-175</v>
      </c>
      <c r="BL850" t="s">
        <v>300</v>
      </c>
      <c r="BM850">
        <v>1</v>
      </c>
      <c r="BN850">
        <v>0</v>
      </c>
      <c r="BO850">
        <v>1</v>
      </c>
      <c r="BP850">
        <v>0</v>
      </c>
      <c r="BS850">
        <v>0.08</v>
      </c>
      <c r="BT850">
        <v>0</v>
      </c>
      <c r="BU850">
        <v>0</v>
      </c>
      <c r="CE850" t="str">
        <f>"21:13:34.079"</f>
        <v>21:13:34.079</v>
      </c>
      <c r="CF850">
        <v>79007657</v>
      </c>
      <c r="CI850">
        <v>0</v>
      </c>
      <c r="CJ850">
        <v>1504</v>
      </c>
      <c r="CK850">
        <v>1011.2</v>
      </c>
      <c r="CL850">
        <v>4.2187999999999999</v>
      </c>
      <c r="CM850">
        <v>1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6</v>
      </c>
      <c r="CY850">
        <v>7</v>
      </c>
      <c r="CZ850" t="s">
        <v>131</v>
      </c>
      <c r="DA850">
        <v>145</v>
      </c>
      <c r="DB850">
        <v>1</v>
      </c>
      <c r="DC850" t="s">
        <v>132</v>
      </c>
      <c r="DD850" t="s">
        <v>133</v>
      </c>
      <c r="DG850">
        <v>1844213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"09/28/2024 21:13:34.333"</f>
        <v>09/28/2024 21:13:34.333</v>
      </c>
      <c r="C851" t="str">
        <f t="shared" si="51"/>
        <v>FFDFD7C0</v>
      </c>
      <c r="D851" t="s">
        <v>136</v>
      </c>
      <c r="E851">
        <v>3</v>
      </c>
      <c r="F851">
        <v>1003</v>
      </c>
      <c r="G851" t="s">
        <v>142</v>
      </c>
      <c r="J851" t="s">
        <v>137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"21:13:34.078"</f>
        <v>21:13:34.078</v>
      </c>
      <c r="T851" t="str">
        <f>"21:13:33.578"</f>
        <v>21:13:33.578</v>
      </c>
      <c r="U851" t="str">
        <f t="shared" si="53"/>
        <v>A073EB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297</v>
      </c>
      <c r="AG851">
        <v>0</v>
      </c>
      <c r="AH851">
        <v>3</v>
      </c>
      <c r="AI851">
        <v>2</v>
      </c>
      <c r="AJ851">
        <v>1</v>
      </c>
      <c r="AK851" t="s">
        <v>529</v>
      </c>
      <c r="AL851">
        <v>36.005352000000002</v>
      </c>
      <c r="AM851" t="s">
        <v>530</v>
      </c>
      <c r="AN851">
        <v>-75.665867000000006</v>
      </c>
      <c r="AO851">
        <v>25</v>
      </c>
      <c r="AP851">
        <v>1150</v>
      </c>
      <c r="AQ851" t="s">
        <v>129</v>
      </c>
      <c r="AR851">
        <v>111</v>
      </c>
      <c r="AS851">
        <v>121</v>
      </c>
      <c r="AT851">
        <v>-512</v>
      </c>
      <c r="BB851" t="str">
        <f t="shared" si="54"/>
        <v>1200</v>
      </c>
      <c r="BC851">
        <v>1</v>
      </c>
      <c r="BD851" t="str">
        <f t="shared" si="52"/>
        <v xml:space="preserve">N1281F  </v>
      </c>
      <c r="BE851">
        <v>1</v>
      </c>
      <c r="BG851">
        <v>0</v>
      </c>
      <c r="BH851">
        <v>0</v>
      </c>
      <c r="BI851">
        <v>0</v>
      </c>
      <c r="BJ851">
        <v>975</v>
      </c>
      <c r="BK851">
        <v>-175</v>
      </c>
      <c r="BL851" t="s">
        <v>300</v>
      </c>
      <c r="BM851">
        <v>1</v>
      </c>
      <c r="BN851">
        <v>0</v>
      </c>
      <c r="BO851">
        <v>1</v>
      </c>
      <c r="BP851">
        <v>0</v>
      </c>
      <c r="BS851">
        <v>0.08</v>
      </c>
      <c r="BT851">
        <v>0</v>
      </c>
      <c r="BU851">
        <v>0</v>
      </c>
      <c r="CE851" t="str">
        <f>"21:13:34.079"</f>
        <v>21:13:34.079</v>
      </c>
      <c r="CF851">
        <v>79007657</v>
      </c>
      <c r="CI851">
        <v>0</v>
      </c>
      <c r="CJ851">
        <v>1504</v>
      </c>
      <c r="CK851">
        <v>1011.2</v>
      </c>
      <c r="CL851">
        <v>4.2187999999999999</v>
      </c>
      <c r="CM851">
        <v>1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6</v>
      </c>
      <c r="CY851">
        <v>7</v>
      </c>
      <c r="CZ851" t="s">
        <v>131</v>
      </c>
      <c r="DA851">
        <v>145</v>
      </c>
      <c r="DB851">
        <v>1</v>
      </c>
      <c r="DC851" t="s">
        <v>132</v>
      </c>
      <c r="DD851" t="s">
        <v>133</v>
      </c>
      <c r="DG851">
        <v>1844213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"09/28/2024 21:13:34.333"</f>
        <v>09/28/2024 21:13:34.333</v>
      </c>
      <c r="C852" t="str">
        <f t="shared" ref="C852:C915" si="55">"FFDFD7C0"</f>
        <v>FFDFD7C0</v>
      </c>
      <c r="D852" t="s">
        <v>136</v>
      </c>
      <c r="E852">
        <v>4</v>
      </c>
      <c r="F852">
        <v>1004</v>
      </c>
      <c r="G852" t="s">
        <v>124</v>
      </c>
      <c r="J852" t="s">
        <v>137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"21:13:34.078"</f>
        <v>21:13:34.078</v>
      </c>
      <c r="T852" t="str">
        <f>"21:13:33.578"</f>
        <v>21:13:33.578</v>
      </c>
      <c r="U852" t="str">
        <f t="shared" si="53"/>
        <v>A073EB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297</v>
      </c>
      <c r="AG852">
        <v>0</v>
      </c>
      <c r="AH852">
        <v>3</v>
      </c>
      <c r="AI852">
        <v>2</v>
      </c>
      <c r="AJ852">
        <v>1</v>
      </c>
      <c r="AK852" t="s">
        <v>529</v>
      </c>
      <c r="AL852">
        <v>36.005352000000002</v>
      </c>
      <c r="AM852" t="s">
        <v>530</v>
      </c>
      <c r="AN852">
        <v>-75.665867000000006</v>
      </c>
      <c r="AO852">
        <v>25</v>
      </c>
      <c r="AP852">
        <v>1150</v>
      </c>
      <c r="AQ852" t="s">
        <v>129</v>
      </c>
      <c r="AR852">
        <v>111</v>
      </c>
      <c r="AS852">
        <v>121</v>
      </c>
      <c r="AT852">
        <v>-512</v>
      </c>
      <c r="BB852" t="str">
        <f t="shared" si="54"/>
        <v>1200</v>
      </c>
      <c r="BC852">
        <v>1</v>
      </c>
      <c r="BD852" t="str">
        <f t="shared" ref="BD852:BD915" si="56">"N1281F  "</f>
        <v xml:space="preserve">N1281F  </v>
      </c>
      <c r="BE852">
        <v>1</v>
      </c>
      <c r="BG852">
        <v>0</v>
      </c>
      <c r="BH852">
        <v>0</v>
      </c>
      <c r="BI852">
        <v>0</v>
      </c>
      <c r="BJ852">
        <v>975</v>
      </c>
      <c r="BK852">
        <v>-175</v>
      </c>
      <c r="BL852" t="s">
        <v>300</v>
      </c>
      <c r="BM852">
        <v>1</v>
      </c>
      <c r="BN852">
        <v>0</v>
      </c>
      <c r="BO852">
        <v>1</v>
      </c>
      <c r="BP852">
        <v>0</v>
      </c>
      <c r="BS852">
        <v>0.08</v>
      </c>
      <c r="BT852">
        <v>0</v>
      </c>
      <c r="BU852">
        <v>0</v>
      </c>
      <c r="CE852" t="str">
        <f>"21:13:34.079"</f>
        <v>21:13:34.079</v>
      </c>
      <c r="CF852">
        <v>79007657</v>
      </c>
      <c r="CI852">
        <v>0</v>
      </c>
      <c r="CJ852">
        <v>1504</v>
      </c>
      <c r="CK852">
        <v>1011.2</v>
      </c>
      <c r="CL852">
        <v>4.2187999999999999</v>
      </c>
      <c r="CM852">
        <v>1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6</v>
      </c>
      <c r="CY852">
        <v>7</v>
      </c>
      <c r="CZ852" t="s">
        <v>131</v>
      </c>
      <c r="DA852">
        <v>145</v>
      </c>
      <c r="DB852">
        <v>1</v>
      </c>
      <c r="DC852" t="s">
        <v>132</v>
      </c>
      <c r="DD852" t="s">
        <v>133</v>
      </c>
      <c r="DG852">
        <v>1844213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"09/28/2024 21:13:34.348"</f>
        <v>09/28/2024 21:13:34.348</v>
      </c>
      <c r="C853" t="str">
        <f t="shared" si="55"/>
        <v>FFDFD7C0</v>
      </c>
      <c r="D853" t="s">
        <v>123</v>
      </c>
      <c r="E853">
        <v>2</v>
      </c>
      <c r="H853">
        <v>158</v>
      </c>
      <c r="I853" t="s">
        <v>124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"21:13:34.078"</f>
        <v>21:13:34.078</v>
      </c>
      <c r="T853" t="str">
        <f>"21:13:33.578"</f>
        <v>21:13:33.578</v>
      </c>
      <c r="U853" t="str">
        <f t="shared" si="53"/>
        <v>A073EB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297</v>
      </c>
      <c r="AG853">
        <v>0</v>
      </c>
      <c r="AH853">
        <v>3</v>
      </c>
      <c r="AI853">
        <v>2</v>
      </c>
      <c r="AJ853">
        <v>1</v>
      </c>
      <c r="AK853" t="s">
        <v>529</v>
      </c>
      <c r="AL853">
        <v>36.005352000000002</v>
      </c>
      <c r="AM853" t="s">
        <v>530</v>
      </c>
      <c r="AN853">
        <v>-75.665867000000006</v>
      </c>
      <c r="AO853">
        <v>25</v>
      </c>
      <c r="AP853">
        <v>1150</v>
      </c>
      <c r="AQ853" t="s">
        <v>129</v>
      </c>
      <c r="AR853">
        <v>111</v>
      </c>
      <c r="AS853">
        <v>121</v>
      </c>
      <c r="AT853">
        <v>-512</v>
      </c>
      <c r="BB853" t="str">
        <f t="shared" si="54"/>
        <v>1200</v>
      </c>
      <c r="BC853">
        <v>1</v>
      </c>
      <c r="BD853" t="str">
        <f t="shared" si="56"/>
        <v xml:space="preserve">N1281F  </v>
      </c>
      <c r="BE853">
        <v>1</v>
      </c>
      <c r="BG853">
        <v>0</v>
      </c>
      <c r="BH853">
        <v>0</v>
      </c>
      <c r="BI853">
        <v>0</v>
      </c>
      <c r="BJ853">
        <v>975</v>
      </c>
      <c r="BK853">
        <v>-175</v>
      </c>
      <c r="BL853" t="s">
        <v>300</v>
      </c>
      <c r="BM853">
        <v>1</v>
      </c>
      <c r="BN853">
        <v>0</v>
      </c>
      <c r="BO853">
        <v>1</v>
      </c>
      <c r="BP853">
        <v>0</v>
      </c>
      <c r="BS853">
        <v>0.08</v>
      </c>
      <c r="BT853">
        <v>0</v>
      </c>
      <c r="BU853">
        <v>0</v>
      </c>
      <c r="CE853" t="str">
        <f>"21:13:34.079"</f>
        <v>21:13:34.079</v>
      </c>
      <c r="CF853">
        <v>79007657</v>
      </c>
      <c r="CI853">
        <v>0</v>
      </c>
      <c r="CJ853">
        <v>1504</v>
      </c>
      <c r="CK853">
        <v>1011.2</v>
      </c>
      <c r="CL853">
        <v>4.2187999999999999</v>
      </c>
      <c r="CM853">
        <v>1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6</v>
      </c>
      <c r="CY853">
        <v>7</v>
      </c>
      <c r="CZ853" t="s">
        <v>131</v>
      </c>
      <c r="DA853">
        <v>145</v>
      </c>
      <c r="DB853">
        <v>1</v>
      </c>
      <c r="DC853" t="s">
        <v>132</v>
      </c>
      <c r="DD853" t="s">
        <v>133</v>
      </c>
      <c r="DG853">
        <v>1844213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"09/28/2024 21:13:34.348"</f>
        <v>09/28/2024 21:13:34.348</v>
      </c>
      <c r="C854" t="str">
        <f t="shared" si="55"/>
        <v>FFDFD7C0</v>
      </c>
      <c r="D854" t="s">
        <v>427</v>
      </c>
      <c r="E854">
        <v>46</v>
      </c>
      <c r="H854">
        <v>143</v>
      </c>
      <c r="I854" t="s">
        <v>428</v>
      </c>
      <c r="J854" t="s">
        <v>297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"21:13:34.078"</f>
        <v>21:13:34.078</v>
      </c>
      <c r="T854" t="str">
        <f>"21:13:33.578"</f>
        <v>21:13:33.578</v>
      </c>
      <c r="U854" t="str">
        <f t="shared" si="53"/>
        <v>A073EB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297</v>
      </c>
      <c r="AG854">
        <v>0</v>
      </c>
      <c r="AH854">
        <v>3</v>
      </c>
      <c r="AI854">
        <v>2</v>
      </c>
      <c r="AJ854">
        <v>1</v>
      </c>
      <c r="AK854" t="s">
        <v>529</v>
      </c>
      <c r="AL854">
        <v>36.005352000000002</v>
      </c>
      <c r="AM854" t="s">
        <v>530</v>
      </c>
      <c r="AN854">
        <v>-75.665867000000006</v>
      </c>
      <c r="AO854">
        <v>25</v>
      </c>
      <c r="AP854">
        <v>1150</v>
      </c>
      <c r="AQ854" t="s">
        <v>129</v>
      </c>
      <c r="AR854">
        <v>111</v>
      </c>
      <c r="AS854">
        <v>121</v>
      </c>
      <c r="AT854">
        <v>-512</v>
      </c>
      <c r="BB854" t="str">
        <f t="shared" si="54"/>
        <v>1200</v>
      </c>
      <c r="BC854">
        <v>1</v>
      </c>
      <c r="BD854" t="str">
        <f t="shared" si="56"/>
        <v xml:space="preserve">N1281F  </v>
      </c>
      <c r="BE854">
        <v>1</v>
      </c>
      <c r="BG854">
        <v>0</v>
      </c>
      <c r="BH854">
        <v>0</v>
      </c>
      <c r="BI854">
        <v>0</v>
      </c>
      <c r="BJ854">
        <v>975</v>
      </c>
      <c r="BK854">
        <v>-175</v>
      </c>
      <c r="BL854" t="s">
        <v>300</v>
      </c>
      <c r="BM854">
        <v>1</v>
      </c>
      <c r="BN854">
        <v>0</v>
      </c>
      <c r="BO854">
        <v>1</v>
      </c>
      <c r="BP854">
        <v>0</v>
      </c>
      <c r="BS854">
        <v>0.08</v>
      </c>
      <c r="BT854">
        <v>0</v>
      </c>
      <c r="BU854">
        <v>0</v>
      </c>
      <c r="CE854" t="str">
        <f>"21:13:34.079"</f>
        <v>21:13:34.079</v>
      </c>
      <c r="CF854">
        <v>79007657</v>
      </c>
      <c r="CI854">
        <v>0</v>
      </c>
      <c r="CJ854">
        <v>1504</v>
      </c>
      <c r="CK854">
        <v>1011.2</v>
      </c>
      <c r="CL854">
        <v>4.2187999999999999</v>
      </c>
      <c r="CM854">
        <v>1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6</v>
      </c>
      <c r="CY854">
        <v>7</v>
      </c>
      <c r="CZ854" t="s">
        <v>131</v>
      </c>
      <c r="DA854">
        <v>145</v>
      </c>
      <c r="DB854">
        <v>1</v>
      </c>
      <c r="DC854" t="s">
        <v>132</v>
      </c>
      <c r="DD854" t="s">
        <v>133</v>
      </c>
      <c r="DG854">
        <v>1844213</v>
      </c>
      <c r="DI854">
        <v>0</v>
      </c>
      <c r="DJ854">
        <v>0</v>
      </c>
      <c r="DK854">
        <v>1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"09/28/2024 21:13:35.333"</f>
        <v>09/28/2024 21:13:35.333</v>
      </c>
      <c r="C855" t="str">
        <f t="shared" si="55"/>
        <v>FFDFD7C0</v>
      </c>
      <c r="D855" t="s">
        <v>427</v>
      </c>
      <c r="E855">
        <v>46</v>
      </c>
      <c r="H855">
        <v>143</v>
      </c>
      <c r="I855" t="s">
        <v>428</v>
      </c>
      <c r="J855" t="s">
        <v>297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"21:13:35.102"</f>
        <v>21:13:35.102</v>
      </c>
      <c r="T855" t="str">
        <f>"21:13:34.602"</f>
        <v>21:13:34.602</v>
      </c>
      <c r="U855" t="str">
        <f t="shared" si="53"/>
        <v>A073EB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297</v>
      </c>
      <c r="AG855">
        <v>0</v>
      </c>
      <c r="AH855">
        <v>3</v>
      </c>
      <c r="AI855">
        <v>2</v>
      </c>
      <c r="AJ855">
        <v>1</v>
      </c>
      <c r="AK855" t="s">
        <v>531</v>
      </c>
      <c r="AL855">
        <v>36.005909000000003</v>
      </c>
      <c r="AM855" t="s">
        <v>532</v>
      </c>
      <c r="AN855">
        <v>-75.665244999999999</v>
      </c>
      <c r="AO855">
        <v>25</v>
      </c>
      <c r="AP855">
        <v>1125</v>
      </c>
      <c r="AQ855" t="s">
        <v>129</v>
      </c>
      <c r="AR855">
        <v>109</v>
      </c>
      <c r="AS855">
        <v>123</v>
      </c>
      <c r="AT855">
        <v>-576</v>
      </c>
      <c r="BB855" t="str">
        <f t="shared" si="54"/>
        <v>1200</v>
      </c>
      <c r="BC855">
        <v>1</v>
      </c>
      <c r="BD855" t="str">
        <f t="shared" si="56"/>
        <v xml:space="preserve">N1281F  </v>
      </c>
      <c r="BE855">
        <v>1</v>
      </c>
      <c r="BG855">
        <v>0</v>
      </c>
      <c r="BH855">
        <v>0</v>
      </c>
      <c r="BI855">
        <v>0</v>
      </c>
      <c r="BJ855">
        <v>950</v>
      </c>
      <c r="BK855">
        <v>-175</v>
      </c>
      <c r="BL855" t="s">
        <v>300</v>
      </c>
      <c r="BM855">
        <v>1</v>
      </c>
      <c r="BN855">
        <v>0</v>
      </c>
      <c r="BO855">
        <v>1</v>
      </c>
      <c r="BP855">
        <v>0</v>
      </c>
      <c r="BS855">
        <v>0.08</v>
      </c>
      <c r="BT855">
        <v>0</v>
      </c>
      <c r="BU855">
        <v>0</v>
      </c>
      <c r="CE855" t="str">
        <f>"21:13:35.108"</f>
        <v>21:13:35.108</v>
      </c>
      <c r="CF855">
        <v>107931391</v>
      </c>
      <c r="CI855">
        <v>0</v>
      </c>
      <c r="CJ855">
        <v>1504</v>
      </c>
      <c r="CK855">
        <v>1011.2</v>
      </c>
      <c r="CL855">
        <v>4.2187999999999999</v>
      </c>
      <c r="CM855">
        <v>1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6</v>
      </c>
      <c r="CY855">
        <v>7</v>
      </c>
      <c r="CZ855" t="s">
        <v>131</v>
      </c>
      <c r="DA855">
        <v>145</v>
      </c>
      <c r="DB855">
        <v>1</v>
      </c>
      <c r="DC855" t="s">
        <v>132</v>
      </c>
      <c r="DD855" t="s">
        <v>133</v>
      </c>
      <c r="DG855">
        <v>1844666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"09/28/2024 21:13:35.348"</f>
        <v>09/28/2024 21:13:35.348</v>
      </c>
      <c r="C856" t="str">
        <f t="shared" si="55"/>
        <v>FFDFD7C0</v>
      </c>
      <c r="D856" t="s">
        <v>143</v>
      </c>
      <c r="E856">
        <v>13</v>
      </c>
      <c r="J856" t="s">
        <v>144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"21:13:35.102"</f>
        <v>21:13:35.102</v>
      </c>
      <c r="T856" t="str">
        <f>"21:13:34.602"</f>
        <v>21:13:34.602</v>
      </c>
      <c r="U856" t="str">
        <f t="shared" si="53"/>
        <v>A073EB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297</v>
      </c>
      <c r="AG856">
        <v>0</v>
      </c>
      <c r="AH856">
        <v>3</v>
      </c>
      <c r="AI856">
        <v>2</v>
      </c>
      <c r="AJ856">
        <v>1</v>
      </c>
      <c r="AK856" t="s">
        <v>531</v>
      </c>
      <c r="AL856">
        <v>36.005909000000003</v>
      </c>
      <c r="AM856" t="s">
        <v>532</v>
      </c>
      <c r="AN856">
        <v>-75.665244999999999</v>
      </c>
      <c r="AO856">
        <v>25</v>
      </c>
      <c r="AP856">
        <v>1125</v>
      </c>
      <c r="AQ856" t="s">
        <v>129</v>
      </c>
      <c r="AR856">
        <v>109</v>
      </c>
      <c r="AS856">
        <v>123</v>
      </c>
      <c r="AT856">
        <v>-576</v>
      </c>
      <c r="BB856" t="str">
        <f t="shared" si="54"/>
        <v>1200</v>
      </c>
      <c r="BC856">
        <v>1</v>
      </c>
      <c r="BD856" t="str">
        <f t="shared" si="56"/>
        <v xml:space="preserve">N1281F  </v>
      </c>
      <c r="BE856">
        <v>1</v>
      </c>
      <c r="BG856">
        <v>0</v>
      </c>
      <c r="BH856">
        <v>0</v>
      </c>
      <c r="BI856">
        <v>0</v>
      </c>
      <c r="BJ856">
        <v>950</v>
      </c>
      <c r="BK856">
        <v>-175</v>
      </c>
      <c r="BL856" t="s">
        <v>300</v>
      </c>
      <c r="BM856">
        <v>1</v>
      </c>
      <c r="BN856">
        <v>0</v>
      </c>
      <c r="BO856">
        <v>1</v>
      </c>
      <c r="BP856">
        <v>0</v>
      </c>
      <c r="BS856">
        <v>0.08</v>
      </c>
      <c r="BT856">
        <v>0</v>
      </c>
      <c r="BU856">
        <v>0</v>
      </c>
      <c r="CE856" t="str">
        <f>"21:13:35.108"</f>
        <v>21:13:35.108</v>
      </c>
      <c r="CF856">
        <v>107931391</v>
      </c>
      <c r="CI856">
        <v>0</v>
      </c>
      <c r="CJ856">
        <v>1504</v>
      </c>
      <c r="CK856">
        <v>1011.2</v>
      </c>
      <c r="CL856">
        <v>4.2187999999999999</v>
      </c>
      <c r="CM856">
        <v>1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6</v>
      </c>
      <c r="CY856">
        <v>7</v>
      </c>
      <c r="CZ856" t="s">
        <v>131</v>
      </c>
      <c r="DA856">
        <v>145</v>
      </c>
      <c r="DB856">
        <v>1</v>
      </c>
      <c r="DC856" t="s">
        <v>132</v>
      </c>
      <c r="DD856" t="s">
        <v>133</v>
      </c>
      <c r="DG856">
        <v>1844666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"09/28/2024 21:13:35.364"</f>
        <v>09/28/2024 21:13:35.364</v>
      </c>
      <c r="C857" t="str">
        <f t="shared" si="55"/>
        <v>FFDFD7C0</v>
      </c>
      <c r="D857" t="s">
        <v>136</v>
      </c>
      <c r="E857">
        <v>3</v>
      </c>
      <c r="F857">
        <v>1003</v>
      </c>
      <c r="G857" t="s">
        <v>142</v>
      </c>
      <c r="J857" t="s">
        <v>137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"21:13:35.102"</f>
        <v>21:13:35.102</v>
      </c>
      <c r="T857" t="str">
        <f>"21:13:34.602"</f>
        <v>21:13:34.602</v>
      </c>
      <c r="U857" t="str">
        <f t="shared" si="53"/>
        <v>A073EB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297</v>
      </c>
      <c r="AG857">
        <v>0</v>
      </c>
      <c r="AH857">
        <v>3</v>
      </c>
      <c r="AI857">
        <v>2</v>
      </c>
      <c r="AJ857">
        <v>1</v>
      </c>
      <c r="AK857" t="s">
        <v>531</v>
      </c>
      <c r="AL857">
        <v>36.005909000000003</v>
      </c>
      <c r="AM857" t="s">
        <v>532</v>
      </c>
      <c r="AN857">
        <v>-75.665244999999999</v>
      </c>
      <c r="AO857">
        <v>25</v>
      </c>
      <c r="AP857">
        <v>1125</v>
      </c>
      <c r="AQ857" t="s">
        <v>129</v>
      </c>
      <c r="AR857">
        <v>109</v>
      </c>
      <c r="AS857">
        <v>123</v>
      </c>
      <c r="AT857">
        <v>-576</v>
      </c>
      <c r="BB857" t="str">
        <f t="shared" si="54"/>
        <v>1200</v>
      </c>
      <c r="BC857">
        <v>1</v>
      </c>
      <c r="BD857" t="str">
        <f t="shared" si="56"/>
        <v xml:space="preserve">N1281F  </v>
      </c>
      <c r="BE857">
        <v>1</v>
      </c>
      <c r="BG857">
        <v>0</v>
      </c>
      <c r="BH857">
        <v>0</v>
      </c>
      <c r="BI857">
        <v>0</v>
      </c>
      <c r="BJ857">
        <v>950</v>
      </c>
      <c r="BK857">
        <v>-175</v>
      </c>
      <c r="BL857" t="s">
        <v>300</v>
      </c>
      <c r="BM857">
        <v>1</v>
      </c>
      <c r="BN857">
        <v>0</v>
      </c>
      <c r="BO857">
        <v>1</v>
      </c>
      <c r="BP857">
        <v>0</v>
      </c>
      <c r="BS857">
        <v>0.08</v>
      </c>
      <c r="BT857">
        <v>0</v>
      </c>
      <c r="BU857">
        <v>0</v>
      </c>
      <c r="CE857" t="str">
        <f>"21:13:35.108"</f>
        <v>21:13:35.108</v>
      </c>
      <c r="CF857">
        <v>107931391</v>
      </c>
      <c r="CI857">
        <v>0</v>
      </c>
      <c r="CJ857">
        <v>1504</v>
      </c>
      <c r="CK857">
        <v>1011.2</v>
      </c>
      <c r="CL857">
        <v>4.2187999999999999</v>
      </c>
      <c r="CM857">
        <v>1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6</v>
      </c>
      <c r="CY857">
        <v>7</v>
      </c>
      <c r="CZ857" t="s">
        <v>131</v>
      </c>
      <c r="DA857">
        <v>145</v>
      </c>
      <c r="DB857">
        <v>1</v>
      </c>
      <c r="DC857" t="s">
        <v>132</v>
      </c>
      <c r="DD857" t="s">
        <v>133</v>
      </c>
      <c r="DG857">
        <v>1844666</v>
      </c>
      <c r="DI857">
        <v>0</v>
      </c>
      <c r="DJ857">
        <v>0</v>
      </c>
      <c r="DK857">
        <v>1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"09/28/2024 21:13:35.364"</f>
        <v>09/28/2024 21:13:35.364</v>
      </c>
      <c r="C858" t="str">
        <f t="shared" si="55"/>
        <v>FFDFD7C0</v>
      </c>
      <c r="D858" t="s">
        <v>136</v>
      </c>
      <c r="E858">
        <v>4</v>
      </c>
      <c r="F858">
        <v>1004</v>
      </c>
      <c r="G858" t="s">
        <v>124</v>
      </c>
      <c r="J858" t="s">
        <v>137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"21:13:35.102"</f>
        <v>21:13:35.102</v>
      </c>
      <c r="T858" t="str">
        <f>"21:13:34.602"</f>
        <v>21:13:34.602</v>
      </c>
      <c r="U858" t="str">
        <f t="shared" si="53"/>
        <v>A073EB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297</v>
      </c>
      <c r="AG858">
        <v>0</v>
      </c>
      <c r="AH858">
        <v>3</v>
      </c>
      <c r="AI858">
        <v>2</v>
      </c>
      <c r="AJ858">
        <v>1</v>
      </c>
      <c r="AK858" t="s">
        <v>531</v>
      </c>
      <c r="AL858">
        <v>36.005909000000003</v>
      </c>
      <c r="AM858" t="s">
        <v>532</v>
      </c>
      <c r="AN858">
        <v>-75.665244999999999</v>
      </c>
      <c r="AO858">
        <v>25</v>
      </c>
      <c r="AP858">
        <v>1125</v>
      </c>
      <c r="AQ858" t="s">
        <v>129</v>
      </c>
      <c r="AR858">
        <v>109</v>
      </c>
      <c r="AS858">
        <v>123</v>
      </c>
      <c r="AT858">
        <v>-576</v>
      </c>
      <c r="BB858" t="str">
        <f t="shared" si="54"/>
        <v>1200</v>
      </c>
      <c r="BC858">
        <v>1</v>
      </c>
      <c r="BD858" t="str">
        <f t="shared" si="56"/>
        <v xml:space="preserve">N1281F  </v>
      </c>
      <c r="BE858">
        <v>1</v>
      </c>
      <c r="BG858">
        <v>0</v>
      </c>
      <c r="BH858">
        <v>0</v>
      </c>
      <c r="BI858">
        <v>0</v>
      </c>
      <c r="BJ858">
        <v>950</v>
      </c>
      <c r="BK858">
        <v>-175</v>
      </c>
      <c r="BL858" t="s">
        <v>300</v>
      </c>
      <c r="BM858">
        <v>1</v>
      </c>
      <c r="BN858">
        <v>0</v>
      </c>
      <c r="BO858">
        <v>1</v>
      </c>
      <c r="BP858">
        <v>0</v>
      </c>
      <c r="BS858">
        <v>0.08</v>
      </c>
      <c r="BT858">
        <v>0</v>
      </c>
      <c r="BU858">
        <v>0</v>
      </c>
      <c r="CE858" t="str">
        <f>"21:13:35.108"</f>
        <v>21:13:35.108</v>
      </c>
      <c r="CF858">
        <v>107931391</v>
      </c>
      <c r="CI858">
        <v>0</v>
      </c>
      <c r="CJ858">
        <v>1504</v>
      </c>
      <c r="CK858">
        <v>1011.2</v>
      </c>
      <c r="CL858">
        <v>4.2187999999999999</v>
      </c>
      <c r="CM858">
        <v>1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6</v>
      </c>
      <c r="CY858">
        <v>7</v>
      </c>
      <c r="CZ858" t="s">
        <v>131</v>
      </c>
      <c r="DA858">
        <v>145</v>
      </c>
      <c r="DB858">
        <v>1</v>
      </c>
      <c r="DC858" t="s">
        <v>132</v>
      </c>
      <c r="DD858" t="s">
        <v>133</v>
      </c>
      <c r="DG858">
        <v>1844666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"09/28/2024 21:13:35.380"</f>
        <v>09/28/2024 21:13:35.380</v>
      </c>
      <c r="C859" t="str">
        <f t="shared" si="55"/>
        <v>FFDFD7C0</v>
      </c>
      <c r="D859" t="s">
        <v>123</v>
      </c>
      <c r="E859">
        <v>2</v>
      </c>
      <c r="H859">
        <v>158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"21:13:35.102"</f>
        <v>21:13:35.102</v>
      </c>
      <c r="T859" t="str">
        <f>"21:13:34.602"</f>
        <v>21:13:34.602</v>
      </c>
      <c r="U859" t="str">
        <f t="shared" si="53"/>
        <v>A073EB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297</v>
      </c>
      <c r="AG859">
        <v>0</v>
      </c>
      <c r="AH859">
        <v>3</v>
      </c>
      <c r="AI859">
        <v>2</v>
      </c>
      <c r="AJ859">
        <v>1</v>
      </c>
      <c r="AK859" t="s">
        <v>531</v>
      </c>
      <c r="AL859">
        <v>36.005909000000003</v>
      </c>
      <c r="AM859" t="s">
        <v>532</v>
      </c>
      <c r="AN859">
        <v>-75.665244999999999</v>
      </c>
      <c r="AO859">
        <v>25</v>
      </c>
      <c r="AP859">
        <v>1125</v>
      </c>
      <c r="AQ859" t="s">
        <v>129</v>
      </c>
      <c r="AR859">
        <v>109</v>
      </c>
      <c r="AS859">
        <v>123</v>
      </c>
      <c r="AT859">
        <v>-576</v>
      </c>
      <c r="BB859" t="str">
        <f t="shared" si="54"/>
        <v>1200</v>
      </c>
      <c r="BC859">
        <v>1</v>
      </c>
      <c r="BD859" t="str">
        <f t="shared" si="56"/>
        <v xml:space="preserve">N1281F  </v>
      </c>
      <c r="BE859">
        <v>1</v>
      </c>
      <c r="BG859">
        <v>0</v>
      </c>
      <c r="BH859">
        <v>0</v>
      </c>
      <c r="BI859">
        <v>0</v>
      </c>
      <c r="BJ859">
        <v>950</v>
      </c>
      <c r="BK859">
        <v>-175</v>
      </c>
      <c r="BL859" t="s">
        <v>300</v>
      </c>
      <c r="BM859">
        <v>1</v>
      </c>
      <c r="BN859">
        <v>0</v>
      </c>
      <c r="BO859">
        <v>1</v>
      </c>
      <c r="BP859">
        <v>0</v>
      </c>
      <c r="BS859">
        <v>0.08</v>
      </c>
      <c r="BT859">
        <v>0</v>
      </c>
      <c r="BU859">
        <v>0</v>
      </c>
      <c r="CE859" t="str">
        <f>"21:13:35.108"</f>
        <v>21:13:35.108</v>
      </c>
      <c r="CF859">
        <v>107931391</v>
      </c>
      <c r="CI859">
        <v>0</v>
      </c>
      <c r="CJ859">
        <v>1504</v>
      </c>
      <c r="CK859">
        <v>1011.2</v>
      </c>
      <c r="CL859">
        <v>4.2187999999999999</v>
      </c>
      <c r="CM859">
        <v>1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6</v>
      </c>
      <c r="CY859">
        <v>7</v>
      </c>
      <c r="CZ859" t="s">
        <v>131</v>
      </c>
      <c r="DA859">
        <v>145</v>
      </c>
      <c r="DB859">
        <v>1</v>
      </c>
      <c r="DC859" t="s">
        <v>132</v>
      </c>
      <c r="DD859" t="s">
        <v>133</v>
      </c>
      <c r="DG859">
        <v>1844666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"09/28/2024 21:13:36.348"</f>
        <v>09/28/2024 21:13:36.348</v>
      </c>
      <c r="C860" t="str">
        <f t="shared" si="55"/>
        <v>FFDFD7C0</v>
      </c>
      <c r="D860" t="s">
        <v>143</v>
      </c>
      <c r="E860">
        <v>13</v>
      </c>
      <c r="J860" t="s">
        <v>144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"21:13:36.125"</f>
        <v>21:13:36.125</v>
      </c>
      <c r="T860" t="str">
        <f>"21:13:35.725"</f>
        <v>21:13:35.725</v>
      </c>
      <c r="U860" t="str">
        <f t="shared" si="53"/>
        <v>A073EB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297</v>
      </c>
      <c r="AG860">
        <v>0</v>
      </c>
      <c r="AH860">
        <v>3</v>
      </c>
      <c r="AI860">
        <v>2</v>
      </c>
      <c r="AJ860">
        <v>1</v>
      </c>
      <c r="AK860" t="s">
        <v>533</v>
      </c>
      <c r="AL860">
        <v>36.006574999999998</v>
      </c>
      <c r="AM860" t="s">
        <v>534</v>
      </c>
      <c r="AN860">
        <v>-75.664601000000005</v>
      </c>
      <c r="AO860">
        <v>25</v>
      </c>
      <c r="AP860">
        <v>1125</v>
      </c>
      <c r="AQ860" t="s">
        <v>129</v>
      </c>
      <c r="AR860">
        <v>107</v>
      </c>
      <c r="AS860">
        <v>125</v>
      </c>
      <c r="AT860">
        <v>-640</v>
      </c>
      <c r="BB860" t="str">
        <f t="shared" si="54"/>
        <v>1200</v>
      </c>
      <c r="BC860">
        <v>1</v>
      </c>
      <c r="BD860" t="str">
        <f t="shared" si="56"/>
        <v xml:space="preserve">N1281F  </v>
      </c>
      <c r="BE860">
        <v>1</v>
      </c>
      <c r="BG860">
        <v>0</v>
      </c>
      <c r="BH860">
        <v>0</v>
      </c>
      <c r="BI860">
        <v>0</v>
      </c>
      <c r="BJ860">
        <v>950</v>
      </c>
      <c r="BK860">
        <v>-175</v>
      </c>
      <c r="BL860" t="s">
        <v>300</v>
      </c>
      <c r="BM860">
        <v>1</v>
      </c>
      <c r="BN860">
        <v>0</v>
      </c>
      <c r="BO860">
        <v>1</v>
      </c>
      <c r="BP860">
        <v>0</v>
      </c>
      <c r="BS860">
        <v>0.08</v>
      </c>
      <c r="BT860">
        <v>0</v>
      </c>
      <c r="BU860">
        <v>0</v>
      </c>
      <c r="CE860" t="str">
        <f>"21:13:36.127"</f>
        <v>21:13:36.127</v>
      </c>
      <c r="CF860">
        <v>127024790</v>
      </c>
      <c r="CI860">
        <v>0</v>
      </c>
      <c r="CJ860">
        <v>1504</v>
      </c>
      <c r="CK860">
        <v>1011.2</v>
      </c>
      <c r="CL860">
        <v>4.2187999999999999</v>
      </c>
      <c r="CM860">
        <v>1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6</v>
      </c>
      <c r="CY860">
        <v>7</v>
      </c>
      <c r="CZ860" t="s">
        <v>131</v>
      </c>
      <c r="DA860">
        <v>145</v>
      </c>
      <c r="DB860">
        <v>1</v>
      </c>
      <c r="DC860" t="s">
        <v>132</v>
      </c>
      <c r="DD860" t="s">
        <v>133</v>
      </c>
      <c r="DG860">
        <v>1845138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"09/28/2024 21:13:36.395"</f>
        <v>09/28/2024 21:13:36.395</v>
      </c>
      <c r="C861" t="str">
        <f t="shared" si="55"/>
        <v>FFDFD7C0</v>
      </c>
      <c r="D861" t="s">
        <v>136</v>
      </c>
      <c r="E861">
        <v>3</v>
      </c>
      <c r="F861">
        <v>1003</v>
      </c>
      <c r="G861" t="s">
        <v>142</v>
      </c>
      <c r="J861" t="s">
        <v>137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"21:13:36.125"</f>
        <v>21:13:36.125</v>
      </c>
      <c r="T861" t="str">
        <f>"21:13:35.725"</f>
        <v>21:13:35.725</v>
      </c>
      <c r="U861" t="str">
        <f t="shared" si="53"/>
        <v>A073EB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297</v>
      </c>
      <c r="AG861">
        <v>0</v>
      </c>
      <c r="AH861">
        <v>3</v>
      </c>
      <c r="AI861">
        <v>2</v>
      </c>
      <c r="AJ861">
        <v>1</v>
      </c>
      <c r="AK861" t="s">
        <v>533</v>
      </c>
      <c r="AL861">
        <v>36.006574999999998</v>
      </c>
      <c r="AM861" t="s">
        <v>534</v>
      </c>
      <c r="AN861">
        <v>-75.664601000000005</v>
      </c>
      <c r="AO861">
        <v>25</v>
      </c>
      <c r="AP861">
        <v>1125</v>
      </c>
      <c r="AQ861" t="s">
        <v>129</v>
      </c>
      <c r="AR861">
        <v>107</v>
      </c>
      <c r="AS861">
        <v>125</v>
      </c>
      <c r="AT861">
        <v>-640</v>
      </c>
      <c r="BB861" t="str">
        <f t="shared" si="54"/>
        <v>1200</v>
      </c>
      <c r="BC861">
        <v>1</v>
      </c>
      <c r="BD861" t="str">
        <f t="shared" si="56"/>
        <v xml:space="preserve">N1281F  </v>
      </c>
      <c r="BE861">
        <v>1</v>
      </c>
      <c r="BG861">
        <v>0</v>
      </c>
      <c r="BH861">
        <v>0</v>
      </c>
      <c r="BI861">
        <v>0</v>
      </c>
      <c r="BJ861">
        <v>950</v>
      </c>
      <c r="BK861">
        <v>-175</v>
      </c>
      <c r="BL861" t="s">
        <v>300</v>
      </c>
      <c r="BM861">
        <v>1</v>
      </c>
      <c r="BN861">
        <v>0</v>
      </c>
      <c r="BO861">
        <v>1</v>
      </c>
      <c r="BP861">
        <v>0</v>
      </c>
      <c r="BS861">
        <v>0.08</v>
      </c>
      <c r="BT861">
        <v>0</v>
      </c>
      <c r="BU861">
        <v>0</v>
      </c>
      <c r="CE861" t="str">
        <f>"21:13:36.127"</f>
        <v>21:13:36.127</v>
      </c>
      <c r="CF861">
        <v>127024790</v>
      </c>
      <c r="CI861">
        <v>0</v>
      </c>
      <c r="CJ861">
        <v>1504</v>
      </c>
      <c r="CK861">
        <v>1011.2</v>
      </c>
      <c r="CL861">
        <v>4.2187999999999999</v>
      </c>
      <c r="CM861">
        <v>1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6</v>
      </c>
      <c r="CY861">
        <v>7</v>
      </c>
      <c r="CZ861" t="s">
        <v>131</v>
      </c>
      <c r="DA861">
        <v>145</v>
      </c>
      <c r="DB861">
        <v>1</v>
      </c>
      <c r="DC861" t="s">
        <v>132</v>
      </c>
      <c r="DD861" t="s">
        <v>133</v>
      </c>
      <c r="DG861">
        <v>1845138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"09/28/2024 21:13:36.457"</f>
        <v>09/28/2024 21:13:36.457</v>
      </c>
      <c r="C862" t="str">
        <f t="shared" si="55"/>
        <v>FFDFD7C0</v>
      </c>
      <c r="D862" t="s">
        <v>136</v>
      </c>
      <c r="E862">
        <v>4</v>
      </c>
      <c r="F862">
        <v>1004</v>
      </c>
      <c r="G862" t="s">
        <v>124</v>
      </c>
      <c r="J862" t="s">
        <v>137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"21:13:36.125"</f>
        <v>21:13:36.125</v>
      </c>
      <c r="T862" t="str">
        <f>"21:13:35.725"</f>
        <v>21:13:35.725</v>
      </c>
      <c r="U862" t="str">
        <f t="shared" si="53"/>
        <v>A073EB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297</v>
      </c>
      <c r="AG862">
        <v>0</v>
      </c>
      <c r="AH862">
        <v>3</v>
      </c>
      <c r="AI862">
        <v>2</v>
      </c>
      <c r="AJ862">
        <v>1</v>
      </c>
      <c r="AK862" t="s">
        <v>533</v>
      </c>
      <c r="AL862">
        <v>36.006574999999998</v>
      </c>
      <c r="AM862" t="s">
        <v>534</v>
      </c>
      <c r="AN862">
        <v>-75.664601000000005</v>
      </c>
      <c r="AO862">
        <v>25</v>
      </c>
      <c r="AP862">
        <v>1125</v>
      </c>
      <c r="AQ862" t="s">
        <v>129</v>
      </c>
      <c r="AR862">
        <v>107</v>
      </c>
      <c r="AS862">
        <v>125</v>
      </c>
      <c r="AT862">
        <v>-640</v>
      </c>
      <c r="BB862" t="str">
        <f t="shared" si="54"/>
        <v>1200</v>
      </c>
      <c r="BC862">
        <v>1</v>
      </c>
      <c r="BD862" t="str">
        <f t="shared" si="56"/>
        <v xml:space="preserve">N1281F  </v>
      </c>
      <c r="BE862">
        <v>1</v>
      </c>
      <c r="BG862">
        <v>0</v>
      </c>
      <c r="BH862">
        <v>0</v>
      </c>
      <c r="BI862">
        <v>0</v>
      </c>
      <c r="BJ862">
        <v>950</v>
      </c>
      <c r="BK862">
        <v>-175</v>
      </c>
      <c r="BL862" t="s">
        <v>300</v>
      </c>
      <c r="BM862">
        <v>1</v>
      </c>
      <c r="BN862">
        <v>0</v>
      </c>
      <c r="BO862">
        <v>1</v>
      </c>
      <c r="BP862">
        <v>0</v>
      </c>
      <c r="BS862">
        <v>0.08</v>
      </c>
      <c r="BT862">
        <v>0</v>
      </c>
      <c r="BU862">
        <v>0</v>
      </c>
      <c r="CE862" t="str">
        <f>"21:13:36.127"</f>
        <v>21:13:36.127</v>
      </c>
      <c r="CF862">
        <v>127024790</v>
      </c>
      <c r="CI862">
        <v>0</v>
      </c>
      <c r="CJ862">
        <v>1504</v>
      </c>
      <c r="CK862">
        <v>1011.2</v>
      </c>
      <c r="CL862">
        <v>4.2187999999999999</v>
      </c>
      <c r="CM862">
        <v>1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6</v>
      </c>
      <c r="CY862">
        <v>7</v>
      </c>
      <c r="CZ862" t="s">
        <v>131</v>
      </c>
      <c r="DA862">
        <v>145</v>
      </c>
      <c r="DB862">
        <v>1</v>
      </c>
      <c r="DC862" t="s">
        <v>132</v>
      </c>
      <c r="DD862" t="s">
        <v>133</v>
      </c>
      <c r="DG862">
        <v>1845138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"09/28/2024 21:13:36.457"</f>
        <v>09/28/2024 21:13:36.457</v>
      </c>
      <c r="C863" t="str">
        <f t="shared" si="55"/>
        <v>FFDFD7C0</v>
      </c>
      <c r="D863" t="s">
        <v>123</v>
      </c>
      <c r="E863">
        <v>2</v>
      </c>
      <c r="H863">
        <v>158</v>
      </c>
      <c r="I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"21:13:36.125"</f>
        <v>21:13:36.125</v>
      </c>
      <c r="T863" t="str">
        <f>"21:13:35.725"</f>
        <v>21:13:35.725</v>
      </c>
      <c r="U863" t="str">
        <f t="shared" si="53"/>
        <v>A073EB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297</v>
      </c>
      <c r="AG863">
        <v>0</v>
      </c>
      <c r="AH863">
        <v>3</v>
      </c>
      <c r="AI863">
        <v>2</v>
      </c>
      <c r="AJ863">
        <v>1</v>
      </c>
      <c r="AK863" t="s">
        <v>533</v>
      </c>
      <c r="AL863">
        <v>36.006574999999998</v>
      </c>
      <c r="AM863" t="s">
        <v>534</v>
      </c>
      <c r="AN863">
        <v>-75.664601000000005</v>
      </c>
      <c r="AO863">
        <v>25</v>
      </c>
      <c r="AP863">
        <v>1125</v>
      </c>
      <c r="AQ863" t="s">
        <v>129</v>
      </c>
      <c r="AR863">
        <v>107</v>
      </c>
      <c r="AS863">
        <v>125</v>
      </c>
      <c r="AT863">
        <v>-640</v>
      </c>
      <c r="BB863" t="str">
        <f t="shared" si="54"/>
        <v>1200</v>
      </c>
      <c r="BC863">
        <v>1</v>
      </c>
      <c r="BD863" t="str">
        <f t="shared" si="56"/>
        <v xml:space="preserve">N1281F  </v>
      </c>
      <c r="BE863">
        <v>1</v>
      </c>
      <c r="BG863">
        <v>0</v>
      </c>
      <c r="BH863">
        <v>0</v>
      </c>
      <c r="BI863">
        <v>0</v>
      </c>
      <c r="BJ863">
        <v>950</v>
      </c>
      <c r="BK863">
        <v>-175</v>
      </c>
      <c r="BL863" t="s">
        <v>300</v>
      </c>
      <c r="BM863">
        <v>1</v>
      </c>
      <c r="BN863">
        <v>0</v>
      </c>
      <c r="BO863">
        <v>1</v>
      </c>
      <c r="BP863">
        <v>0</v>
      </c>
      <c r="BS863">
        <v>0.08</v>
      </c>
      <c r="BT863">
        <v>0</v>
      </c>
      <c r="BU863">
        <v>0</v>
      </c>
      <c r="CE863" t="str">
        <f>"21:13:36.127"</f>
        <v>21:13:36.127</v>
      </c>
      <c r="CF863">
        <v>127024790</v>
      </c>
      <c r="CI863">
        <v>0</v>
      </c>
      <c r="CJ863">
        <v>1504</v>
      </c>
      <c r="CK863">
        <v>1011.2</v>
      </c>
      <c r="CL863">
        <v>4.2187999999999999</v>
      </c>
      <c r="CM863">
        <v>1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6</v>
      </c>
      <c r="CY863">
        <v>7</v>
      </c>
      <c r="CZ863" t="s">
        <v>131</v>
      </c>
      <c r="DA863">
        <v>145</v>
      </c>
      <c r="DB863">
        <v>1</v>
      </c>
      <c r="DC863" t="s">
        <v>132</v>
      </c>
      <c r="DD863" t="s">
        <v>133</v>
      </c>
      <c r="DG863">
        <v>1845138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"09/28/2024 21:13:36.457"</f>
        <v>09/28/2024 21:13:36.457</v>
      </c>
      <c r="C864" t="str">
        <f t="shared" si="55"/>
        <v>FFDFD7C0</v>
      </c>
      <c r="D864" t="s">
        <v>427</v>
      </c>
      <c r="E864">
        <v>46</v>
      </c>
      <c r="H864">
        <v>143</v>
      </c>
      <c r="I864" t="s">
        <v>428</v>
      </c>
      <c r="J864" t="s">
        <v>297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"21:13:36.125"</f>
        <v>21:13:36.125</v>
      </c>
      <c r="T864" t="str">
        <f>"21:13:35.725"</f>
        <v>21:13:35.725</v>
      </c>
      <c r="U864" t="str">
        <f t="shared" si="53"/>
        <v>A073EB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297</v>
      </c>
      <c r="AG864">
        <v>0</v>
      </c>
      <c r="AH864">
        <v>3</v>
      </c>
      <c r="AI864">
        <v>2</v>
      </c>
      <c r="AJ864">
        <v>1</v>
      </c>
      <c r="AK864" t="s">
        <v>533</v>
      </c>
      <c r="AL864">
        <v>36.006574999999998</v>
      </c>
      <c r="AM864" t="s">
        <v>534</v>
      </c>
      <c r="AN864">
        <v>-75.664601000000005</v>
      </c>
      <c r="AO864">
        <v>25</v>
      </c>
      <c r="AP864">
        <v>1125</v>
      </c>
      <c r="AQ864" t="s">
        <v>129</v>
      </c>
      <c r="AR864">
        <v>107</v>
      </c>
      <c r="AS864">
        <v>125</v>
      </c>
      <c r="AT864">
        <v>-640</v>
      </c>
      <c r="BB864" t="str">
        <f t="shared" si="54"/>
        <v>1200</v>
      </c>
      <c r="BC864">
        <v>1</v>
      </c>
      <c r="BD864" t="str">
        <f t="shared" si="56"/>
        <v xml:space="preserve">N1281F  </v>
      </c>
      <c r="BE864">
        <v>1</v>
      </c>
      <c r="BG864">
        <v>0</v>
      </c>
      <c r="BH864">
        <v>0</v>
      </c>
      <c r="BI864">
        <v>0</v>
      </c>
      <c r="BJ864">
        <v>950</v>
      </c>
      <c r="BK864">
        <v>-175</v>
      </c>
      <c r="BL864" t="s">
        <v>300</v>
      </c>
      <c r="BM864">
        <v>1</v>
      </c>
      <c r="BN864">
        <v>0</v>
      </c>
      <c r="BO864">
        <v>1</v>
      </c>
      <c r="BP864">
        <v>0</v>
      </c>
      <c r="BS864">
        <v>0.08</v>
      </c>
      <c r="BT864">
        <v>0</v>
      </c>
      <c r="BU864">
        <v>0</v>
      </c>
      <c r="CE864" t="str">
        <f>"21:13:36.127"</f>
        <v>21:13:36.127</v>
      </c>
      <c r="CF864">
        <v>127024790</v>
      </c>
      <c r="CI864">
        <v>0</v>
      </c>
      <c r="CJ864">
        <v>1504</v>
      </c>
      <c r="CK864">
        <v>1011.2</v>
      </c>
      <c r="CL864">
        <v>4.2187999999999999</v>
      </c>
      <c r="CM864">
        <v>1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6</v>
      </c>
      <c r="CY864">
        <v>7</v>
      </c>
      <c r="CZ864" t="s">
        <v>131</v>
      </c>
      <c r="DA864">
        <v>145</v>
      </c>
      <c r="DB864">
        <v>1</v>
      </c>
      <c r="DC864" t="s">
        <v>132</v>
      </c>
      <c r="DD864" t="s">
        <v>133</v>
      </c>
      <c r="DG864">
        <v>1845138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"09/28/2024 21:13:37.457"</f>
        <v>09/28/2024 21:13:37.457</v>
      </c>
      <c r="C865" t="str">
        <f t="shared" si="55"/>
        <v>FFDFD7C0</v>
      </c>
      <c r="D865" t="s">
        <v>123</v>
      </c>
      <c r="E865">
        <v>2</v>
      </c>
      <c r="H865">
        <v>158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"21:13:37.180"</f>
        <v>21:13:37.180</v>
      </c>
      <c r="T865" t="str">
        <f>"21:13:36.780"</f>
        <v>21:13:36.780</v>
      </c>
      <c r="U865" t="str">
        <f t="shared" si="53"/>
        <v>A073EB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297</v>
      </c>
      <c r="AG865">
        <v>0</v>
      </c>
      <c r="AH865">
        <v>3</v>
      </c>
      <c r="AI865">
        <v>2</v>
      </c>
      <c r="AJ865">
        <v>1</v>
      </c>
      <c r="AK865" t="s">
        <v>535</v>
      </c>
      <c r="AL865">
        <v>36.007133000000003</v>
      </c>
      <c r="AM865" t="s">
        <v>536</v>
      </c>
      <c r="AN865">
        <v>-75.664000999999999</v>
      </c>
      <c r="AO865">
        <v>25</v>
      </c>
      <c r="AP865">
        <v>1100</v>
      </c>
      <c r="AQ865" t="s">
        <v>129</v>
      </c>
      <c r="AR865">
        <v>105</v>
      </c>
      <c r="AS865">
        <v>127</v>
      </c>
      <c r="AT865">
        <v>-704</v>
      </c>
      <c r="BB865" t="str">
        <f t="shared" si="54"/>
        <v>1200</v>
      </c>
      <c r="BC865">
        <v>1</v>
      </c>
      <c r="BD865" t="str">
        <f t="shared" si="56"/>
        <v xml:space="preserve">N1281F  </v>
      </c>
      <c r="BE865">
        <v>1</v>
      </c>
      <c r="BG865">
        <v>0</v>
      </c>
      <c r="BH865">
        <v>0</v>
      </c>
      <c r="BI865">
        <v>0</v>
      </c>
      <c r="BJ865">
        <v>950</v>
      </c>
      <c r="BK865">
        <v>-150</v>
      </c>
      <c r="BL865" t="s">
        <v>300</v>
      </c>
      <c r="BM865">
        <v>1</v>
      </c>
      <c r="BN865">
        <v>0</v>
      </c>
      <c r="BO865">
        <v>1</v>
      </c>
      <c r="BP865">
        <v>0</v>
      </c>
      <c r="BS865">
        <v>0.08</v>
      </c>
      <c r="BT865">
        <v>0</v>
      </c>
      <c r="BU865">
        <v>0</v>
      </c>
      <c r="CE865" t="str">
        <f>"21:13:37.181"</f>
        <v>21:13:37.181</v>
      </c>
      <c r="CF865">
        <v>180524524</v>
      </c>
      <c r="CI865">
        <v>0</v>
      </c>
      <c r="CJ865">
        <v>1504</v>
      </c>
      <c r="CK865">
        <v>1011.2</v>
      </c>
      <c r="CL865">
        <v>4.2187999999999999</v>
      </c>
      <c r="CM865">
        <v>1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6</v>
      </c>
      <c r="CY865">
        <v>7</v>
      </c>
      <c r="CZ865" t="s">
        <v>131</v>
      </c>
      <c r="DA865">
        <v>145</v>
      </c>
      <c r="DB865">
        <v>1</v>
      </c>
      <c r="DC865" t="s">
        <v>132</v>
      </c>
      <c r="DD865" t="s">
        <v>133</v>
      </c>
      <c r="DG865">
        <v>1845564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"09/28/2024 21:13:37.457"</f>
        <v>09/28/2024 21:13:37.457</v>
      </c>
      <c r="C866" t="str">
        <f t="shared" si="55"/>
        <v>FFDFD7C0</v>
      </c>
      <c r="D866" t="s">
        <v>427</v>
      </c>
      <c r="E866">
        <v>46</v>
      </c>
      <c r="H866">
        <v>143</v>
      </c>
      <c r="I866" t="s">
        <v>428</v>
      </c>
      <c r="J866" t="s">
        <v>297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"21:13:37.180"</f>
        <v>21:13:37.180</v>
      </c>
      <c r="T866" t="str">
        <f>"21:13:36.780"</f>
        <v>21:13:36.780</v>
      </c>
      <c r="U866" t="str">
        <f t="shared" si="53"/>
        <v>A073EB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297</v>
      </c>
      <c r="AG866">
        <v>0</v>
      </c>
      <c r="AH866">
        <v>3</v>
      </c>
      <c r="AI866">
        <v>2</v>
      </c>
      <c r="AJ866">
        <v>1</v>
      </c>
      <c r="AK866" t="s">
        <v>535</v>
      </c>
      <c r="AL866">
        <v>36.007133000000003</v>
      </c>
      <c r="AM866" t="s">
        <v>536</v>
      </c>
      <c r="AN866">
        <v>-75.664000999999999</v>
      </c>
      <c r="AO866">
        <v>25</v>
      </c>
      <c r="AP866">
        <v>1100</v>
      </c>
      <c r="AQ866" t="s">
        <v>129</v>
      </c>
      <c r="AR866">
        <v>105</v>
      </c>
      <c r="AS866">
        <v>127</v>
      </c>
      <c r="AT866">
        <v>-704</v>
      </c>
      <c r="BB866" t="str">
        <f t="shared" si="54"/>
        <v>1200</v>
      </c>
      <c r="BC866">
        <v>1</v>
      </c>
      <c r="BD866" t="str">
        <f t="shared" si="56"/>
        <v xml:space="preserve">N1281F  </v>
      </c>
      <c r="BE866">
        <v>1</v>
      </c>
      <c r="BG866">
        <v>0</v>
      </c>
      <c r="BH866">
        <v>0</v>
      </c>
      <c r="BI866">
        <v>0</v>
      </c>
      <c r="BJ866">
        <v>950</v>
      </c>
      <c r="BK866">
        <v>-150</v>
      </c>
      <c r="BL866" t="s">
        <v>300</v>
      </c>
      <c r="BM866">
        <v>1</v>
      </c>
      <c r="BN866">
        <v>0</v>
      </c>
      <c r="BO866">
        <v>1</v>
      </c>
      <c r="BP866">
        <v>0</v>
      </c>
      <c r="BS866">
        <v>0.08</v>
      </c>
      <c r="BT866">
        <v>0</v>
      </c>
      <c r="BU866">
        <v>0</v>
      </c>
      <c r="CE866" t="str">
        <f>"21:13:37.181"</f>
        <v>21:13:37.181</v>
      </c>
      <c r="CF866">
        <v>180524524</v>
      </c>
      <c r="CI866">
        <v>0</v>
      </c>
      <c r="CJ866">
        <v>1504</v>
      </c>
      <c r="CK866">
        <v>1011.2</v>
      </c>
      <c r="CL866">
        <v>4.2187999999999999</v>
      </c>
      <c r="CM866">
        <v>1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6</v>
      </c>
      <c r="CY866">
        <v>7</v>
      </c>
      <c r="CZ866" t="s">
        <v>131</v>
      </c>
      <c r="DA866">
        <v>145</v>
      </c>
      <c r="DB866">
        <v>1</v>
      </c>
      <c r="DC866" t="s">
        <v>132</v>
      </c>
      <c r="DD866" t="s">
        <v>133</v>
      </c>
      <c r="DG866">
        <v>1845564</v>
      </c>
      <c r="DI866">
        <v>0</v>
      </c>
      <c r="DJ866">
        <v>0</v>
      </c>
      <c r="DK866">
        <v>1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"09/28/2024 21:13:37.504"</f>
        <v>09/28/2024 21:13:37.504</v>
      </c>
      <c r="C867" t="str">
        <f t="shared" si="55"/>
        <v>FFDFD7C0</v>
      </c>
      <c r="D867" t="s">
        <v>143</v>
      </c>
      <c r="E867">
        <v>13</v>
      </c>
      <c r="J867" t="s">
        <v>144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"21:13:37.180"</f>
        <v>21:13:37.180</v>
      </c>
      <c r="T867" t="str">
        <f>"21:13:36.780"</f>
        <v>21:13:36.780</v>
      </c>
      <c r="U867" t="str">
        <f t="shared" si="53"/>
        <v>A073EB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297</v>
      </c>
      <c r="AG867">
        <v>0</v>
      </c>
      <c r="AH867">
        <v>3</v>
      </c>
      <c r="AI867">
        <v>2</v>
      </c>
      <c r="AJ867">
        <v>1</v>
      </c>
      <c r="AK867" t="s">
        <v>535</v>
      </c>
      <c r="AL867">
        <v>36.007133000000003</v>
      </c>
      <c r="AM867" t="s">
        <v>536</v>
      </c>
      <c r="AN867">
        <v>-75.664000999999999</v>
      </c>
      <c r="AO867">
        <v>25</v>
      </c>
      <c r="AP867">
        <v>1100</v>
      </c>
      <c r="AQ867" t="s">
        <v>129</v>
      </c>
      <c r="AR867">
        <v>105</v>
      </c>
      <c r="AS867">
        <v>127</v>
      </c>
      <c r="AT867">
        <v>-704</v>
      </c>
      <c r="BB867" t="str">
        <f t="shared" si="54"/>
        <v>1200</v>
      </c>
      <c r="BC867">
        <v>1</v>
      </c>
      <c r="BD867" t="str">
        <f t="shared" si="56"/>
        <v xml:space="preserve">N1281F  </v>
      </c>
      <c r="BE867">
        <v>1</v>
      </c>
      <c r="BG867">
        <v>0</v>
      </c>
      <c r="BH867">
        <v>0</v>
      </c>
      <c r="BI867">
        <v>0</v>
      </c>
      <c r="BJ867">
        <v>950</v>
      </c>
      <c r="BK867">
        <v>-150</v>
      </c>
      <c r="BL867" t="s">
        <v>300</v>
      </c>
      <c r="BM867">
        <v>1</v>
      </c>
      <c r="BN867">
        <v>0</v>
      </c>
      <c r="BO867">
        <v>1</v>
      </c>
      <c r="BP867">
        <v>0</v>
      </c>
      <c r="BS867">
        <v>0.08</v>
      </c>
      <c r="BT867">
        <v>0</v>
      </c>
      <c r="BU867">
        <v>0</v>
      </c>
      <c r="CE867" t="str">
        <f>"21:13:37.181"</f>
        <v>21:13:37.181</v>
      </c>
      <c r="CF867">
        <v>180524524</v>
      </c>
      <c r="CI867">
        <v>0</v>
      </c>
      <c r="CJ867">
        <v>1504</v>
      </c>
      <c r="CK867">
        <v>1011.2</v>
      </c>
      <c r="CL867">
        <v>4.2187999999999999</v>
      </c>
      <c r="CM867">
        <v>1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6</v>
      </c>
      <c r="CY867">
        <v>7</v>
      </c>
      <c r="CZ867" t="s">
        <v>131</v>
      </c>
      <c r="DA867">
        <v>145</v>
      </c>
      <c r="DB867">
        <v>1</v>
      </c>
      <c r="DC867" t="s">
        <v>132</v>
      </c>
      <c r="DD867" t="s">
        <v>133</v>
      </c>
      <c r="DG867">
        <v>1845564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"09/28/2024 21:13:37.504"</f>
        <v>09/28/2024 21:13:37.504</v>
      </c>
      <c r="C868" t="str">
        <f t="shared" si="55"/>
        <v>FFDFD7C0</v>
      </c>
      <c r="D868" t="s">
        <v>136</v>
      </c>
      <c r="E868">
        <v>3</v>
      </c>
      <c r="F868">
        <v>1003</v>
      </c>
      <c r="G868" t="s">
        <v>142</v>
      </c>
      <c r="J868" t="s">
        <v>137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"21:13:37.180"</f>
        <v>21:13:37.180</v>
      </c>
      <c r="T868" t="str">
        <f>"21:13:36.780"</f>
        <v>21:13:36.780</v>
      </c>
      <c r="U868" t="str">
        <f t="shared" si="53"/>
        <v>A073EB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297</v>
      </c>
      <c r="AG868">
        <v>0</v>
      </c>
      <c r="AH868">
        <v>3</v>
      </c>
      <c r="AI868">
        <v>2</v>
      </c>
      <c r="AJ868">
        <v>1</v>
      </c>
      <c r="AK868" t="s">
        <v>535</v>
      </c>
      <c r="AL868">
        <v>36.007133000000003</v>
      </c>
      <c r="AM868" t="s">
        <v>536</v>
      </c>
      <c r="AN868">
        <v>-75.664000999999999</v>
      </c>
      <c r="AO868">
        <v>25</v>
      </c>
      <c r="AP868">
        <v>1100</v>
      </c>
      <c r="AQ868" t="s">
        <v>129</v>
      </c>
      <c r="AR868">
        <v>105</v>
      </c>
      <c r="AS868">
        <v>127</v>
      </c>
      <c r="AT868">
        <v>-704</v>
      </c>
      <c r="BB868" t="str">
        <f t="shared" si="54"/>
        <v>1200</v>
      </c>
      <c r="BC868">
        <v>1</v>
      </c>
      <c r="BD868" t="str">
        <f t="shared" si="56"/>
        <v xml:space="preserve">N1281F  </v>
      </c>
      <c r="BE868">
        <v>1</v>
      </c>
      <c r="BG868">
        <v>0</v>
      </c>
      <c r="BH868">
        <v>0</v>
      </c>
      <c r="BI868">
        <v>0</v>
      </c>
      <c r="BJ868">
        <v>950</v>
      </c>
      <c r="BK868">
        <v>-150</v>
      </c>
      <c r="BL868" t="s">
        <v>300</v>
      </c>
      <c r="BM868">
        <v>1</v>
      </c>
      <c r="BN868">
        <v>0</v>
      </c>
      <c r="BO868">
        <v>1</v>
      </c>
      <c r="BP868">
        <v>0</v>
      </c>
      <c r="BS868">
        <v>0.08</v>
      </c>
      <c r="BT868">
        <v>0</v>
      </c>
      <c r="BU868">
        <v>0</v>
      </c>
      <c r="CE868" t="str">
        <f>"21:13:37.181"</f>
        <v>21:13:37.181</v>
      </c>
      <c r="CF868">
        <v>180524524</v>
      </c>
      <c r="CI868">
        <v>0</v>
      </c>
      <c r="CJ868">
        <v>1504</v>
      </c>
      <c r="CK868">
        <v>1011.2</v>
      </c>
      <c r="CL868">
        <v>4.2187999999999999</v>
      </c>
      <c r="CM868">
        <v>1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6</v>
      </c>
      <c r="CY868">
        <v>7</v>
      </c>
      <c r="CZ868" t="s">
        <v>131</v>
      </c>
      <c r="DA868">
        <v>145</v>
      </c>
      <c r="DB868">
        <v>1</v>
      </c>
      <c r="DC868" t="s">
        <v>132</v>
      </c>
      <c r="DD868" t="s">
        <v>133</v>
      </c>
      <c r="DG868">
        <v>1845564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"09/28/2024 21:13:37.504"</f>
        <v>09/28/2024 21:13:37.504</v>
      </c>
      <c r="C869" t="str">
        <f t="shared" si="55"/>
        <v>FFDFD7C0</v>
      </c>
      <c r="D869" t="s">
        <v>136</v>
      </c>
      <c r="E869">
        <v>4</v>
      </c>
      <c r="F869">
        <v>1004</v>
      </c>
      <c r="G869" t="s">
        <v>124</v>
      </c>
      <c r="J869" t="s">
        <v>137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"21:13:37.180"</f>
        <v>21:13:37.180</v>
      </c>
      <c r="T869" t="str">
        <f>"21:13:36.780"</f>
        <v>21:13:36.780</v>
      </c>
      <c r="U869" t="str">
        <f t="shared" si="53"/>
        <v>A073EB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297</v>
      </c>
      <c r="AG869">
        <v>0</v>
      </c>
      <c r="AH869">
        <v>3</v>
      </c>
      <c r="AI869">
        <v>2</v>
      </c>
      <c r="AJ869">
        <v>1</v>
      </c>
      <c r="AK869" t="s">
        <v>535</v>
      </c>
      <c r="AL869">
        <v>36.007133000000003</v>
      </c>
      <c r="AM869" t="s">
        <v>536</v>
      </c>
      <c r="AN869">
        <v>-75.664000999999999</v>
      </c>
      <c r="AO869">
        <v>25</v>
      </c>
      <c r="AP869">
        <v>1100</v>
      </c>
      <c r="AQ869" t="s">
        <v>129</v>
      </c>
      <c r="AR869">
        <v>105</v>
      </c>
      <c r="AS869">
        <v>127</v>
      </c>
      <c r="AT869">
        <v>-704</v>
      </c>
      <c r="BB869" t="str">
        <f t="shared" si="54"/>
        <v>1200</v>
      </c>
      <c r="BC869">
        <v>1</v>
      </c>
      <c r="BD869" t="str">
        <f t="shared" si="56"/>
        <v xml:space="preserve">N1281F  </v>
      </c>
      <c r="BE869">
        <v>1</v>
      </c>
      <c r="BG869">
        <v>0</v>
      </c>
      <c r="BH869">
        <v>0</v>
      </c>
      <c r="BI869">
        <v>0</v>
      </c>
      <c r="BJ869">
        <v>950</v>
      </c>
      <c r="BK869">
        <v>-150</v>
      </c>
      <c r="BL869" t="s">
        <v>300</v>
      </c>
      <c r="BM869">
        <v>1</v>
      </c>
      <c r="BN869">
        <v>0</v>
      </c>
      <c r="BO869">
        <v>1</v>
      </c>
      <c r="BP869">
        <v>0</v>
      </c>
      <c r="BS869">
        <v>0.08</v>
      </c>
      <c r="BT869">
        <v>0</v>
      </c>
      <c r="BU869">
        <v>0</v>
      </c>
      <c r="CE869" t="str">
        <f>"21:13:37.181"</f>
        <v>21:13:37.181</v>
      </c>
      <c r="CF869">
        <v>180524524</v>
      </c>
      <c r="CI869">
        <v>0</v>
      </c>
      <c r="CJ869">
        <v>1504</v>
      </c>
      <c r="CK869">
        <v>1011.2</v>
      </c>
      <c r="CL869">
        <v>4.2187999999999999</v>
      </c>
      <c r="CM869">
        <v>1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6</v>
      </c>
      <c r="CY869">
        <v>7</v>
      </c>
      <c r="CZ869" t="s">
        <v>131</v>
      </c>
      <c r="DA869">
        <v>145</v>
      </c>
      <c r="DB869">
        <v>1</v>
      </c>
      <c r="DC869" t="s">
        <v>132</v>
      </c>
      <c r="DD869" t="s">
        <v>133</v>
      </c>
      <c r="DG869">
        <v>1845564</v>
      </c>
      <c r="DI869">
        <v>0</v>
      </c>
      <c r="DJ869">
        <v>0</v>
      </c>
      <c r="DK869">
        <v>1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"09/28/2024 21:13:38.363"</f>
        <v>09/28/2024 21:13:38.363</v>
      </c>
      <c r="C870" t="str">
        <f t="shared" si="55"/>
        <v>FFDFD7C0</v>
      </c>
      <c r="D870" t="s">
        <v>427</v>
      </c>
      <c r="E870">
        <v>46</v>
      </c>
      <c r="H870">
        <v>143</v>
      </c>
      <c r="I870" t="s">
        <v>428</v>
      </c>
      <c r="J870" t="s">
        <v>297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"21:13:38.094"</f>
        <v>21:13:38.094</v>
      </c>
      <c r="T870" t="str">
        <f>"21:13:37.694"</f>
        <v>21:13:37.694</v>
      </c>
      <c r="U870" t="str">
        <f t="shared" si="53"/>
        <v>A073EB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297</v>
      </c>
      <c r="AG870">
        <v>0</v>
      </c>
      <c r="AH870">
        <v>3</v>
      </c>
      <c r="AI870">
        <v>2</v>
      </c>
      <c r="AJ870">
        <v>1</v>
      </c>
      <c r="AK870" t="s">
        <v>537</v>
      </c>
      <c r="AL870">
        <v>36.007689999999997</v>
      </c>
      <c r="AM870" t="s">
        <v>538</v>
      </c>
      <c r="AN870">
        <v>-75.663464000000005</v>
      </c>
      <c r="AO870">
        <v>25</v>
      </c>
      <c r="AP870">
        <v>1100</v>
      </c>
      <c r="AQ870" t="s">
        <v>129</v>
      </c>
      <c r="AR870">
        <v>102</v>
      </c>
      <c r="AS870">
        <v>129</v>
      </c>
      <c r="AT870">
        <v>-704</v>
      </c>
      <c r="BB870" t="str">
        <f t="shared" si="54"/>
        <v>1200</v>
      </c>
      <c r="BC870">
        <v>1</v>
      </c>
      <c r="BD870" t="str">
        <f t="shared" si="56"/>
        <v xml:space="preserve">N1281F  </v>
      </c>
      <c r="BE870">
        <v>1</v>
      </c>
      <c r="BG870">
        <v>0</v>
      </c>
      <c r="BH870">
        <v>0</v>
      </c>
      <c r="BI870">
        <v>0</v>
      </c>
      <c r="BJ870">
        <v>925</v>
      </c>
      <c r="BK870">
        <v>-175</v>
      </c>
      <c r="BL870" t="s">
        <v>300</v>
      </c>
      <c r="BM870">
        <v>1</v>
      </c>
      <c r="BN870">
        <v>0</v>
      </c>
      <c r="BO870">
        <v>1</v>
      </c>
      <c r="BP870">
        <v>0</v>
      </c>
      <c r="BS870">
        <v>0.08</v>
      </c>
      <c r="BT870">
        <v>0</v>
      </c>
      <c r="BU870">
        <v>0</v>
      </c>
      <c r="CE870" t="str">
        <f>"21:13:38.101"</f>
        <v>21:13:38.101</v>
      </c>
      <c r="CF870">
        <v>101312945</v>
      </c>
      <c r="CI870">
        <v>0</v>
      </c>
      <c r="CJ870">
        <v>1504</v>
      </c>
      <c r="CK870">
        <v>1011.2</v>
      </c>
      <c r="CL870">
        <v>4.2187999999999999</v>
      </c>
      <c r="CM870">
        <v>1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6</v>
      </c>
      <c r="CY870">
        <v>7</v>
      </c>
      <c r="CZ870" t="s">
        <v>131</v>
      </c>
      <c r="DA870">
        <v>145</v>
      </c>
      <c r="DB870">
        <v>1</v>
      </c>
      <c r="DC870" t="s">
        <v>132</v>
      </c>
      <c r="DD870" t="s">
        <v>133</v>
      </c>
      <c r="DG870">
        <v>1846041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"09/28/2024 21:13:38.363"</f>
        <v>09/28/2024 21:13:38.363</v>
      </c>
      <c r="C871" t="str">
        <f t="shared" si="55"/>
        <v>FFDFD7C0</v>
      </c>
      <c r="D871" t="s">
        <v>143</v>
      </c>
      <c r="E871">
        <v>13</v>
      </c>
      <c r="J871" t="s">
        <v>144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"21:13:38.094"</f>
        <v>21:13:38.094</v>
      </c>
      <c r="T871" t="str">
        <f>"21:13:37.694"</f>
        <v>21:13:37.694</v>
      </c>
      <c r="U871" t="str">
        <f t="shared" si="53"/>
        <v>A073EB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297</v>
      </c>
      <c r="AG871">
        <v>0</v>
      </c>
      <c r="AH871">
        <v>3</v>
      </c>
      <c r="AI871">
        <v>2</v>
      </c>
      <c r="AJ871">
        <v>1</v>
      </c>
      <c r="AK871" t="s">
        <v>537</v>
      </c>
      <c r="AL871">
        <v>36.007689999999997</v>
      </c>
      <c r="AM871" t="s">
        <v>538</v>
      </c>
      <c r="AN871">
        <v>-75.663464000000005</v>
      </c>
      <c r="AO871">
        <v>25</v>
      </c>
      <c r="AP871">
        <v>1100</v>
      </c>
      <c r="AQ871" t="s">
        <v>129</v>
      </c>
      <c r="AR871">
        <v>102</v>
      </c>
      <c r="AS871">
        <v>129</v>
      </c>
      <c r="AT871">
        <v>-704</v>
      </c>
      <c r="BB871" t="str">
        <f t="shared" si="54"/>
        <v>1200</v>
      </c>
      <c r="BC871">
        <v>1</v>
      </c>
      <c r="BD871" t="str">
        <f t="shared" si="56"/>
        <v xml:space="preserve">N1281F  </v>
      </c>
      <c r="BE871">
        <v>1</v>
      </c>
      <c r="BG871">
        <v>0</v>
      </c>
      <c r="BH871">
        <v>0</v>
      </c>
      <c r="BI871">
        <v>0</v>
      </c>
      <c r="BJ871">
        <v>925</v>
      </c>
      <c r="BK871">
        <v>-175</v>
      </c>
      <c r="BL871" t="s">
        <v>300</v>
      </c>
      <c r="BM871">
        <v>1</v>
      </c>
      <c r="BN871">
        <v>0</v>
      </c>
      <c r="BO871">
        <v>1</v>
      </c>
      <c r="BP871">
        <v>0</v>
      </c>
      <c r="BS871">
        <v>0.08</v>
      </c>
      <c r="BT871">
        <v>0</v>
      </c>
      <c r="BU871">
        <v>0</v>
      </c>
      <c r="CE871" t="str">
        <f>"21:13:38.101"</f>
        <v>21:13:38.101</v>
      </c>
      <c r="CF871">
        <v>101312945</v>
      </c>
      <c r="CI871">
        <v>0</v>
      </c>
      <c r="CJ871">
        <v>1504</v>
      </c>
      <c r="CK871">
        <v>1011.2</v>
      </c>
      <c r="CL871">
        <v>4.2187999999999999</v>
      </c>
      <c r="CM871">
        <v>1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145</v>
      </c>
      <c r="DB871">
        <v>1</v>
      </c>
      <c r="DC871" t="s">
        <v>132</v>
      </c>
      <c r="DD871" t="s">
        <v>133</v>
      </c>
      <c r="DG871">
        <v>1846041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"09/28/2024 21:13:38.363"</f>
        <v>09/28/2024 21:13:38.363</v>
      </c>
      <c r="C872" t="str">
        <f t="shared" si="55"/>
        <v>FFDFD7C0</v>
      </c>
      <c r="D872" t="s">
        <v>136</v>
      </c>
      <c r="E872">
        <v>3</v>
      </c>
      <c r="F872">
        <v>1003</v>
      </c>
      <c r="G872" t="s">
        <v>142</v>
      </c>
      <c r="J872" t="s">
        <v>137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"21:13:38.094"</f>
        <v>21:13:38.094</v>
      </c>
      <c r="T872" t="str">
        <f>"21:13:37.694"</f>
        <v>21:13:37.694</v>
      </c>
      <c r="U872" t="str">
        <f t="shared" si="53"/>
        <v>A073EB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297</v>
      </c>
      <c r="AG872">
        <v>0</v>
      </c>
      <c r="AH872">
        <v>3</v>
      </c>
      <c r="AI872">
        <v>2</v>
      </c>
      <c r="AJ872">
        <v>1</v>
      </c>
      <c r="AK872" t="s">
        <v>537</v>
      </c>
      <c r="AL872">
        <v>36.007689999999997</v>
      </c>
      <c r="AM872" t="s">
        <v>538</v>
      </c>
      <c r="AN872">
        <v>-75.663464000000005</v>
      </c>
      <c r="AO872">
        <v>25</v>
      </c>
      <c r="AP872">
        <v>1100</v>
      </c>
      <c r="AQ872" t="s">
        <v>129</v>
      </c>
      <c r="AR872">
        <v>102</v>
      </c>
      <c r="AS872">
        <v>129</v>
      </c>
      <c r="AT872">
        <v>-704</v>
      </c>
      <c r="BB872" t="str">
        <f t="shared" si="54"/>
        <v>1200</v>
      </c>
      <c r="BC872">
        <v>1</v>
      </c>
      <c r="BD872" t="str">
        <f t="shared" si="56"/>
        <v xml:space="preserve">N1281F  </v>
      </c>
      <c r="BE872">
        <v>1</v>
      </c>
      <c r="BG872">
        <v>0</v>
      </c>
      <c r="BH872">
        <v>0</v>
      </c>
      <c r="BI872">
        <v>0</v>
      </c>
      <c r="BJ872">
        <v>925</v>
      </c>
      <c r="BK872">
        <v>-175</v>
      </c>
      <c r="BL872" t="s">
        <v>300</v>
      </c>
      <c r="BM872">
        <v>1</v>
      </c>
      <c r="BN872">
        <v>0</v>
      </c>
      <c r="BO872">
        <v>1</v>
      </c>
      <c r="BP872">
        <v>0</v>
      </c>
      <c r="BS872">
        <v>0.08</v>
      </c>
      <c r="BT872">
        <v>0</v>
      </c>
      <c r="BU872">
        <v>0</v>
      </c>
      <c r="CE872" t="str">
        <f>"21:13:38.101"</f>
        <v>21:13:38.101</v>
      </c>
      <c r="CF872">
        <v>101312945</v>
      </c>
      <c r="CI872">
        <v>0</v>
      </c>
      <c r="CJ872">
        <v>1504</v>
      </c>
      <c r="CK872">
        <v>1011.2</v>
      </c>
      <c r="CL872">
        <v>4.2187999999999999</v>
      </c>
      <c r="CM872">
        <v>1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6</v>
      </c>
      <c r="CY872">
        <v>7</v>
      </c>
      <c r="CZ872" t="s">
        <v>131</v>
      </c>
      <c r="DA872">
        <v>145</v>
      </c>
      <c r="DB872">
        <v>1</v>
      </c>
      <c r="DC872" t="s">
        <v>132</v>
      </c>
      <c r="DD872" t="s">
        <v>133</v>
      </c>
      <c r="DG872">
        <v>1846041</v>
      </c>
      <c r="DI872">
        <v>0</v>
      </c>
      <c r="DJ872">
        <v>0</v>
      </c>
      <c r="DK872">
        <v>1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"09/28/2024 21:13:38.363"</f>
        <v>09/28/2024 21:13:38.363</v>
      </c>
      <c r="C873" t="str">
        <f t="shared" si="55"/>
        <v>FFDFD7C0</v>
      </c>
      <c r="D873" t="s">
        <v>136</v>
      </c>
      <c r="E873">
        <v>4</v>
      </c>
      <c r="F873">
        <v>1004</v>
      </c>
      <c r="G873" t="s">
        <v>124</v>
      </c>
      <c r="J873" t="s">
        <v>137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"21:13:38.094"</f>
        <v>21:13:38.094</v>
      </c>
      <c r="T873" t="str">
        <f>"21:13:37.694"</f>
        <v>21:13:37.694</v>
      </c>
      <c r="U873" t="str">
        <f t="shared" si="53"/>
        <v>A073EB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297</v>
      </c>
      <c r="AG873">
        <v>0</v>
      </c>
      <c r="AH873">
        <v>3</v>
      </c>
      <c r="AI873">
        <v>2</v>
      </c>
      <c r="AJ873">
        <v>1</v>
      </c>
      <c r="AK873" t="s">
        <v>537</v>
      </c>
      <c r="AL873">
        <v>36.007689999999997</v>
      </c>
      <c r="AM873" t="s">
        <v>538</v>
      </c>
      <c r="AN873">
        <v>-75.663464000000005</v>
      </c>
      <c r="AO873">
        <v>25</v>
      </c>
      <c r="AP873">
        <v>1100</v>
      </c>
      <c r="AQ873" t="s">
        <v>129</v>
      </c>
      <c r="AR873">
        <v>102</v>
      </c>
      <c r="AS873">
        <v>129</v>
      </c>
      <c r="AT873">
        <v>-704</v>
      </c>
      <c r="BB873" t="str">
        <f t="shared" si="54"/>
        <v>1200</v>
      </c>
      <c r="BC873">
        <v>1</v>
      </c>
      <c r="BD873" t="str">
        <f t="shared" si="56"/>
        <v xml:space="preserve">N1281F  </v>
      </c>
      <c r="BE873">
        <v>1</v>
      </c>
      <c r="BG873">
        <v>0</v>
      </c>
      <c r="BH873">
        <v>0</v>
      </c>
      <c r="BI873">
        <v>0</v>
      </c>
      <c r="BJ873">
        <v>925</v>
      </c>
      <c r="BK873">
        <v>-175</v>
      </c>
      <c r="BL873" t="s">
        <v>300</v>
      </c>
      <c r="BM873">
        <v>1</v>
      </c>
      <c r="BN873">
        <v>0</v>
      </c>
      <c r="BO873">
        <v>1</v>
      </c>
      <c r="BP873">
        <v>0</v>
      </c>
      <c r="BS873">
        <v>0.08</v>
      </c>
      <c r="BT873">
        <v>0</v>
      </c>
      <c r="BU873">
        <v>0</v>
      </c>
      <c r="CE873" t="str">
        <f>"21:13:38.101"</f>
        <v>21:13:38.101</v>
      </c>
      <c r="CF873">
        <v>101312945</v>
      </c>
      <c r="CI873">
        <v>0</v>
      </c>
      <c r="CJ873">
        <v>1504</v>
      </c>
      <c r="CK873">
        <v>1011.2</v>
      </c>
      <c r="CL873">
        <v>4.2187999999999999</v>
      </c>
      <c r="CM873">
        <v>1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6</v>
      </c>
      <c r="CY873">
        <v>7</v>
      </c>
      <c r="CZ873" t="s">
        <v>131</v>
      </c>
      <c r="DA873">
        <v>145</v>
      </c>
      <c r="DB873">
        <v>1</v>
      </c>
      <c r="DC873" t="s">
        <v>132</v>
      </c>
      <c r="DD873" t="s">
        <v>133</v>
      </c>
      <c r="DG873">
        <v>1846041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"09/28/2024 21:13:38.363"</f>
        <v>09/28/2024 21:13:38.363</v>
      </c>
      <c r="C874" t="str">
        <f t="shared" si="55"/>
        <v>FFDFD7C0</v>
      </c>
      <c r="D874" t="s">
        <v>123</v>
      </c>
      <c r="E874">
        <v>2</v>
      </c>
      <c r="H874">
        <v>158</v>
      </c>
      <c r="I874" t="s">
        <v>124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"21:13:38.094"</f>
        <v>21:13:38.094</v>
      </c>
      <c r="T874" t="str">
        <f>"21:13:37.694"</f>
        <v>21:13:37.694</v>
      </c>
      <c r="U874" t="str">
        <f t="shared" si="53"/>
        <v>A073EB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297</v>
      </c>
      <c r="AG874">
        <v>0</v>
      </c>
      <c r="AH874">
        <v>3</v>
      </c>
      <c r="AI874">
        <v>2</v>
      </c>
      <c r="AJ874">
        <v>1</v>
      </c>
      <c r="AK874" t="s">
        <v>537</v>
      </c>
      <c r="AL874">
        <v>36.007689999999997</v>
      </c>
      <c r="AM874" t="s">
        <v>538</v>
      </c>
      <c r="AN874">
        <v>-75.663464000000005</v>
      </c>
      <c r="AO874">
        <v>25</v>
      </c>
      <c r="AP874">
        <v>1100</v>
      </c>
      <c r="AQ874" t="s">
        <v>129</v>
      </c>
      <c r="AR874">
        <v>102</v>
      </c>
      <c r="AS874">
        <v>129</v>
      </c>
      <c r="AT874">
        <v>-704</v>
      </c>
      <c r="BB874" t="str">
        <f t="shared" si="54"/>
        <v>1200</v>
      </c>
      <c r="BC874">
        <v>1</v>
      </c>
      <c r="BD874" t="str">
        <f t="shared" si="56"/>
        <v xml:space="preserve">N1281F  </v>
      </c>
      <c r="BE874">
        <v>1</v>
      </c>
      <c r="BG874">
        <v>0</v>
      </c>
      <c r="BH874">
        <v>0</v>
      </c>
      <c r="BI874">
        <v>0</v>
      </c>
      <c r="BJ874">
        <v>925</v>
      </c>
      <c r="BK874">
        <v>-175</v>
      </c>
      <c r="BL874" t="s">
        <v>300</v>
      </c>
      <c r="BM874">
        <v>1</v>
      </c>
      <c r="BN874">
        <v>0</v>
      </c>
      <c r="BO874">
        <v>1</v>
      </c>
      <c r="BP874">
        <v>0</v>
      </c>
      <c r="BS874">
        <v>0.08</v>
      </c>
      <c r="BT874">
        <v>0</v>
      </c>
      <c r="BU874">
        <v>0</v>
      </c>
      <c r="CE874" t="str">
        <f>"21:13:38.101"</f>
        <v>21:13:38.101</v>
      </c>
      <c r="CF874">
        <v>101312945</v>
      </c>
      <c r="CI874">
        <v>0</v>
      </c>
      <c r="CJ874">
        <v>1504</v>
      </c>
      <c r="CK874">
        <v>1011.2</v>
      </c>
      <c r="CL874">
        <v>4.2187999999999999</v>
      </c>
      <c r="CM874">
        <v>1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6</v>
      </c>
      <c r="CY874">
        <v>7</v>
      </c>
      <c r="CZ874" t="s">
        <v>131</v>
      </c>
      <c r="DA874">
        <v>145</v>
      </c>
      <c r="DB874">
        <v>1</v>
      </c>
      <c r="DC874" t="s">
        <v>132</v>
      </c>
      <c r="DD874" t="s">
        <v>133</v>
      </c>
      <c r="DG874">
        <v>1846041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"09/28/2024 21:13:39.394"</f>
        <v>09/28/2024 21:13:39.394</v>
      </c>
      <c r="C875" t="str">
        <f t="shared" si="55"/>
        <v>FFDFD7C0</v>
      </c>
      <c r="D875" t="s">
        <v>123</v>
      </c>
      <c r="E875">
        <v>2</v>
      </c>
      <c r="H875">
        <v>158</v>
      </c>
      <c r="I875" t="s">
        <v>124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"21:13:39.125"</f>
        <v>21:13:39.125</v>
      </c>
      <c r="T875" t="str">
        <f>"21:13:38.625"</f>
        <v>21:13:38.625</v>
      </c>
      <c r="U875" t="str">
        <f t="shared" si="53"/>
        <v>A073EB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297</v>
      </c>
      <c r="AG875">
        <v>0</v>
      </c>
      <c r="AH875">
        <v>3</v>
      </c>
      <c r="AI875">
        <v>2</v>
      </c>
      <c r="AJ875">
        <v>1</v>
      </c>
      <c r="AK875" t="s">
        <v>539</v>
      </c>
      <c r="AL875">
        <v>36.008333999999998</v>
      </c>
      <c r="AM875" t="s">
        <v>540</v>
      </c>
      <c r="AN875">
        <v>-75.662841999999998</v>
      </c>
      <c r="AO875">
        <v>25</v>
      </c>
      <c r="AP875">
        <v>1075</v>
      </c>
      <c r="AQ875" t="s">
        <v>129</v>
      </c>
      <c r="AR875">
        <v>100</v>
      </c>
      <c r="AS875">
        <v>131</v>
      </c>
      <c r="AT875">
        <v>-768</v>
      </c>
      <c r="BB875" t="str">
        <f t="shared" si="54"/>
        <v>1200</v>
      </c>
      <c r="BC875">
        <v>1</v>
      </c>
      <c r="BD875" t="str">
        <f t="shared" si="56"/>
        <v xml:space="preserve">N1281F  </v>
      </c>
      <c r="BE875">
        <v>1</v>
      </c>
      <c r="BG875">
        <v>0</v>
      </c>
      <c r="BH875">
        <v>0</v>
      </c>
      <c r="BI875">
        <v>0</v>
      </c>
      <c r="BJ875">
        <v>900</v>
      </c>
      <c r="BK875">
        <v>-175</v>
      </c>
      <c r="BL875" t="s">
        <v>300</v>
      </c>
      <c r="BM875">
        <v>1</v>
      </c>
      <c r="BN875">
        <v>0</v>
      </c>
      <c r="BO875">
        <v>1</v>
      </c>
      <c r="BP875">
        <v>0</v>
      </c>
      <c r="BS875">
        <v>0.08</v>
      </c>
      <c r="BT875">
        <v>0</v>
      </c>
      <c r="BU875">
        <v>0</v>
      </c>
      <c r="CE875" t="str">
        <f>"21:13:39.129"</f>
        <v>21:13:39.129</v>
      </c>
      <c r="CF875">
        <v>128598243</v>
      </c>
      <c r="CI875">
        <v>0</v>
      </c>
      <c r="CJ875">
        <v>1504</v>
      </c>
      <c r="CK875">
        <v>1011.2</v>
      </c>
      <c r="CL875">
        <v>4.2187999999999999</v>
      </c>
      <c r="CM875">
        <v>1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6</v>
      </c>
      <c r="CY875">
        <v>7</v>
      </c>
      <c r="CZ875" t="s">
        <v>131</v>
      </c>
      <c r="DA875">
        <v>145</v>
      </c>
      <c r="DB875">
        <v>1</v>
      </c>
      <c r="DC875" t="s">
        <v>132</v>
      </c>
      <c r="DD875" t="s">
        <v>133</v>
      </c>
      <c r="DG875">
        <v>1846521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"09/28/2024 21:13:39.394"</f>
        <v>09/28/2024 21:13:39.394</v>
      </c>
      <c r="C876" t="str">
        <f t="shared" si="55"/>
        <v>FFDFD7C0</v>
      </c>
      <c r="D876" t="s">
        <v>427</v>
      </c>
      <c r="E876">
        <v>46</v>
      </c>
      <c r="H876">
        <v>143</v>
      </c>
      <c r="I876" t="s">
        <v>428</v>
      </c>
      <c r="J876" t="s">
        <v>297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"21:13:39.125"</f>
        <v>21:13:39.125</v>
      </c>
      <c r="T876" t="str">
        <f>"21:13:38.625"</f>
        <v>21:13:38.625</v>
      </c>
      <c r="U876" t="str">
        <f t="shared" si="53"/>
        <v>A073EB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297</v>
      </c>
      <c r="AG876">
        <v>0</v>
      </c>
      <c r="AH876">
        <v>3</v>
      </c>
      <c r="AI876">
        <v>2</v>
      </c>
      <c r="AJ876">
        <v>1</v>
      </c>
      <c r="AK876" t="s">
        <v>539</v>
      </c>
      <c r="AL876">
        <v>36.008333999999998</v>
      </c>
      <c r="AM876" t="s">
        <v>540</v>
      </c>
      <c r="AN876">
        <v>-75.662841999999998</v>
      </c>
      <c r="AO876">
        <v>25</v>
      </c>
      <c r="AP876">
        <v>1075</v>
      </c>
      <c r="AQ876" t="s">
        <v>129</v>
      </c>
      <c r="AR876">
        <v>100</v>
      </c>
      <c r="AS876">
        <v>131</v>
      </c>
      <c r="AT876">
        <v>-768</v>
      </c>
      <c r="BB876" t="str">
        <f t="shared" si="54"/>
        <v>1200</v>
      </c>
      <c r="BC876">
        <v>1</v>
      </c>
      <c r="BD876" t="str">
        <f t="shared" si="56"/>
        <v xml:space="preserve">N1281F  </v>
      </c>
      <c r="BE876">
        <v>1</v>
      </c>
      <c r="BG876">
        <v>0</v>
      </c>
      <c r="BH876">
        <v>0</v>
      </c>
      <c r="BI876">
        <v>0</v>
      </c>
      <c r="BJ876">
        <v>900</v>
      </c>
      <c r="BK876">
        <v>-175</v>
      </c>
      <c r="BL876" t="s">
        <v>300</v>
      </c>
      <c r="BM876">
        <v>1</v>
      </c>
      <c r="BN876">
        <v>0</v>
      </c>
      <c r="BO876">
        <v>1</v>
      </c>
      <c r="BP876">
        <v>0</v>
      </c>
      <c r="BS876">
        <v>0.08</v>
      </c>
      <c r="BT876">
        <v>0</v>
      </c>
      <c r="BU876">
        <v>0</v>
      </c>
      <c r="CE876" t="str">
        <f>"21:13:39.129"</f>
        <v>21:13:39.129</v>
      </c>
      <c r="CF876">
        <v>128598243</v>
      </c>
      <c r="CI876">
        <v>0</v>
      </c>
      <c r="CJ876">
        <v>1504</v>
      </c>
      <c r="CK876">
        <v>1011.2</v>
      </c>
      <c r="CL876">
        <v>4.2187999999999999</v>
      </c>
      <c r="CM876">
        <v>1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6</v>
      </c>
      <c r="CY876">
        <v>7</v>
      </c>
      <c r="CZ876" t="s">
        <v>131</v>
      </c>
      <c r="DA876">
        <v>145</v>
      </c>
      <c r="DB876">
        <v>1</v>
      </c>
      <c r="DC876" t="s">
        <v>132</v>
      </c>
      <c r="DD876" t="s">
        <v>133</v>
      </c>
      <c r="DG876">
        <v>1846521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"09/28/2024 21:13:39.394"</f>
        <v>09/28/2024 21:13:39.394</v>
      </c>
      <c r="C877" t="str">
        <f t="shared" si="55"/>
        <v>FFDFD7C0</v>
      </c>
      <c r="D877" t="s">
        <v>143</v>
      </c>
      <c r="E877">
        <v>13</v>
      </c>
      <c r="J877" t="s">
        <v>144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"21:13:39.125"</f>
        <v>21:13:39.125</v>
      </c>
      <c r="T877" t="str">
        <f>"21:13:38.625"</f>
        <v>21:13:38.625</v>
      </c>
      <c r="U877" t="str">
        <f t="shared" si="53"/>
        <v>A073EB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297</v>
      </c>
      <c r="AG877">
        <v>0</v>
      </c>
      <c r="AH877">
        <v>3</v>
      </c>
      <c r="AI877">
        <v>2</v>
      </c>
      <c r="AJ877">
        <v>1</v>
      </c>
      <c r="AK877" t="s">
        <v>539</v>
      </c>
      <c r="AL877">
        <v>36.008333999999998</v>
      </c>
      <c r="AM877" t="s">
        <v>540</v>
      </c>
      <c r="AN877">
        <v>-75.662841999999998</v>
      </c>
      <c r="AO877">
        <v>25</v>
      </c>
      <c r="AP877">
        <v>1075</v>
      </c>
      <c r="AQ877" t="s">
        <v>129</v>
      </c>
      <c r="AR877">
        <v>100</v>
      </c>
      <c r="AS877">
        <v>131</v>
      </c>
      <c r="AT877">
        <v>-768</v>
      </c>
      <c r="BB877" t="str">
        <f t="shared" si="54"/>
        <v>1200</v>
      </c>
      <c r="BC877">
        <v>1</v>
      </c>
      <c r="BD877" t="str">
        <f t="shared" si="56"/>
        <v xml:space="preserve">N1281F  </v>
      </c>
      <c r="BE877">
        <v>1</v>
      </c>
      <c r="BG877">
        <v>0</v>
      </c>
      <c r="BH877">
        <v>0</v>
      </c>
      <c r="BI877">
        <v>0</v>
      </c>
      <c r="BJ877">
        <v>900</v>
      </c>
      <c r="BK877">
        <v>-175</v>
      </c>
      <c r="BL877" t="s">
        <v>300</v>
      </c>
      <c r="BM877">
        <v>1</v>
      </c>
      <c r="BN877">
        <v>0</v>
      </c>
      <c r="BO877">
        <v>1</v>
      </c>
      <c r="BP877">
        <v>0</v>
      </c>
      <c r="BS877">
        <v>0.08</v>
      </c>
      <c r="BT877">
        <v>0</v>
      </c>
      <c r="BU877">
        <v>0</v>
      </c>
      <c r="CE877" t="str">
        <f>"21:13:39.129"</f>
        <v>21:13:39.129</v>
      </c>
      <c r="CF877">
        <v>128598243</v>
      </c>
      <c r="CI877">
        <v>0</v>
      </c>
      <c r="CJ877">
        <v>1504</v>
      </c>
      <c r="CK877">
        <v>1011.2</v>
      </c>
      <c r="CL877">
        <v>4.2187999999999999</v>
      </c>
      <c r="CM877">
        <v>1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6</v>
      </c>
      <c r="CY877">
        <v>7</v>
      </c>
      <c r="CZ877" t="s">
        <v>131</v>
      </c>
      <c r="DA877">
        <v>145</v>
      </c>
      <c r="DB877">
        <v>1</v>
      </c>
      <c r="DC877" t="s">
        <v>132</v>
      </c>
      <c r="DD877" t="s">
        <v>133</v>
      </c>
      <c r="DG877">
        <v>1846521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"09/28/2024 21:13:39.441"</f>
        <v>09/28/2024 21:13:39.441</v>
      </c>
      <c r="C878" t="str">
        <f t="shared" si="55"/>
        <v>FFDFD7C0</v>
      </c>
      <c r="D878" t="s">
        <v>136</v>
      </c>
      <c r="E878">
        <v>3</v>
      </c>
      <c r="F878">
        <v>1003</v>
      </c>
      <c r="G878" t="s">
        <v>142</v>
      </c>
      <c r="J878" t="s">
        <v>137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"21:13:39.125"</f>
        <v>21:13:39.125</v>
      </c>
      <c r="T878" t="str">
        <f>"21:13:38.625"</f>
        <v>21:13:38.625</v>
      </c>
      <c r="U878" t="str">
        <f t="shared" si="53"/>
        <v>A073EB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297</v>
      </c>
      <c r="AG878">
        <v>0</v>
      </c>
      <c r="AH878">
        <v>3</v>
      </c>
      <c r="AI878">
        <v>2</v>
      </c>
      <c r="AJ878">
        <v>1</v>
      </c>
      <c r="AK878" t="s">
        <v>539</v>
      </c>
      <c r="AL878">
        <v>36.008333999999998</v>
      </c>
      <c r="AM878" t="s">
        <v>540</v>
      </c>
      <c r="AN878">
        <v>-75.662841999999998</v>
      </c>
      <c r="AO878">
        <v>25</v>
      </c>
      <c r="AP878">
        <v>1075</v>
      </c>
      <c r="AQ878" t="s">
        <v>129</v>
      </c>
      <c r="AR878">
        <v>100</v>
      </c>
      <c r="AS878">
        <v>131</v>
      </c>
      <c r="AT878">
        <v>-768</v>
      </c>
      <c r="BB878" t="str">
        <f t="shared" si="54"/>
        <v>1200</v>
      </c>
      <c r="BC878">
        <v>1</v>
      </c>
      <c r="BD878" t="str">
        <f t="shared" si="56"/>
        <v xml:space="preserve">N1281F  </v>
      </c>
      <c r="BE878">
        <v>1</v>
      </c>
      <c r="BG878">
        <v>0</v>
      </c>
      <c r="BH878">
        <v>0</v>
      </c>
      <c r="BI878">
        <v>0</v>
      </c>
      <c r="BJ878">
        <v>900</v>
      </c>
      <c r="BK878">
        <v>-175</v>
      </c>
      <c r="BL878" t="s">
        <v>300</v>
      </c>
      <c r="BM878">
        <v>1</v>
      </c>
      <c r="BN878">
        <v>0</v>
      </c>
      <c r="BO878">
        <v>1</v>
      </c>
      <c r="BP878">
        <v>0</v>
      </c>
      <c r="BS878">
        <v>0.08</v>
      </c>
      <c r="BT878">
        <v>0</v>
      </c>
      <c r="BU878">
        <v>0</v>
      </c>
      <c r="CE878" t="str">
        <f>"21:13:39.129"</f>
        <v>21:13:39.129</v>
      </c>
      <c r="CF878">
        <v>128598243</v>
      </c>
      <c r="CI878">
        <v>0</v>
      </c>
      <c r="CJ878">
        <v>1504</v>
      </c>
      <c r="CK878">
        <v>1011.2</v>
      </c>
      <c r="CL878">
        <v>4.2187999999999999</v>
      </c>
      <c r="CM878">
        <v>1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131</v>
      </c>
      <c r="DA878">
        <v>145</v>
      </c>
      <c r="DB878">
        <v>1</v>
      </c>
      <c r="DC878" t="s">
        <v>132</v>
      </c>
      <c r="DD878" t="s">
        <v>133</v>
      </c>
      <c r="DG878">
        <v>1846521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"09/28/2024 21:13:39.441"</f>
        <v>09/28/2024 21:13:39.441</v>
      </c>
      <c r="C879" t="str">
        <f t="shared" si="55"/>
        <v>FFDFD7C0</v>
      </c>
      <c r="D879" t="s">
        <v>136</v>
      </c>
      <c r="E879">
        <v>4</v>
      </c>
      <c r="F879">
        <v>1004</v>
      </c>
      <c r="G879" t="s">
        <v>124</v>
      </c>
      <c r="J879" t="s">
        <v>137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"21:13:39.125"</f>
        <v>21:13:39.125</v>
      </c>
      <c r="T879" t="str">
        <f>"21:13:38.625"</f>
        <v>21:13:38.625</v>
      </c>
      <c r="U879" t="str">
        <f t="shared" si="53"/>
        <v>A073EB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297</v>
      </c>
      <c r="AG879">
        <v>0</v>
      </c>
      <c r="AH879">
        <v>3</v>
      </c>
      <c r="AI879">
        <v>2</v>
      </c>
      <c r="AJ879">
        <v>1</v>
      </c>
      <c r="AK879" t="s">
        <v>539</v>
      </c>
      <c r="AL879">
        <v>36.008333999999998</v>
      </c>
      <c r="AM879" t="s">
        <v>540</v>
      </c>
      <c r="AN879">
        <v>-75.662841999999998</v>
      </c>
      <c r="AO879">
        <v>25</v>
      </c>
      <c r="AP879">
        <v>1075</v>
      </c>
      <c r="AQ879" t="s">
        <v>129</v>
      </c>
      <c r="AR879">
        <v>100</v>
      </c>
      <c r="AS879">
        <v>131</v>
      </c>
      <c r="AT879">
        <v>-768</v>
      </c>
      <c r="BB879" t="str">
        <f t="shared" si="54"/>
        <v>1200</v>
      </c>
      <c r="BC879">
        <v>1</v>
      </c>
      <c r="BD879" t="str">
        <f t="shared" si="56"/>
        <v xml:space="preserve">N1281F  </v>
      </c>
      <c r="BE879">
        <v>1</v>
      </c>
      <c r="BG879">
        <v>0</v>
      </c>
      <c r="BH879">
        <v>0</v>
      </c>
      <c r="BI879">
        <v>0</v>
      </c>
      <c r="BJ879">
        <v>900</v>
      </c>
      <c r="BK879">
        <v>-175</v>
      </c>
      <c r="BL879" t="s">
        <v>300</v>
      </c>
      <c r="BM879">
        <v>1</v>
      </c>
      <c r="BN879">
        <v>0</v>
      </c>
      <c r="BO879">
        <v>1</v>
      </c>
      <c r="BP879">
        <v>0</v>
      </c>
      <c r="BS879">
        <v>0.08</v>
      </c>
      <c r="BT879">
        <v>0</v>
      </c>
      <c r="BU879">
        <v>0</v>
      </c>
      <c r="CE879" t="str">
        <f>"21:13:39.129"</f>
        <v>21:13:39.129</v>
      </c>
      <c r="CF879">
        <v>128598243</v>
      </c>
      <c r="CI879">
        <v>0</v>
      </c>
      <c r="CJ879">
        <v>1504</v>
      </c>
      <c r="CK879">
        <v>1011.2</v>
      </c>
      <c r="CL879">
        <v>4.2187999999999999</v>
      </c>
      <c r="CM879">
        <v>1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6</v>
      </c>
      <c r="CY879">
        <v>7</v>
      </c>
      <c r="CZ879" t="s">
        <v>131</v>
      </c>
      <c r="DA879">
        <v>145</v>
      </c>
      <c r="DB879">
        <v>1</v>
      </c>
      <c r="DC879" t="s">
        <v>132</v>
      </c>
      <c r="DD879" t="s">
        <v>133</v>
      </c>
      <c r="DG879">
        <v>1846521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"09/28/2024 21:13:41.519"</f>
        <v>09/28/2024 21:13:41.519</v>
      </c>
      <c r="C880" t="str">
        <f t="shared" si="55"/>
        <v>FFDFD7C0</v>
      </c>
      <c r="D880" t="s">
        <v>427</v>
      </c>
      <c r="E880">
        <v>46</v>
      </c>
      <c r="H880">
        <v>143</v>
      </c>
      <c r="I880" t="s">
        <v>428</v>
      </c>
      <c r="J880" t="s">
        <v>297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"21:13:41.227"</f>
        <v>21:13:41.227</v>
      </c>
      <c r="T880" t="str">
        <f>"21:13:40.727"</f>
        <v>21:13:40.727</v>
      </c>
      <c r="U880" t="str">
        <f t="shared" si="53"/>
        <v>A073EB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297</v>
      </c>
      <c r="AG880">
        <v>0</v>
      </c>
      <c r="AH880">
        <v>3</v>
      </c>
      <c r="AI880">
        <v>2</v>
      </c>
      <c r="AJ880">
        <v>1</v>
      </c>
      <c r="AK880" t="s">
        <v>541</v>
      </c>
      <c r="AL880">
        <v>36.009664999999998</v>
      </c>
      <c r="AM880" t="s">
        <v>542</v>
      </c>
      <c r="AN880">
        <v>-75.661704999999998</v>
      </c>
      <c r="AO880">
        <v>25</v>
      </c>
      <c r="AP880">
        <v>1050</v>
      </c>
      <c r="AQ880" t="s">
        <v>129</v>
      </c>
      <c r="AR880">
        <v>94</v>
      </c>
      <c r="AS880">
        <v>135</v>
      </c>
      <c r="AT880">
        <v>-768</v>
      </c>
      <c r="BB880" t="str">
        <f t="shared" si="54"/>
        <v>1200</v>
      </c>
      <c r="BC880">
        <v>1</v>
      </c>
      <c r="BD880" t="str">
        <f t="shared" si="56"/>
        <v xml:space="preserve">N1281F  </v>
      </c>
      <c r="BE880">
        <v>1</v>
      </c>
      <c r="BG880">
        <v>0</v>
      </c>
      <c r="BH880">
        <v>0</v>
      </c>
      <c r="BI880">
        <v>0</v>
      </c>
      <c r="BJ880">
        <v>875</v>
      </c>
      <c r="BK880">
        <v>-175</v>
      </c>
      <c r="BL880" t="s">
        <v>300</v>
      </c>
      <c r="BM880">
        <v>1</v>
      </c>
      <c r="BN880">
        <v>0</v>
      </c>
      <c r="BO880">
        <v>1</v>
      </c>
      <c r="BP880">
        <v>0</v>
      </c>
      <c r="BS880">
        <v>0.08</v>
      </c>
      <c r="BT880">
        <v>0</v>
      </c>
      <c r="BU880">
        <v>0</v>
      </c>
      <c r="CE880" t="str">
        <f>"21:13:41.229"</f>
        <v>21:13:41.229</v>
      </c>
      <c r="CF880">
        <v>229044456</v>
      </c>
      <c r="CI880">
        <v>0</v>
      </c>
      <c r="CJ880">
        <v>1504</v>
      </c>
      <c r="CK880">
        <v>1011.2</v>
      </c>
      <c r="CL880">
        <v>4.2187999999999999</v>
      </c>
      <c r="CM880">
        <v>1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145</v>
      </c>
      <c r="DB880">
        <v>1</v>
      </c>
      <c r="DC880" t="s">
        <v>132</v>
      </c>
      <c r="DD880" t="s">
        <v>133</v>
      </c>
      <c r="DG880">
        <v>1847461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"09/28/2024 21:13:41.519"</f>
        <v>09/28/2024 21:13:41.519</v>
      </c>
      <c r="C881" t="str">
        <f t="shared" si="55"/>
        <v>FFDFD7C0</v>
      </c>
      <c r="D881" t="s">
        <v>123</v>
      </c>
      <c r="E881">
        <v>2</v>
      </c>
      <c r="H881">
        <v>158</v>
      </c>
      <c r="I881" t="s">
        <v>124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"21:13:41.227"</f>
        <v>21:13:41.227</v>
      </c>
      <c r="T881" t="str">
        <f>"21:13:40.727"</f>
        <v>21:13:40.727</v>
      </c>
      <c r="U881" t="str">
        <f t="shared" si="53"/>
        <v>A073EB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297</v>
      </c>
      <c r="AG881">
        <v>0</v>
      </c>
      <c r="AH881">
        <v>3</v>
      </c>
      <c r="AI881">
        <v>2</v>
      </c>
      <c r="AJ881">
        <v>1</v>
      </c>
      <c r="AK881" t="s">
        <v>541</v>
      </c>
      <c r="AL881">
        <v>36.009664999999998</v>
      </c>
      <c r="AM881" t="s">
        <v>542</v>
      </c>
      <c r="AN881">
        <v>-75.661704999999998</v>
      </c>
      <c r="AO881">
        <v>25</v>
      </c>
      <c r="AP881">
        <v>1050</v>
      </c>
      <c r="AQ881" t="s">
        <v>129</v>
      </c>
      <c r="AR881">
        <v>94</v>
      </c>
      <c r="AS881">
        <v>135</v>
      </c>
      <c r="AT881">
        <v>-768</v>
      </c>
      <c r="BB881" t="str">
        <f t="shared" si="54"/>
        <v>1200</v>
      </c>
      <c r="BC881">
        <v>1</v>
      </c>
      <c r="BD881" t="str">
        <f t="shared" si="56"/>
        <v xml:space="preserve">N1281F  </v>
      </c>
      <c r="BE881">
        <v>1</v>
      </c>
      <c r="BG881">
        <v>0</v>
      </c>
      <c r="BH881">
        <v>0</v>
      </c>
      <c r="BI881">
        <v>0</v>
      </c>
      <c r="BJ881">
        <v>875</v>
      </c>
      <c r="BK881">
        <v>-175</v>
      </c>
      <c r="BL881" t="s">
        <v>300</v>
      </c>
      <c r="BM881">
        <v>1</v>
      </c>
      <c r="BN881">
        <v>0</v>
      </c>
      <c r="BO881">
        <v>1</v>
      </c>
      <c r="BP881">
        <v>0</v>
      </c>
      <c r="BS881">
        <v>0.08</v>
      </c>
      <c r="BT881">
        <v>0</v>
      </c>
      <c r="BU881">
        <v>0</v>
      </c>
      <c r="CE881" t="str">
        <f>"21:13:41.229"</f>
        <v>21:13:41.229</v>
      </c>
      <c r="CF881">
        <v>229044456</v>
      </c>
      <c r="CI881">
        <v>0</v>
      </c>
      <c r="CJ881">
        <v>1504</v>
      </c>
      <c r="CK881">
        <v>1011.2</v>
      </c>
      <c r="CL881">
        <v>4.2187999999999999</v>
      </c>
      <c r="CM881">
        <v>1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145</v>
      </c>
      <c r="DB881">
        <v>1</v>
      </c>
      <c r="DC881" t="s">
        <v>132</v>
      </c>
      <c r="DD881" t="s">
        <v>133</v>
      </c>
      <c r="DG881">
        <v>1847461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"09/28/2024 21:13:41.519"</f>
        <v>09/28/2024 21:13:41.519</v>
      </c>
      <c r="C882" t="str">
        <f t="shared" si="55"/>
        <v>FFDFD7C0</v>
      </c>
      <c r="D882" t="s">
        <v>143</v>
      </c>
      <c r="E882">
        <v>13</v>
      </c>
      <c r="J882" t="s">
        <v>144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"21:13:41.227"</f>
        <v>21:13:41.227</v>
      </c>
      <c r="T882" t="str">
        <f>"21:13:40.727"</f>
        <v>21:13:40.727</v>
      </c>
      <c r="U882" t="str">
        <f t="shared" si="53"/>
        <v>A073EB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297</v>
      </c>
      <c r="AG882">
        <v>0</v>
      </c>
      <c r="AH882">
        <v>3</v>
      </c>
      <c r="AI882">
        <v>2</v>
      </c>
      <c r="AJ882">
        <v>1</v>
      </c>
      <c r="AK882" t="s">
        <v>541</v>
      </c>
      <c r="AL882">
        <v>36.009664999999998</v>
      </c>
      <c r="AM882" t="s">
        <v>542</v>
      </c>
      <c r="AN882">
        <v>-75.661704999999998</v>
      </c>
      <c r="AO882">
        <v>25</v>
      </c>
      <c r="AP882">
        <v>1050</v>
      </c>
      <c r="AQ882" t="s">
        <v>129</v>
      </c>
      <c r="AR882">
        <v>94</v>
      </c>
      <c r="AS882">
        <v>135</v>
      </c>
      <c r="AT882">
        <v>-768</v>
      </c>
      <c r="BB882" t="str">
        <f t="shared" si="54"/>
        <v>1200</v>
      </c>
      <c r="BC882">
        <v>1</v>
      </c>
      <c r="BD882" t="str">
        <f t="shared" si="56"/>
        <v xml:space="preserve">N1281F  </v>
      </c>
      <c r="BE882">
        <v>1</v>
      </c>
      <c r="BG882">
        <v>0</v>
      </c>
      <c r="BH882">
        <v>0</v>
      </c>
      <c r="BI882">
        <v>0</v>
      </c>
      <c r="BJ882">
        <v>875</v>
      </c>
      <c r="BK882">
        <v>-175</v>
      </c>
      <c r="BL882" t="s">
        <v>300</v>
      </c>
      <c r="BM882">
        <v>1</v>
      </c>
      <c r="BN882">
        <v>0</v>
      </c>
      <c r="BO882">
        <v>1</v>
      </c>
      <c r="BP882">
        <v>0</v>
      </c>
      <c r="BS882">
        <v>0.08</v>
      </c>
      <c r="BT882">
        <v>0</v>
      </c>
      <c r="BU882">
        <v>0</v>
      </c>
      <c r="CE882" t="str">
        <f>"21:13:41.229"</f>
        <v>21:13:41.229</v>
      </c>
      <c r="CF882">
        <v>229044456</v>
      </c>
      <c r="CI882">
        <v>0</v>
      </c>
      <c r="CJ882">
        <v>1504</v>
      </c>
      <c r="CK882">
        <v>1011.2</v>
      </c>
      <c r="CL882">
        <v>4.2187999999999999</v>
      </c>
      <c r="CM882">
        <v>1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145</v>
      </c>
      <c r="DB882">
        <v>1</v>
      </c>
      <c r="DC882" t="s">
        <v>132</v>
      </c>
      <c r="DD882" t="s">
        <v>133</v>
      </c>
      <c r="DG882">
        <v>1847461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"09/28/2024 21:13:41.535"</f>
        <v>09/28/2024 21:13:41.535</v>
      </c>
      <c r="C883" t="str">
        <f t="shared" si="55"/>
        <v>FFDFD7C0</v>
      </c>
      <c r="D883" t="s">
        <v>136</v>
      </c>
      <c r="E883">
        <v>3</v>
      </c>
      <c r="F883">
        <v>1003</v>
      </c>
      <c r="G883" t="s">
        <v>142</v>
      </c>
      <c r="J883" t="s">
        <v>137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"21:13:41.227"</f>
        <v>21:13:41.227</v>
      </c>
      <c r="T883" t="str">
        <f>"21:13:40.727"</f>
        <v>21:13:40.727</v>
      </c>
      <c r="U883" t="str">
        <f t="shared" si="53"/>
        <v>A073EB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297</v>
      </c>
      <c r="AG883">
        <v>0</v>
      </c>
      <c r="AH883">
        <v>3</v>
      </c>
      <c r="AI883">
        <v>2</v>
      </c>
      <c r="AJ883">
        <v>1</v>
      </c>
      <c r="AK883" t="s">
        <v>541</v>
      </c>
      <c r="AL883">
        <v>36.009664999999998</v>
      </c>
      <c r="AM883" t="s">
        <v>542</v>
      </c>
      <c r="AN883">
        <v>-75.661704999999998</v>
      </c>
      <c r="AO883">
        <v>25</v>
      </c>
      <c r="AP883">
        <v>1050</v>
      </c>
      <c r="AQ883" t="s">
        <v>129</v>
      </c>
      <c r="AR883">
        <v>94</v>
      </c>
      <c r="AS883">
        <v>135</v>
      </c>
      <c r="AT883">
        <v>-768</v>
      </c>
      <c r="BB883" t="str">
        <f t="shared" si="54"/>
        <v>1200</v>
      </c>
      <c r="BC883">
        <v>1</v>
      </c>
      <c r="BD883" t="str">
        <f t="shared" si="56"/>
        <v xml:space="preserve">N1281F  </v>
      </c>
      <c r="BE883">
        <v>1</v>
      </c>
      <c r="BG883">
        <v>0</v>
      </c>
      <c r="BH883">
        <v>0</v>
      </c>
      <c r="BI883">
        <v>0</v>
      </c>
      <c r="BJ883">
        <v>875</v>
      </c>
      <c r="BK883">
        <v>-175</v>
      </c>
      <c r="BL883" t="s">
        <v>300</v>
      </c>
      <c r="BM883">
        <v>1</v>
      </c>
      <c r="BN883">
        <v>0</v>
      </c>
      <c r="BO883">
        <v>1</v>
      </c>
      <c r="BP883">
        <v>0</v>
      </c>
      <c r="BS883">
        <v>0.08</v>
      </c>
      <c r="BT883">
        <v>0</v>
      </c>
      <c r="BU883">
        <v>0</v>
      </c>
      <c r="CE883" t="str">
        <f>"21:13:41.229"</f>
        <v>21:13:41.229</v>
      </c>
      <c r="CF883">
        <v>229044456</v>
      </c>
      <c r="CI883">
        <v>0</v>
      </c>
      <c r="CJ883">
        <v>1504</v>
      </c>
      <c r="CK883">
        <v>1011.2</v>
      </c>
      <c r="CL883">
        <v>4.2187999999999999</v>
      </c>
      <c r="CM883">
        <v>1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145</v>
      </c>
      <c r="DB883">
        <v>1</v>
      </c>
      <c r="DC883" t="s">
        <v>132</v>
      </c>
      <c r="DD883" t="s">
        <v>133</v>
      </c>
      <c r="DG883">
        <v>1847461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"09/28/2024 21:13:41.535"</f>
        <v>09/28/2024 21:13:41.535</v>
      </c>
      <c r="C884" t="str">
        <f t="shared" si="55"/>
        <v>FFDFD7C0</v>
      </c>
      <c r="D884" t="s">
        <v>136</v>
      </c>
      <c r="E884">
        <v>4</v>
      </c>
      <c r="F884">
        <v>1004</v>
      </c>
      <c r="G884" t="s">
        <v>124</v>
      </c>
      <c r="J884" t="s">
        <v>137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"21:13:41.227"</f>
        <v>21:13:41.227</v>
      </c>
      <c r="T884" t="str">
        <f>"21:13:40.727"</f>
        <v>21:13:40.727</v>
      </c>
      <c r="U884" t="str">
        <f t="shared" si="53"/>
        <v>A073EB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297</v>
      </c>
      <c r="AG884">
        <v>0</v>
      </c>
      <c r="AH884">
        <v>3</v>
      </c>
      <c r="AI884">
        <v>2</v>
      </c>
      <c r="AJ884">
        <v>1</v>
      </c>
      <c r="AK884" t="s">
        <v>541</v>
      </c>
      <c r="AL884">
        <v>36.009664999999998</v>
      </c>
      <c r="AM884" t="s">
        <v>542</v>
      </c>
      <c r="AN884">
        <v>-75.661704999999998</v>
      </c>
      <c r="AO884">
        <v>25</v>
      </c>
      <c r="AP884">
        <v>1050</v>
      </c>
      <c r="AQ884" t="s">
        <v>129</v>
      </c>
      <c r="AR884">
        <v>94</v>
      </c>
      <c r="AS884">
        <v>135</v>
      </c>
      <c r="AT884">
        <v>-768</v>
      </c>
      <c r="BB884" t="str">
        <f t="shared" si="54"/>
        <v>1200</v>
      </c>
      <c r="BC884">
        <v>1</v>
      </c>
      <c r="BD884" t="str">
        <f t="shared" si="56"/>
        <v xml:space="preserve">N1281F  </v>
      </c>
      <c r="BE884">
        <v>1</v>
      </c>
      <c r="BG884">
        <v>0</v>
      </c>
      <c r="BH884">
        <v>0</v>
      </c>
      <c r="BI884">
        <v>0</v>
      </c>
      <c r="BJ884">
        <v>875</v>
      </c>
      <c r="BK884">
        <v>-175</v>
      </c>
      <c r="BL884" t="s">
        <v>300</v>
      </c>
      <c r="BM884">
        <v>1</v>
      </c>
      <c r="BN884">
        <v>0</v>
      </c>
      <c r="BO884">
        <v>1</v>
      </c>
      <c r="BP884">
        <v>0</v>
      </c>
      <c r="BS884">
        <v>0.08</v>
      </c>
      <c r="BT884">
        <v>0</v>
      </c>
      <c r="BU884">
        <v>0</v>
      </c>
      <c r="CE884" t="str">
        <f>"21:13:41.229"</f>
        <v>21:13:41.229</v>
      </c>
      <c r="CF884">
        <v>229044456</v>
      </c>
      <c r="CI884">
        <v>0</v>
      </c>
      <c r="CJ884">
        <v>1504</v>
      </c>
      <c r="CK884">
        <v>1011.2</v>
      </c>
      <c r="CL884">
        <v>4.2187999999999999</v>
      </c>
      <c r="CM884">
        <v>1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145</v>
      </c>
      <c r="DB884">
        <v>1</v>
      </c>
      <c r="DC884" t="s">
        <v>132</v>
      </c>
      <c r="DD884" t="s">
        <v>133</v>
      </c>
      <c r="DG884">
        <v>1847461</v>
      </c>
      <c r="DI884">
        <v>0</v>
      </c>
      <c r="DJ884">
        <v>0</v>
      </c>
      <c r="DK884">
        <v>1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"09/28/2024 21:13:42.394"</f>
        <v>09/28/2024 21:13:42.394</v>
      </c>
      <c r="C885" t="str">
        <f t="shared" si="55"/>
        <v>FFDFD7C0</v>
      </c>
      <c r="D885" t="s">
        <v>123</v>
      </c>
      <c r="E885">
        <v>2</v>
      </c>
      <c r="H885">
        <v>158</v>
      </c>
      <c r="I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"21:13:42.117"</f>
        <v>21:13:42.117</v>
      </c>
      <c r="T885" t="str">
        <f>"21:13:41.717"</f>
        <v>21:13:41.717</v>
      </c>
      <c r="U885" t="str">
        <f t="shared" si="53"/>
        <v>A073EB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297</v>
      </c>
      <c r="AG885">
        <v>0</v>
      </c>
      <c r="AH885">
        <v>3</v>
      </c>
      <c r="AI885">
        <v>2</v>
      </c>
      <c r="AJ885">
        <v>1</v>
      </c>
      <c r="AK885" t="s">
        <v>543</v>
      </c>
      <c r="AL885">
        <v>36.010157999999997</v>
      </c>
      <c r="AM885" t="s">
        <v>544</v>
      </c>
      <c r="AN885">
        <v>-75.661297000000005</v>
      </c>
      <c r="AO885">
        <v>25</v>
      </c>
      <c r="AP885">
        <v>1050</v>
      </c>
      <c r="AQ885" t="s">
        <v>129</v>
      </c>
      <c r="AR885">
        <v>90</v>
      </c>
      <c r="AS885">
        <v>136</v>
      </c>
      <c r="AT885">
        <v>-576</v>
      </c>
      <c r="BB885" t="str">
        <f t="shared" si="54"/>
        <v>1200</v>
      </c>
      <c r="BC885">
        <v>1</v>
      </c>
      <c r="BD885" t="str">
        <f t="shared" si="56"/>
        <v xml:space="preserve">N1281F  </v>
      </c>
      <c r="BE885">
        <v>1</v>
      </c>
      <c r="BG885">
        <v>0</v>
      </c>
      <c r="BH885">
        <v>0</v>
      </c>
      <c r="BI885">
        <v>0</v>
      </c>
      <c r="BJ885">
        <v>900</v>
      </c>
      <c r="BK885">
        <v>-150</v>
      </c>
      <c r="BL885" t="s">
        <v>300</v>
      </c>
      <c r="BM885">
        <v>1</v>
      </c>
      <c r="BN885">
        <v>0</v>
      </c>
      <c r="BO885">
        <v>1</v>
      </c>
      <c r="BP885">
        <v>0</v>
      </c>
      <c r="BS885">
        <v>0.08</v>
      </c>
      <c r="BT885">
        <v>0</v>
      </c>
      <c r="BU885">
        <v>0</v>
      </c>
      <c r="CE885" t="str">
        <f>"21:13:42.119"</f>
        <v>21:13:42.119</v>
      </c>
      <c r="CF885">
        <v>118702958</v>
      </c>
      <c r="CI885">
        <v>0</v>
      </c>
      <c r="CJ885">
        <v>1504</v>
      </c>
      <c r="CK885">
        <v>1011.2</v>
      </c>
      <c r="CL885">
        <v>4.2187999999999999</v>
      </c>
      <c r="CM885">
        <v>1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145</v>
      </c>
      <c r="DB885">
        <v>1</v>
      </c>
      <c r="DC885" t="s">
        <v>132</v>
      </c>
      <c r="DD885" t="s">
        <v>133</v>
      </c>
      <c r="DG885">
        <v>1847878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"09/28/2024 21:13:42.441"</f>
        <v>09/28/2024 21:13:42.441</v>
      </c>
      <c r="C886" t="str">
        <f t="shared" si="55"/>
        <v>FFDFD7C0</v>
      </c>
      <c r="D886" t="s">
        <v>427</v>
      </c>
      <c r="E886">
        <v>46</v>
      </c>
      <c r="H886">
        <v>143</v>
      </c>
      <c r="I886" t="s">
        <v>428</v>
      </c>
      <c r="J886" t="s">
        <v>297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"21:13:42.117"</f>
        <v>21:13:42.117</v>
      </c>
      <c r="T886" t="str">
        <f>"21:13:41.717"</f>
        <v>21:13:41.717</v>
      </c>
      <c r="U886" t="str">
        <f t="shared" si="53"/>
        <v>A073EB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297</v>
      </c>
      <c r="AG886">
        <v>0</v>
      </c>
      <c r="AH886">
        <v>3</v>
      </c>
      <c r="AI886">
        <v>2</v>
      </c>
      <c r="AJ886">
        <v>1</v>
      </c>
      <c r="AK886" t="s">
        <v>543</v>
      </c>
      <c r="AL886">
        <v>36.010157999999997</v>
      </c>
      <c r="AM886" t="s">
        <v>544</v>
      </c>
      <c r="AN886">
        <v>-75.661297000000005</v>
      </c>
      <c r="AO886">
        <v>25</v>
      </c>
      <c r="AP886">
        <v>1050</v>
      </c>
      <c r="AQ886" t="s">
        <v>129</v>
      </c>
      <c r="AR886">
        <v>90</v>
      </c>
      <c r="AS886">
        <v>136</v>
      </c>
      <c r="AT886">
        <v>-576</v>
      </c>
      <c r="BB886" t="str">
        <f t="shared" si="54"/>
        <v>1200</v>
      </c>
      <c r="BC886">
        <v>1</v>
      </c>
      <c r="BD886" t="str">
        <f t="shared" si="56"/>
        <v xml:space="preserve">N1281F  </v>
      </c>
      <c r="BE886">
        <v>1</v>
      </c>
      <c r="BG886">
        <v>0</v>
      </c>
      <c r="BH886">
        <v>0</v>
      </c>
      <c r="BI886">
        <v>0</v>
      </c>
      <c r="BJ886">
        <v>900</v>
      </c>
      <c r="BK886">
        <v>-150</v>
      </c>
      <c r="BL886" t="s">
        <v>300</v>
      </c>
      <c r="BM886">
        <v>1</v>
      </c>
      <c r="BN886">
        <v>0</v>
      </c>
      <c r="BO886">
        <v>1</v>
      </c>
      <c r="BP886">
        <v>0</v>
      </c>
      <c r="BS886">
        <v>0.08</v>
      </c>
      <c r="BT886">
        <v>0</v>
      </c>
      <c r="BU886">
        <v>0</v>
      </c>
      <c r="CE886" t="str">
        <f>"21:13:42.119"</f>
        <v>21:13:42.119</v>
      </c>
      <c r="CF886">
        <v>118702958</v>
      </c>
      <c r="CI886">
        <v>0</v>
      </c>
      <c r="CJ886">
        <v>1504</v>
      </c>
      <c r="CK886">
        <v>1011.2</v>
      </c>
      <c r="CL886">
        <v>4.2187999999999999</v>
      </c>
      <c r="CM886">
        <v>1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6</v>
      </c>
      <c r="CY886">
        <v>7</v>
      </c>
      <c r="CZ886" t="s">
        <v>131</v>
      </c>
      <c r="DA886">
        <v>145</v>
      </c>
      <c r="DB886">
        <v>1</v>
      </c>
      <c r="DC886" t="s">
        <v>132</v>
      </c>
      <c r="DD886" t="s">
        <v>133</v>
      </c>
      <c r="DG886">
        <v>1847878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"09/28/2024 21:13:42.456"</f>
        <v>09/28/2024 21:13:42.456</v>
      </c>
      <c r="C887" t="str">
        <f t="shared" si="55"/>
        <v>FFDFD7C0</v>
      </c>
      <c r="D887" t="s">
        <v>143</v>
      </c>
      <c r="E887">
        <v>13</v>
      </c>
      <c r="J887" t="s">
        <v>144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"21:13:42.117"</f>
        <v>21:13:42.117</v>
      </c>
      <c r="T887" t="str">
        <f>"21:13:41.717"</f>
        <v>21:13:41.717</v>
      </c>
      <c r="U887" t="str">
        <f t="shared" si="53"/>
        <v>A073EB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297</v>
      </c>
      <c r="AG887">
        <v>0</v>
      </c>
      <c r="AH887">
        <v>3</v>
      </c>
      <c r="AI887">
        <v>2</v>
      </c>
      <c r="AJ887">
        <v>1</v>
      </c>
      <c r="AK887" t="s">
        <v>543</v>
      </c>
      <c r="AL887">
        <v>36.010157999999997</v>
      </c>
      <c r="AM887" t="s">
        <v>544</v>
      </c>
      <c r="AN887">
        <v>-75.661297000000005</v>
      </c>
      <c r="AO887">
        <v>25</v>
      </c>
      <c r="AP887">
        <v>1050</v>
      </c>
      <c r="AQ887" t="s">
        <v>129</v>
      </c>
      <c r="AR887">
        <v>90</v>
      </c>
      <c r="AS887">
        <v>136</v>
      </c>
      <c r="AT887">
        <v>-576</v>
      </c>
      <c r="BB887" t="str">
        <f t="shared" si="54"/>
        <v>1200</v>
      </c>
      <c r="BC887">
        <v>1</v>
      </c>
      <c r="BD887" t="str">
        <f t="shared" si="56"/>
        <v xml:space="preserve">N1281F  </v>
      </c>
      <c r="BE887">
        <v>1</v>
      </c>
      <c r="BG887">
        <v>0</v>
      </c>
      <c r="BH887">
        <v>0</v>
      </c>
      <c r="BI887">
        <v>0</v>
      </c>
      <c r="BJ887">
        <v>900</v>
      </c>
      <c r="BK887">
        <v>-150</v>
      </c>
      <c r="BL887" t="s">
        <v>300</v>
      </c>
      <c r="BM887">
        <v>1</v>
      </c>
      <c r="BN887">
        <v>0</v>
      </c>
      <c r="BO887">
        <v>1</v>
      </c>
      <c r="BP887">
        <v>0</v>
      </c>
      <c r="BS887">
        <v>0.08</v>
      </c>
      <c r="BT887">
        <v>0</v>
      </c>
      <c r="BU887">
        <v>0</v>
      </c>
      <c r="CE887" t="str">
        <f>"21:13:42.119"</f>
        <v>21:13:42.119</v>
      </c>
      <c r="CF887">
        <v>118702958</v>
      </c>
      <c r="CI887">
        <v>0</v>
      </c>
      <c r="CJ887">
        <v>1504</v>
      </c>
      <c r="CK887">
        <v>1011.2</v>
      </c>
      <c r="CL887">
        <v>4.2187999999999999</v>
      </c>
      <c r="CM887">
        <v>1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6</v>
      </c>
      <c r="CY887">
        <v>7</v>
      </c>
      <c r="CZ887" t="s">
        <v>131</v>
      </c>
      <c r="DA887">
        <v>145</v>
      </c>
      <c r="DB887">
        <v>1</v>
      </c>
      <c r="DC887" t="s">
        <v>132</v>
      </c>
      <c r="DD887" t="s">
        <v>133</v>
      </c>
      <c r="DG887">
        <v>1847878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"09/28/2024 21:13:42.456"</f>
        <v>09/28/2024 21:13:42.456</v>
      </c>
      <c r="C888" t="str">
        <f t="shared" si="55"/>
        <v>FFDFD7C0</v>
      </c>
      <c r="D888" t="s">
        <v>136</v>
      </c>
      <c r="E888">
        <v>3</v>
      </c>
      <c r="F888">
        <v>1003</v>
      </c>
      <c r="G888" t="s">
        <v>142</v>
      </c>
      <c r="J888" t="s">
        <v>137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"21:13:42.117"</f>
        <v>21:13:42.117</v>
      </c>
      <c r="T888" t="str">
        <f>"21:13:41.717"</f>
        <v>21:13:41.717</v>
      </c>
      <c r="U888" t="str">
        <f t="shared" si="53"/>
        <v>A073EB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297</v>
      </c>
      <c r="AG888">
        <v>0</v>
      </c>
      <c r="AH888">
        <v>3</v>
      </c>
      <c r="AI888">
        <v>2</v>
      </c>
      <c r="AJ888">
        <v>1</v>
      </c>
      <c r="AK888" t="s">
        <v>543</v>
      </c>
      <c r="AL888">
        <v>36.010157999999997</v>
      </c>
      <c r="AM888" t="s">
        <v>544</v>
      </c>
      <c r="AN888">
        <v>-75.661297000000005</v>
      </c>
      <c r="AO888">
        <v>25</v>
      </c>
      <c r="AP888">
        <v>1050</v>
      </c>
      <c r="AQ888" t="s">
        <v>129</v>
      </c>
      <c r="AR888">
        <v>90</v>
      </c>
      <c r="AS888">
        <v>136</v>
      </c>
      <c r="AT888">
        <v>-576</v>
      </c>
      <c r="BB888" t="str">
        <f t="shared" si="54"/>
        <v>1200</v>
      </c>
      <c r="BC888">
        <v>1</v>
      </c>
      <c r="BD888" t="str">
        <f t="shared" si="56"/>
        <v xml:space="preserve">N1281F  </v>
      </c>
      <c r="BE888">
        <v>1</v>
      </c>
      <c r="BG888">
        <v>0</v>
      </c>
      <c r="BH888">
        <v>0</v>
      </c>
      <c r="BI888">
        <v>0</v>
      </c>
      <c r="BJ888">
        <v>900</v>
      </c>
      <c r="BK888">
        <v>-150</v>
      </c>
      <c r="BL888" t="s">
        <v>300</v>
      </c>
      <c r="BM888">
        <v>1</v>
      </c>
      <c r="BN888">
        <v>0</v>
      </c>
      <c r="BO888">
        <v>1</v>
      </c>
      <c r="BP888">
        <v>0</v>
      </c>
      <c r="BS888">
        <v>0.08</v>
      </c>
      <c r="BT888">
        <v>0</v>
      </c>
      <c r="BU888">
        <v>0</v>
      </c>
      <c r="CE888" t="str">
        <f>"21:13:42.119"</f>
        <v>21:13:42.119</v>
      </c>
      <c r="CF888">
        <v>118702958</v>
      </c>
      <c r="CI888">
        <v>0</v>
      </c>
      <c r="CJ888">
        <v>1504</v>
      </c>
      <c r="CK888">
        <v>1011.2</v>
      </c>
      <c r="CL888">
        <v>4.2187999999999999</v>
      </c>
      <c r="CM888">
        <v>1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6</v>
      </c>
      <c r="CY888">
        <v>7</v>
      </c>
      <c r="CZ888" t="s">
        <v>131</v>
      </c>
      <c r="DA888">
        <v>145</v>
      </c>
      <c r="DB888">
        <v>1</v>
      </c>
      <c r="DC888" t="s">
        <v>132</v>
      </c>
      <c r="DD888" t="s">
        <v>133</v>
      </c>
      <c r="DG888">
        <v>1847878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"09/28/2024 21:13:42.394"</f>
        <v>09/28/2024 21:13:42.394</v>
      </c>
      <c r="C889" t="str">
        <f t="shared" si="55"/>
        <v>FFDFD7C0</v>
      </c>
      <c r="D889" t="s">
        <v>136</v>
      </c>
      <c r="E889">
        <v>4</v>
      </c>
      <c r="F889">
        <v>1004</v>
      </c>
      <c r="G889" t="s">
        <v>124</v>
      </c>
      <c r="J889" t="s">
        <v>137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"21:13:42.117"</f>
        <v>21:13:42.117</v>
      </c>
      <c r="T889" t="str">
        <f>"21:13:41.717"</f>
        <v>21:13:41.717</v>
      </c>
      <c r="U889" t="str">
        <f t="shared" si="53"/>
        <v>A073EB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297</v>
      </c>
      <c r="AG889">
        <v>0</v>
      </c>
      <c r="AH889">
        <v>3</v>
      </c>
      <c r="AI889">
        <v>2</v>
      </c>
      <c r="AJ889">
        <v>1</v>
      </c>
      <c r="AK889" t="s">
        <v>543</v>
      </c>
      <c r="AL889">
        <v>36.010157999999997</v>
      </c>
      <c r="AM889" t="s">
        <v>544</v>
      </c>
      <c r="AN889">
        <v>-75.661297000000005</v>
      </c>
      <c r="AO889">
        <v>25</v>
      </c>
      <c r="AP889">
        <v>1050</v>
      </c>
      <c r="AQ889" t="s">
        <v>129</v>
      </c>
      <c r="AR889">
        <v>90</v>
      </c>
      <c r="AS889">
        <v>136</v>
      </c>
      <c r="AT889">
        <v>-576</v>
      </c>
      <c r="BB889" t="str">
        <f t="shared" si="54"/>
        <v>1200</v>
      </c>
      <c r="BC889">
        <v>1</v>
      </c>
      <c r="BD889" t="str">
        <f t="shared" si="56"/>
        <v xml:space="preserve">N1281F  </v>
      </c>
      <c r="BE889">
        <v>1</v>
      </c>
      <c r="BG889">
        <v>0</v>
      </c>
      <c r="BH889">
        <v>0</v>
      </c>
      <c r="BI889">
        <v>0</v>
      </c>
      <c r="BJ889">
        <v>900</v>
      </c>
      <c r="BK889">
        <v>-150</v>
      </c>
      <c r="BL889" t="s">
        <v>300</v>
      </c>
      <c r="BM889">
        <v>1</v>
      </c>
      <c r="BN889">
        <v>0</v>
      </c>
      <c r="BO889">
        <v>1</v>
      </c>
      <c r="BP889">
        <v>0</v>
      </c>
      <c r="BS889">
        <v>0.08</v>
      </c>
      <c r="BT889">
        <v>0</v>
      </c>
      <c r="BU889">
        <v>0</v>
      </c>
      <c r="CE889" t="str">
        <f>"21:13:42.119"</f>
        <v>21:13:42.119</v>
      </c>
      <c r="CF889">
        <v>118702958</v>
      </c>
      <c r="CI889">
        <v>0</v>
      </c>
      <c r="CJ889">
        <v>1504</v>
      </c>
      <c r="CK889">
        <v>1011.2</v>
      </c>
      <c r="CL889">
        <v>4.2187999999999999</v>
      </c>
      <c r="CM889">
        <v>1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6</v>
      </c>
      <c r="CY889">
        <v>7</v>
      </c>
      <c r="CZ889" t="s">
        <v>131</v>
      </c>
      <c r="DA889">
        <v>145</v>
      </c>
      <c r="DB889">
        <v>1</v>
      </c>
      <c r="DC889" t="s">
        <v>132</v>
      </c>
      <c r="DD889" t="s">
        <v>133</v>
      </c>
      <c r="DG889">
        <v>1847878</v>
      </c>
      <c r="DI889">
        <v>0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"09/28/2024 21:13:43.440"</f>
        <v>09/28/2024 21:13:43.440</v>
      </c>
      <c r="C890" t="str">
        <f t="shared" si="55"/>
        <v>FFDFD7C0</v>
      </c>
      <c r="D890" t="s">
        <v>136</v>
      </c>
      <c r="E890">
        <v>3</v>
      </c>
      <c r="F890">
        <v>1003</v>
      </c>
      <c r="G890" t="s">
        <v>142</v>
      </c>
      <c r="J890" t="s">
        <v>137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"21:13:43.188"</f>
        <v>21:13:43.188</v>
      </c>
      <c r="T890" t="str">
        <f>"21:13:42.688"</f>
        <v>21:13:42.688</v>
      </c>
      <c r="U890" t="str">
        <f t="shared" si="53"/>
        <v>A073EB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126</v>
      </c>
      <c r="AG890">
        <v>0</v>
      </c>
      <c r="AH890">
        <v>0</v>
      </c>
      <c r="AI890">
        <v>2</v>
      </c>
      <c r="AJ890">
        <v>1</v>
      </c>
      <c r="AK890" t="s">
        <v>545</v>
      </c>
      <c r="AL890">
        <v>36.010866</v>
      </c>
      <c r="AM890" t="s">
        <v>546</v>
      </c>
      <c r="AN890">
        <v>-75.660803000000001</v>
      </c>
      <c r="AO890">
        <v>25</v>
      </c>
      <c r="AP890">
        <v>1050</v>
      </c>
      <c r="AQ890" t="s">
        <v>129</v>
      </c>
      <c r="AR890">
        <v>87</v>
      </c>
      <c r="AS890">
        <v>137</v>
      </c>
      <c r="AT890">
        <v>-192</v>
      </c>
      <c r="BB890" t="str">
        <f t="shared" si="54"/>
        <v>1200</v>
      </c>
      <c r="BC890">
        <v>1</v>
      </c>
      <c r="BD890" t="str">
        <f t="shared" si="56"/>
        <v xml:space="preserve">N1281F  </v>
      </c>
      <c r="BE890">
        <v>1</v>
      </c>
      <c r="BG890">
        <v>0</v>
      </c>
      <c r="BH890">
        <v>0</v>
      </c>
      <c r="BI890">
        <v>0</v>
      </c>
      <c r="BJ890">
        <v>900</v>
      </c>
      <c r="BK890">
        <v>-150</v>
      </c>
      <c r="BL890" t="s">
        <v>130</v>
      </c>
      <c r="BM890">
        <v>1</v>
      </c>
      <c r="BN890">
        <v>0</v>
      </c>
      <c r="BO890">
        <v>1</v>
      </c>
      <c r="BP890">
        <v>0</v>
      </c>
      <c r="BT890">
        <v>0</v>
      </c>
      <c r="BU890">
        <v>0</v>
      </c>
      <c r="CE890" t="str">
        <f>"21:13:43.189"</f>
        <v>21:13:43.189</v>
      </c>
      <c r="CF890">
        <v>188586988</v>
      </c>
      <c r="CI890">
        <v>0</v>
      </c>
      <c r="CJ890">
        <v>1504</v>
      </c>
      <c r="CK890">
        <v>1011.2</v>
      </c>
      <c r="CL890">
        <v>4.2187999999999999</v>
      </c>
      <c r="CM890">
        <v>1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145</v>
      </c>
      <c r="DB890">
        <v>1</v>
      </c>
      <c r="DC890" t="s">
        <v>132</v>
      </c>
      <c r="DD890" t="s">
        <v>133</v>
      </c>
      <c r="DG890">
        <v>1848442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"09/28/2024 21:13:43.440"</f>
        <v>09/28/2024 21:13:43.440</v>
      </c>
      <c r="C891" t="str">
        <f t="shared" si="55"/>
        <v>FFDFD7C0</v>
      </c>
      <c r="D891" t="s">
        <v>136</v>
      </c>
      <c r="E891">
        <v>4</v>
      </c>
      <c r="F891">
        <v>1004</v>
      </c>
      <c r="G891" t="s">
        <v>124</v>
      </c>
      <c r="J891" t="s">
        <v>137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"21:13:43.188"</f>
        <v>21:13:43.188</v>
      </c>
      <c r="T891" t="str">
        <f>"21:13:42.688"</f>
        <v>21:13:42.688</v>
      </c>
      <c r="U891" t="str">
        <f t="shared" si="53"/>
        <v>A073EB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126</v>
      </c>
      <c r="AG891">
        <v>0</v>
      </c>
      <c r="AH891">
        <v>0</v>
      </c>
      <c r="AI891">
        <v>2</v>
      </c>
      <c r="AJ891">
        <v>1</v>
      </c>
      <c r="AK891" t="s">
        <v>545</v>
      </c>
      <c r="AL891">
        <v>36.010866</v>
      </c>
      <c r="AM891" t="s">
        <v>546</v>
      </c>
      <c r="AN891">
        <v>-75.660803000000001</v>
      </c>
      <c r="AO891">
        <v>25</v>
      </c>
      <c r="AP891">
        <v>1050</v>
      </c>
      <c r="AQ891" t="s">
        <v>129</v>
      </c>
      <c r="AR891">
        <v>87</v>
      </c>
      <c r="AS891">
        <v>137</v>
      </c>
      <c r="AT891">
        <v>-192</v>
      </c>
      <c r="BB891" t="str">
        <f t="shared" si="54"/>
        <v>1200</v>
      </c>
      <c r="BC891">
        <v>1</v>
      </c>
      <c r="BD891" t="str">
        <f t="shared" si="56"/>
        <v xml:space="preserve">N1281F  </v>
      </c>
      <c r="BE891">
        <v>1</v>
      </c>
      <c r="BG891">
        <v>0</v>
      </c>
      <c r="BH891">
        <v>0</v>
      </c>
      <c r="BI891">
        <v>0</v>
      </c>
      <c r="BJ891">
        <v>900</v>
      </c>
      <c r="BK891">
        <v>-150</v>
      </c>
      <c r="BL891" t="s">
        <v>130</v>
      </c>
      <c r="BM891">
        <v>1</v>
      </c>
      <c r="BN891">
        <v>0</v>
      </c>
      <c r="BO891">
        <v>1</v>
      </c>
      <c r="BP891">
        <v>0</v>
      </c>
      <c r="BT891">
        <v>0</v>
      </c>
      <c r="BU891">
        <v>0</v>
      </c>
      <c r="CE891" t="str">
        <f>"21:13:43.189"</f>
        <v>21:13:43.189</v>
      </c>
      <c r="CF891">
        <v>188586988</v>
      </c>
      <c r="CI891">
        <v>0</v>
      </c>
      <c r="CJ891">
        <v>1504</v>
      </c>
      <c r="CK891">
        <v>1011.2</v>
      </c>
      <c r="CL891">
        <v>4.2187999999999999</v>
      </c>
      <c r="CM891">
        <v>1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145</v>
      </c>
      <c r="DB891">
        <v>1</v>
      </c>
      <c r="DC891" t="s">
        <v>132</v>
      </c>
      <c r="DD891" t="s">
        <v>133</v>
      </c>
      <c r="DG891">
        <v>1848442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"09/28/2024 21:13:43.440"</f>
        <v>09/28/2024 21:13:43.440</v>
      </c>
      <c r="C892" t="str">
        <f t="shared" si="55"/>
        <v>FFDFD7C0</v>
      </c>
      <c r="D892" t="s">
        <v>427</v>
      </c>
      <c r="E892">
        <v>46</v>
      </c>
      <c r="H892">
        <v>143</v>
      </c>
      <c r="I892" t="s">
        <v>428</v>
      </c>
      <c r="J892" t="s">
        <v>297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"21:13:43.188"</f>
        <v>21:13:43.188</v>
      </c>
      <c r="T892" t="str">
        <f>"21:13:42.688"</f>
        <v>21:13:42.688</v>
      </c>
      <c r="U892" t="str">
        <f t="shared" si="53"/>
        <v>A073EB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126</v>
      </c>
      <c r="AG892">
        <v>0</v>
      </c>
      <c r="AH892">
        <v>0</v>
      </c>
      <c r="AI892">
        <v>2</v>
      </c>
      <c r="AJ892">
        <v>1</v>
      </c>
      <c r="AK892" t="s">
        <v>545</v>
      </c>
      <c r="AL892">
        <v>36.010866</v>
      </c>
      <c r="AM892" t="s">
        <v>546</v>
      </c>
      <c r="AN892">
        <v>-75.660803000000001</v>
      </c>
      <c r="AO892">
        <v>25</v>
      </c>
      <c r="AP892">
        <v>1050</v>
      </c>
      <c r="AQ892" t="s">
        <v>129</v>
      </c>
      <c r="AR892">
        <v>87</v>
      </c>
      <c r="AS892">
        <v>137</v>
      </c>
      <c r="AT892">
        <v>-192</v>
      </c>
      <c r="BB892" t="str">
        <f t="shared" si="54"/>
        <v>1200</v>
      </c>
      <c r="BC892">
        <v>1</v>
      </c>
      <c r="BD892" t="str">
        <f t="shared" si="56"/>
        <v xml:space="preserve">N1281F  </v>
      </c>
      <c r="BE892">
        <v>1</v>
      </c>
      <c r="BG892">
        <v>0</v>
      </c>
      <c r="BH892">
        <v>0</v>
      </c>
      <c r="BI892">
        <v>0</v>
      </c>
      <c r="BJ892">
        <v>900</v>
      </c>
      <c r="BK892">
        <v>-150</v>
      </c>
      <c r="BL892" t="s">
        <v>130</v>
      </c>
      <c r="BM892">
        <v>1</v>
      </c>
      <c r="BN892">
        <v>0</v>
      </c>
      <c r="BO892">
        <v>1</v>
      </c>
      <c r="BP892">
        <v>0</v>
      </c>
      <c r="BT892">
        <v>0</v>
      </c>
      <c r="BU892">
        <v>0</v>
      </c>
      <c r="CE892" t="str">
        <f>"21:13:43.189"</f>
        <v>21:13:43.189</v>
      </c>
      <c r="CF892">
        <v>188586988</v>
      </c>
      <c r="CI892">
        <v>0</v>
      </c>
      <c r="CJ892">
        <v>1504</v>
      </c>
      <c r="CK892">
        <v>1011.2</v>
      </c>
      <c r="CL892">
        <v>4.2187999999999999</v>
      </c>
      <c r="CM892">
        <v>1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145</v>
      </c>
      <c r="DB892">
        <v>1</v>
      </c>
      <c r="DC892" t="s">
        <v>132</v>
      </c>
      <c r="DD892" t="s">
        <v>133</v>
      </c>
      <c r="DG892">
        <v>1848442</v>
      </c>
      <c r="DI892">
        <v>0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"09/28/2024 21:13:43.456"</f>
        <v>09/28/2024 21:13:43.456</v>
      </c>
      <c r="C893" t="str">
        <f t="shared" si="55"/>
        <v>FFDFD7C0</v>
      </c>
      <c r="D893" t="s">
        <v>143</v>
      </c>
      <c r="E893">
        <v>13</v>
      </c>
      <c r="J893" t="s">
        <v>144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"21:13:43.188"</f>
        <v>21:13:43.188</v>
      </c>
      <c r="T893" t="str">
        <f>"21:13:42.688"</f>
        <v>21:13:42.688</v>
      </c>
      <c r="U893" t="str">
        <f t="shared" si="53"/>
        <v>A073EB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126</v>
      </c>
      <c r="AG893">
        <v>0</v>
      </c>
      <c r="AH893">
        <v>0</v>
      </c>
      <c r="AI893">
        <v>2</v>
      </c>
      <c r="AJ893">
        <v>1</v>
      </c>
      <c r="AK893" t="s">
        <v>545</v>
      </c>
      <c r="AL893">
        <v>36.010866</v>
      </c>
      <c r="AM893" t="s">
        <v>546</v>
      </c>
      <c r="AN893">
        <v>-75.660803000000001</v>
      </c>
      <c r="AO893">
        <v>25</v>
      </c>
      <c r="AP893">
        <v>1050</v>
      </c>
      <c r="AQ893" t="s">
        <v>129</v>
      </c>
      <c r="AR893">
        <v>87</v>
      </c>
      <c r="AS893">
        <v>137</v>
      </c>
      <c r="AT893">
        <v>-192</v>
      </c>
      <c r="BB893" t="str">
        <f t="shared" si="54"/>
        <v>1200</v>
      </c>
      <c r="BC893">
        <v>1</v>
      </c>
      <c r="BD893" t="str">
        <f t="shared" si="56"/>
        <v xml:space="preserve">N1281F  </v>
      </c>
      <c r="BE893">
        <v>1</v>
      </c>
      <c r="BG893">
        <v>0</v>
      </c>
      <c r="BH893">
        <v>0</v>
      </c>
      <c r="BI893">
        <v>0</v>
      </c>
      <c r="BJ893">
        <v>900</v>
      </c>
      <c r="BK893">
        <v>-150</v>
      </c>
      <c r="BL893" t="s">
        <v>130</v>
      </c>
      <c r="BM893">
        <v>1</v>
      </c>
      <c r="BN893">
        <v>0</v>
      </c>
      <c r="BO893">
        <v>1</v>
      </c>
      <c r="BP893">
        <v>0</v>
      </c>
      <c r="BT893">
        <v>0</v>
      </c>
      <c r="BU893">
        <v>0</v>
      </c>
      <c r="CE893" t="str">
        <f>"21:13:43.189"</f>
        <v>21:13:43.189</v>
      </c>
      <c r="CF893">
        <v>188586988</v>
      </c>
      <c r="CI893">
        <v>0</v>
      </c>
      <c r="CJ893">
        <v>1504</v>
      </c>
      <c r="CK893">
        <v>1011.2</v>
      </c>
      <c r="CL893">
        <v>4.2187999999999999</v>
      </c>
      <c r="CM893">
        <v>1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6</v>
      </c>
      <c r="CY893">
        <v>7</v>
      </c>
      <c r="CZ893" t="s">
        <v>131</v>
      </c>
      <c r="DA893">
        <v>145</v>
      </c>
      <c r="DB893">
        <v>1</v>
      </c>
      <c r="DC893" t="s">
        <v>132</v>
      </c>
      <c r="DD893" t="s">
        <v>133</v>
      </c>
      <c r="DG893">
        <v>1848442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"09/28/2024 21:13:43.440"</f>
        <v>09/28/2024 21:13:43.440</v>
      </c>
      <c r="C894" t="str">
        <f t="shared" si="55"/>
        <v>FFDFD7C0</v>
      </c>
      <c r="D894" t="s">
        <v>123</v>
      </c>
      <c r="E894">
        <v>2</v>
      </c>
      <c r="H894">
        <v>158</v>
      </c>
      <c r="I894" t="s">
        <v>124</v>
      </c>
      <c r="J894" t="s">
        <v>125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"21:13:43.188"</f>
        <v>21:13:43.188</v>
      </c>
      <c r="T894" t="str">
        <f>"21:13:42.688"</f>
        <v>21:13:42.688</v>
      </c>
      <c r="U894" t="str">
        <f t="shared" si="53"/>
        <v>A073EB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126</v>
      </c>
      <c r="AG894">
        <v>0</v>
      </c>
      <c r="AH894">
        <v>0</v>
      </c>
      <c r="AI894">
        <v>2</v>
      </c>
      <c r="AJ894">
        <v>1</v>
      </c>
      <c r="AK894" t="s">
        <v>545</v>
      </c>
      <c r="AL894">
        <v>36.010866</v>
      </c>
      <c r="AM894" t="s">
        <v>546</v>
      </c>
      <c r="AN894">
        <v>-75.660803000000001</v>
      </c>
      <c r="AO894">
        <v>25</v>
      </c>
      <c r="AP894">
        <v>1050</v>
      </c>
      <c r="AQ894" t="s">
        <v>129</v>
      </c>
      <c r="AR894">
        <v>87</v>
      </c>
      <c r="AS894">
        <v>137</v>
      </c>
      <c r="AT894">
        <v>-192</v>
      </c>
      <c r="BB894" t="str">
        <f t="shared" si="54"/>
        <v>1200</v>
      </c>
      <c r="BC894">
        <v>1</v>
      </c>
      <c r="BD894" t="str">
        <f t="shared" si="56"/>
        <v xml:space="preserve">N1281F  </v>
      </c>
      <c r="BE894">
        <v>1</v>
      </c>
      <c r="BG894">
        <v>0</v>
      </c>
      <c r="BH894">
        <v>0</v>
      </c>
      <c r="BI894">
        <v>0</v>
      </c>
      <c r="BJ894">
        <v>900</v>
      </c>
      <c r="BK894">
        <v>-150</v>
      </c>
      <c r="BL894" t="s">
        <v>130</v>
      </c>
      <c r="BM894">
        <v>1</v>
      </c>
      <c r="BN894">
        <v>0</v>
      </c>
      <c r="BO894">
        <v>1</v>
      </c>
      <c r="BP894">
        <v>0</v>
      </c>
      <c r="BT894">
        <v>0</v>
      </c>
      <c r="BU894">
        <v>0</v>
      </c>
      <c r="CE894" t="str">
        <f>"21:13:43.189"</f>
        <v>21:13:43.189</v>
      </c>
      <c r="CF894">
        <v>188586988</v>
      </c>
      <c r="CI894">
        <v>0</v>
      </c>
      <c r="CJ894">
        <v>1504</v>
      </c>
      <c r="CK894">
        <v>1011.2</v>
      </c>
      <c r="CL894">
        <v>4.2187999999999999</v>
      </c>
      <c r="CM894">
        <v>1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6</v>
      </c>
      <c r="CY894">
        <v>7</v>
      </c>
      <c r="CZ894" t="s">
        <v>131</v>
      </c>
      <c r="DA894">
        <v>145</v>
      </c>
      <c r="DB894">
        <v>1</v>
      </c>
      <c r="DC894" t="s">
        <v>132</v>
      </c>
      <c r="DD894" t="s">
        <v>133</v>
      </c>
      <c r="DG894">
        <v>1848442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"09/28/2024 21:13:44.612"</f>
        <v>09/28/2024 21:13:44.612</v>
      </c>
      <c r="C895" t="str">
        <f t="shared" si="55"/>
        <v>FFDFD7C0</v>
      </c>
      <c r="D895" t="s">
        <v>136</v>
      </c>
      <c r="E895">
        <v>3</v>
      </c>
      <c r="F895">
        <v>1003</v>
      </c>
      <c r="G895" t="s">
        <v>142</v>
      </c>
      <c r="J895" t="s">
        <v>137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"21:13:44.211"</f>
        <v>21:13:44.211</v>
      </c>
      <c r="T895" t="str">
        <f>"21:13:43.811"</f>
        <v>21:13:43.811</v>
      </c>
      <c r="U895" t="str">
        <f t="shared" si="53"/>
        <v>A073EB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126</v>
      </c>
      <c r="AG895">
        <v>0</v>
      </c>
      <c r="AH895">
        <v>0</v>
      </c>
      <c r="AI895">
        <v>2</v>
      </c>
      <c r="AJ895">
        <v>1</v>
      </c>
      <c r="AK895" t="s">
        <v>547</v>
      </c>
      <c r="AL895">
        <v>36.011510000000001</v>
      </c>
      <c r="AM895" t="s">
        <v>548</v>
      </c>
      <c r="AN895">
        <v>-75.660330999999999</v>
      </c>
      <c r="AO895">
        <v>25</v>
      </c>
      <c r="AP895">
        <v>1075</v>
      </c>
      <c r="AQ895" t="s">
        <v>129</v>
      </c>
      <c r="AR895">
        <v>83</v>
      </c>
      <c r="AS895">
        <v>137</v>
      </c>
      <c r="AT895">
        <v>64</v>
      </c>
      <c r="BB895" t="str">
        <f t="shared" si="54"/>
        <v>1200</v>
      </c>
      <c r="BC895">
        <v>1</v>
      </c>
      <c r="BD895" t="str">
        <f t="shared" si="56"/>
        <v xml:space="preserve">N1281F  </v>
      </c>
      <c r="BE895">
        <v>1</v>
      </c>
      <c r="BG895">
        <v>0</v>
      </c>
      <c r="BH895">
        <v>0</v>
      </c>
      <c r="BI895">
        <v>0</v>
      </c>
      <c r="BJ895">
        <v>925</v>
      </c>
      <c r="BK895">
        <v>-150</v>
      </c>
      <c r="BL895" t="s">
        <v>130</v>
      </c>
      <c r="BM895">
        <v>1</v>
      </c>
      <c r="BN895">
        <v>0</v>
      </c>
      <c r="BO895">
        <v>1</v>
      </c>
      <c r="BP895">
        <v>0</v>
      </c>
      <c r="BT895">
        <v>0</v>
      </c>
      <c r="BU895">
        <v>0</v>
      </c>
      <c r="CE895" t="str">
        <f>"21:13:44.211"</f>
        <v>21:13:44.211</v>
      </c>
      <c r="CF895">
        <v>210957071</v>
      </c>
      <c r="CI895">
        <v>0</v>
      </c>
      <c r="CJ895">
        <v>1504</v>
      </c>
      <c r="CK895">
        <v>1011.2</v>
      </c>
      <c r="CL895">
        <v>4.2187999999999999</v>
      </c>
      <c r="CM895">
        <v>1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6</v>
      </c>
      <c r="CY895">
        <v>7</v>
      </c>
      <c r="CZ895" t="s">
        <v>131</v>
      </c>
      <c r="DA895">
        <v>145</v>
      </c>
      <c r="DB895">
        <v>1</v>
      </c>
      <c r="DC895" t="s">
        <v>132</v>
      </c>
      <c r="DD895" t="s">
        <v>133</v>
      </c>
      <c r="DG895">
        <v>1848914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"09/28/2024 21:13:44.612"</f>
        <v>09/28/2024 21:13:44.612</v>
      </c>
      <c r="C896" t="str">
        <f t="shared" si="55"/>
        <v>FFDFD7C0</v>
      </c>
      <c r="D896" t="s">
        <v>136</v>
      </c>
      <c r="E896">
        <v>4</v>
      </c>
      <c r="F896">
        <v>1004</v>
      </c>
      <c r="G896" t="s">
        <v>124</v>
      </c>
      <c r="J896" t="s">
        <v>137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"21:13:44.211"</f>
        <v>21:13:44.211</v>
      </c>
      <c r="T896" t="str">
        <f>"21:13:43.811"</f>
        <v>21:13:43.811</v>
      </c>
      <c r="U896" t="str">
        <f t="shared" si="53"/>
        <v>A073EB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126</v>
      </c>
      <c r="AG896">
        <v>0</v>
      </c>
      <c r="AH896">
        <v>0</v>
      </c>
      <c r="AI896">
        <v>2</v>
      </c>
      <c r="AJ896">
        <v>1</v>
      </c>
      <c r="AK896" t="s">
        <v>547</v>
      </c>
      <c r="AL896">
        <v>36.011510000000001</v>
      </c>
      <c r="AM896" t="s">
        <v>548</v>
      </c>
      <c r="AN896">
        <v>-75.660330999999999</v>
      </c>
      <c r="AO896">
        <v>25</v>
      </c>
      <c r="AP896">
        <v>1075</v>
      </c>
      <c r="AQ896" t="s">
        <v>129</v>
      </c>
      <c r="AR896">
        <v>83</v>
      </c>
      <c r="AS896">
        <v>137</v>
      </c>
      <c r="AT896">
        <v>64</v>
      </c>
      <c r="BB896" t="str">
        <f t="shared" si="54"/>
        <v>1200</v>
      </c>
      <c r="BC896">
        <v>1</v>
      </c>
      <c r="BD896" t="str">
        <f t="shared" si="56"/>
        <v xml:space="preserve">N1281F  </v>
      </c>
      <c r="BE896">
        <v>1</v>
      </c>
      <c r="BG896">
        <v>0</v>
      </c>
      <c r="BH896">
        <v>0</v>
      </c>
      <c r="BI896">
        <v>0</v>
      </c>
      <c r="BJ896">
        <v>925</v>
      </c>
      <c r="BK896">
        <v>-150</v>
      </c>
      <c r="BL896" t="s">
        <v>130</v>
      </c>
      <c r="BM896">
        <v>1</v>
      </c>
      <c r="BN896">
        <v>0</v>
      </c>
      <c r="BO896">
        <v>1</v>
      </c>
      <c r="BP896">
        <v>0</v>
      </c>
      <c r="BT896">
        <v>0</v>
      </c>
      <c r="BU896">
        <v>0</v>
      </c>
      <c r="CE896" t="str">
        <f>"21:13:44.211"</f>
        <v>21:13:44.211</v>
      </c>
      <c r="CF896">
        <v>210957071</v>
      </c>
      <c r="CI896">
        <v>0</v>
      </c>
      <c r="CJ896">
        <v>1504</v>
      </c>
      <c r="CK896">
        <v>1011.2</v>
      </c>
      <c r="CL896">
        <v>4.2187999999999999</v>
      </c>
      <c r="CM896">
        <v>1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6</v>
      </c>
      <c r="CY896">
        <v>7</v>
      </c>
      <c r="CZ896" t="s">
        <v>131</v>
      </c>
      <c r="DA896">
        <v>145</v>
      </c>
      <c r="DB896">
        <v>1</v>
      </c>
      <c r="DC896" t="s">
        <v>132</v>
      </c>
      <c r="DD896" t="s">
        <v>133</v>
      </c>
      <c r="DG896">
        <v>1848914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"09/28/2024 21:13:44.628"</f>
        <v>09/28/2024 21:13:44.628</v>
      </c>
      <c r="C897" t="str">
        <f t="shared" si="55"/>
        <v>FFDFD7C0</v>
      </c>
      <c r="D897" t="s">
        <v>123</v>
      </c>
      <c r="E897">
        <v>2</v>
      </c>
      <c r="H897">
        <v>158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"21:13:44.211"</f>
        <v>21:13:44.211</v>
      </c>
      <c r="T897" t="str">
        <f>"21:13:43.811"</f>
        <v>21:13:43.811</v>
      </c>
      <c r="U897" t="str">
        <f t="shared" si="53"/>
        <v>A073EB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126</v>
      </c>
      <c r="AG897">
        <v>0</v>
      </c>
      <c r="AH897">
        <v>0</v>
      </c>
      <c r="AI897">
        <v>2</v>
      </c>
      <c r="AJ897">
        <v>1</v>
      </c>
      <c r="AK897" t="s">
        <v>547</v>
      </c>
      <c r="AL897">
        <v>36.011510000000001</v>
      </c>
      <c r="AM897" t="s">
        <v>548</v>
      </c>
      <c r="AN897">
        <v>-75.660330999999999</v>
      </c>
      <c r="AO897">
        <v>25</v>
      </c>
      <c r="AP897">
        <v>1075</v>
      </c>
      <c r="AQ897" t="s">
        <v>129</v>
      </c>
      <c r="AR897">
        <v>83</v>
      </c>
      <c r="AS897">
        <v>137</v>
      </c>
      <c r="AT897">
        <v>64</v>
      </c>
      <c r="BB897" t="str">
        <f t="shared" si="54"/>
        <v>1200</v>
      </c>
      <c r="BC897">
        <v>1</v>
      </c>
      <c r="BD897" t="str">
        <f t="shared" si="56"/>
        <v xml:space="preserve">N1281F  </v>
      </c>
      <c r="BE897">
        <v>1</v>
      </c>
      <c r="BG897">
        <v>0</v>
      </c>
      <c r="BH897">
        <v>0</v>
      </c>
      <c r="BI897">
        <v>0</v>
      </c>
      <c r="BJ897">
        <v>925</v>
      </c>
      <c r="BK897">
        <v>-150</v>
      </c>
      <c r="BL897" t="s">
        <v>130</v>
      </c>
      <c r="BM897">
        <v>1</v>
      </c>
      <c r="BN897">
        <v>0</v>
      </c>
      <c r="BO897">
        <v>1</v>
      </c>
      <c r="BP897">
        <v>0</v>
      </c>
      <c r="BT897">
        <v>0</v>
      </c>
      <c r="BU897">
        <v>0</v>
      </c>
      <c r="CE897" t="str">
        <f>"21:13:44.211"</f>
        <v>21:13:44.211</v>
      </c>
      <c r="CF897">
        <v>210957071</v>
      </c>
      <c r="CI897">
        <v>0</v>
      </c>
      <c r="CJ897">
        <v>1504</v>
      </c>
      <c r="CK897">
        <v>1011.2</v>
      </c>
      <c r="CL897">
        <v>4.2187999999999999</v>
      </c>
      <c r="CM897">
        <v>1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6</v>
      </c>
      <c r="CY897">
        <v>7</v>
      </c>
      <c r="CZ897" t="s">
        <v>131</v>
      </c>
      <c r="DA897">
        <v>145</v>
      </c>
      <c r="DB897">
        <v>1</v>
      </c>
      <c r="DC897" t="s">
        <v>132</v>
      </c>
      <c r="DD897" t="s">
        <v>133</v>
      </c>
      <c r="DG897">
        <v>1848914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"09/28/2024 21:13:44.628"</f>
        <v>09/28/2024 21:13:44.628</v>
      </c>
      <c r="C898" t="str">
        <f t="shared" si="55"/>
        <v>FFDFD7C0</v>
      </c>
      <c r="D898" t="s">
        <v>427</v>
      </c>
      <c r="E898">
        <v>46</v>
      </c>
      <c r="H898">
        <v>143</v>
      </c>
      <c r="I898" t="s">
        <v>428</v>
      </c>
      <c r="J898" t="s">
        <v>297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"21:13:44.211"</f>
        <v>21:13:44.211</v>
      </c>
      <c r="T898" t="str">
        <f>"21:13:43.811"</f>
        <v>21:13:43.811</v>
      </c>
      <c r="U898" t="str">
        <f t="shared" ref="U898:U961" si="57">"A073EB"</f>
        <v>A073EB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126</v>
      </c>
      <c r="AG898">
        <v>0</v>
      </c>
      <c r="AH898">
        <v>0</v>
      </c>
      <c r="AI898">
        <v>2</v>
      </c>
      <c r="AJ898">
        <v>1</v>
      </c>
      <c r="AK898" t="s">
        <v>547</v>
      </c>
      <c r="AL898">
        <v>36.011510000000001</v>
      </c>
      <c r="AM898" t="s">
        <v>548</v>
      </c>
      <c r="AN898">
        <v>-75.660330999999999</v>
      </c>
      <c r="AO898">
        <v>25</v>
      </c>
      <c r="AP898">
        <v>1075</v>
      </c>
      <c r="AQ898" t="s">
        <v>129</v>
      </c>
      <c r="AR898">
        <v>83</v>
      </c>
      <c r="AS898">
        <v>137</v>
      </c>
      <c r="AT898">
        <v>64</v>
      </c>
      <c r="BB898" t="str">
        <f t="shared" si="54"/>
        <v>1200</v>
      </c>
      <c r="BC898">
        <v>1</v>
      </c>
      <c r="BD898" t="str">
        <f t="shared" si="56"/>
        <v xml:space="preserve">N1281F  </v>
      </c>
      <c r="BE898">
        <v>1</v>
      </c>
      <c r="BG898">
        <v>0</v>
      </c>
      <c r="BH898">
        <v>0</v>
      </c>
      <c r="BI898">
        <v>0</v>
      </c>
      <c r="BJ898">
        <v>925</v>
      </c>
      <c r="BK898">
        <v>-150</v>
      </c>
      <c r="BL898" t="s">
        <v>130</v>
      </c>
      <c r="BM898">
        <v>1</v>
      </c>
      <c r="BN898">
        <v>0</v>
      </c>
      <c r="BO898">
        <v>1</v>
      </c>
      <c r="BP898">
        <v>0</v>
      </c>
      <c r="BT898">
        <v>0</v>
      </c>
      <c r="BU898">
        <v>0</v>
      </c>
      <c r="CE898" t="str">
        <f>"21:13:44.211"</f>
        <v>21:13:44.211</v>
      </c>
      <c r="CF898">
        <v>210957071</v>
      </c>
      <c r="CI898">
        <v>0</v>
      </c>
      <c r="CJ898">
        <v>1504</v>
      </c>
      <c r="CK898">
        <v>1011.2</v>
      </c>
      <c r="CL898">
        <v>4.2187999999999999</v>
      </c>
      <c r="CM898">
        <v>1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6</v>
      </c>
      <c r="CY898">
        <v>7</v>
      </c>
      <c r="CZ898" t="s">
        <v>131</v>
      </c>
      <c r="DA898">
        <v>145</v>
      </c>
      <c r="DB898">
        <v>1</v>
      </c>
      <c r="DC898" t="s">
        <v>132</v>
      </c>
      <c r="DD898" t="s">
        <v>133</v>
      </c>
      <c r="DG898">
        <v>1848914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"09/28/2024 21:13:44.628"</f>
        <v>09/28/2024 21:13:44.628</v>
      </c>
      <c r="C899" t="str">
        <f t="shared" si="55"/>
        <v>FFDFD7C0</v>
      </c>
      <c r="D899" t="s">
        <v>143</v>
      </c>
      <c r="E899">
        <v>13</v>
      </c>
      <c r="J899" t="s">
        <v>144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"21:13:44.211"</f>
        <v>21:13:44.211</v>
      </c>
      <c r="T899" t="str">
        <f>"21:13:43.811"</f>
        <v>21:13:43.811</v>
      </c>
      <c r="U899" t="str">
        <f t="shared" si="57"/>
        <v>A073EB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126</v>
      </c>
      <c r="AG899">
        <v>0</v>
      </c>
      <c r="AH899">
        <v>0</v>
      </c>
      <c r="AI899">
        <v>2</v>
      </c>
      <c r="AJ899">
        <v>1</v>
      </c>
      <c r="AK899" t="s">
        <v>547</v>
      </c>
      <c r="AL899">
        <v>36.011510000000001</v>
      </c>
      <c r="AM899" t="s">
        <v>548</v>
      </c>
      <c r="AN899">
        <v>-75.660330999999999</v>
      </c>
      <c r="AO899">
        <v>25</v>
      </c>
      <c r="AP899">
        <v>1075</v>
      </c>
      <c r="AQ899" t="s">
        <v>129</v>
      </c>
      <c r="AR899">
        <v>83</v>
      </c>
      <c r="AS899">
        <v>137</v>
      </c>
      <c r="AT899">
        <v>64</v>
      </c>
      <c r="BB899" t="str">
        <f t="shared" ref="BB899:BB962" si="58">"1200"</f>
        <v>1200</v>
      </c>
      <c r="BC899">
        <v>1</v>
      </c>
      <c r="BD899" t="str">
        <f t="shared" si="56"/>
        <v xml:space="preserve">N1281F  </v>
      </c>
      <c r="BE899">
        <v>1</v>
      </c>
      <c r="BG899">
        <v>0</v>
      </c>
      <c r="BH899">
        <v>0</v>
      </c>
      <c r="BI899">
        <v>0</v>
      </c>
      <c r="BJ899">
        <v>925</v>
      </c>
      <c r="BK899">
        <v>-150</v>
      </c>
      <c r="BL899" t="s">
        <v>130</v>
      </c>
      <c r="BM899">
        <v>1</v>
      </c>
      <c r="BN899">
        <v>0</v>
      </c>
      <c r="BO899">
        <v>1</v>
      </c>
      <c r="BP899">
        <v>0</v>
      </c>
      <c r="BT899">
        <v>0</v>
      </c>
      <c r="BU899">
        <v>0</v>
      </c>
      <c r="CE899" t="str">
        <f>"21:13:44.211"</f>
        <v>21:13:44.211</v>
      </c>
      <c r="CF899">
        <v>210957071</v>
      </c>
      <c r="CI899">
        <v>0</v>
      </c>
      <c r="CJ899">
        <v>1504</v>
      </c>
      <c r="CK899">
        <v>1011.2</v>
      </c>
      <c r="CL899">
        <v>4.2187999999999999</v>
      </c>
      <c r="CM899">
        <v>1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6</v>
      </c>
      <c r="CY899">
        <v>7</v>
      </c>
      <c r="CZ899" t="s">
        <v>131</v>
      </c>
      <c r="DA899">
        <v>145</v>
      </c>
      <c r="DB899">
        <v>1</v>
      </c>
      <c r="DC899" t="s">
        <v>132</v>
      </c>
      <c r="DD899" t="s">
        <v>133</v>
      </c>
      <c r="DG899">
        <v>1848914</v>
      </c>
      <c r="DI899">
        <v>0</v>
      </c>
      <c r="DJ899">
        <v>0</v>
      </c>
      <c r="DK899">
        <v>1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"09/28/2024 21:13:45.737"</f>
        <v>09/28/2024 21:13:45.737</v>
      </c>
      <c r="C900" t="str">
        <f t="shared" si="55"/>
        <v>FFDFD7C0</v>
      </c>
      <c r="D900" t="s">
        <v>136</v>
      </c>
      <c r="E900">
        <v>4</v>
      </c>
      <c r="F900">
        <v>1004</v>
      </c>
      <c r="G900" t="s">
        <v>124</v>
      </c>
      <c r="J900" t="s">
        <v>137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"21:13:45.391"</f>
        <v>21:13:45.391</v>
      </c>
      <c r="T900" t="str">
        <f>"21:13:44.891"</f>
        <v>21:13:44.891</v>
      </c>
      <c r="U900" t="str">
        <f t="shared" si="57"/>
        <v>A073EB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126</v>
      </c>
      <c r="AG900">
        <v>0</v>
      </c>
      <c r="AH900">
        <v>0</v>
      </c>
      <c r="AI900">
        <v>2</v>
      </c>
      <c r="AJ900">
        <v>1</v>
      </c>
      <c r="AK900" t="s">
        <v>549</v>
      </c>
      <c r="AL900">
        <v>36.012261000000002</v>
      </c>
      <c r="AM900" t="s">
        <v>550</v>
      </c>
      <c r="AN900">
        <v>-75.659751999999997</v>
      </c>
      <c r="AO900">
        <v>25</v>
      </c>
      <c r="AP900">
        <v>1075</v>
      </c>
      <c r="AQ900" t="s">
        <v>129</v>
      </c>
      <c r="AR900">
        <v>79</v>
      </c>
      <c r="AS900">
        <v>137</v>
      </c>
      <c r="AT900">
        <v>384</v>
      </c>
      <c r="BB900" t="str">
        <f t="shared" si="58"/>
        <v>1200</v>
      </c>
      <c r="BC900">
        <v>1</v>
      </c>
      <c r="BD900" t="str">
        <f t="shared" si="56"/>
        <v xml:space="preserve">N1281F  </v>
      </c>
      <c r="BE900">
        <v>1</v>
      </c>
      <c r="BG900">
        <v>0</v>
      </c>
      <c r="BH900">
        <v>0</v>
      </c>
      <c r="BI900">
        <v>0</v>
      </c>
      <c r="BJ900">
        <v>925</v>
      </c>
      <c r="BK900">
        <v>-150</v>
      </c>
      <c r="BL900" t="s">
        <v>130</v>
      </c>
      <c r="BM900">
        <v>1</v>
      </c>
      <c r="BN900">
        <v>0</v>
      </c>
      <c r="BO900">
        <v>1</v>
      </c>
      <c r="BP900">
        <v>0</v>
      </c>
      <c r="BT900">
        <v>0</v>
      </c>
      <c r="BU900">
        <v>0</v>
      </c>
      <c r="CE900" t="str">
        <f>"21:13:45.394"</f>
        <v>21:13:45.394</v>
      </c>
      <c r="CF900">
        <v>393891627</v>
      </c>
      <c r="CI900">
        <v>0</v>
      </c>
      <c r="CJ900">
        <v>1504</v>
      </c>
      <c r="CK900">
        <v>1011.2</v>
      </c>
      <c r="CL900">
        <v>4.2187999999999999</v>
      </c>
      <c r="CM900">
        <v>1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131</v>
      </c>
      <c r="DA900">
        <v>145</v>
      </c>
      <c r="DB900">
        <v>1</v>
      </c>
      <c r="DC900" t="s">
        <v>132</v>
      </c>
      <c r="DD900" t="s">
        <v>133</v>
      </c>
      <c r="DG900">
        <v>1849475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"09/28/2024 21:13:45.737"</f>
        <v>09/28/2024 21:13:45.737</v>
      </c>
      <c r="C901" t="str">
        <f t="shared" si="55"/>
        <v>FFDFD7C0</v>
      </c>
      <c r="D901" t="s">
        <v>136</v>
      </c>
      <c r="E901">
        <v>3</v>
      </c>
      <c r="F901">
        <v>1003</v>
      </c>
      <c r="G901" t="s">
        <v>142</v>
      </c>
      <c r="J901" t="s">
        <v>137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"21:13:45.391"</f>
        <v>21:13:45.391</v>
      </c>
      <c r="T901" t="str">
        <f>"21:13:44.891"</f>
        <v>21:13:44.891</v>
      </c>
      <c r="U901" t="str">
        <f t="shared" si="57"/>
        <v>A073EB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126</v>
      </c>
      <c r="AG901">
        <v>0</v>
      </c>
      <c r="AH901">
        <v>0</v>
      </c>
      <c r="AI901">
        <v>2</v>
      </c>
      <c r="AJ901">
        <v>1</v>
      </c>
      <c r="AK901" t="s">
        <v>549</v>
      </c>
      <c r="AL901">
        <v>36.012261000000002</v>
      </c>
      <c r="AM901" t="s">
        <v>550</v>
      </c>
      <c r="AN901">
        <v>-75.659751999999997</v>
      </c>
      <c r="AO901">
        <v>25</v>
      </c>
      <c r="AP901">
        <v>1075</v>
      </c>
      <c r="AQ901" t="s">
        <v>129</v>
      </c>
      <c r="AR901">
        <v>79</v>
      </c>
      <c r="AS901">
        <v>137</v>
      </c>
      <c r="AT901">
        <v>384</v>
      </c>
      <c r="BB901" t="str">
        <f t="shared" si="58"/>
        <v>1200</v>
      </c>
      <c r="BC901">
        <v>1</v>
      </c>
      <c r="BD901" t="str">
        <f t="shared" si="56"/>
        <v xml:space="preserve">N1281F  </v>
      </c>
      <c r="BE901">
        <v>1</v>
      </c>
      <c r="BG901">
        <v>0</v>
      </c>
      <c r="BH901">
        <v>0</v>
      </c>
      <c r="BI901">
        <v>0</v>
      </c>
      <c r="BJ901">
        <v>925</v>
      </c>
      <c r="BK901">
        <v>-150</v>
      </c>
      <c r="BL901" t="s">
        <v>130</v>
      </c>
      <c r="BM901">
        <v>1</v>
      </c>
      <c r="BN901">
        <v>0</v>
      </c>
      <c r="BO901">
        <v>1</v>
      </c>
      <c r="BP901">
        <v>0</v>
      </c>
      <c r="BT901">
        <v>0</v>
      </c>
      <c r="BU901">
        <v>0</v>
      </c>
      <c r="CE901" t="str">
        <f>"21:13:45.394"</f>
        <v>21:13:45.394</v>
      </c>
      <c r="CF901">
        <v>393891627</v>
      </c>
      <c r="CI901">
        <v>0</v>
      </c>
      <c r="CJ901">
        <v>1504</v>
      </c>
      <c r="CK901">
        <v>1011.2</v>
      </c>
      <c r="CL901">
        <v>4.2187999999999999</v>
      </c>
      <c r="CM901">
        <v>1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6</v>
      </c>
      <c r="CY901">
        <v>7</v>
      </c>
      <c r="CZ901" t="s">
        <v>131</v>
      </c>
      <c r="DA901">
        <v>145</v>
      </c>
      <c r="DB901">
        <v>1</v>
      </c>
      <c r="DC901" t="s">
        <v>132</v>
      </c>
      <c r="DD901" t="s">
        <v>133</v>
      </c>
      <c r="DG901">
        <v>1849475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"09/28/2024 21:13:45.737"</f>
        <v>09/28/2024 21:13:45.737</v>
      </c>
      <c r="C902" t="str">
        <f t="shared" si="55"/>
        <v>FFDFD7C0</v>
      </c>
      <c r="D902" t="s">
        <v>123</v>
      </c>
      <c r="E902">
        <v>2</v>
      </c>
      <c r="H902">
        <v>158</v>
      </c>
      <c r="I902" t="s">
        <v>124</v>
      </c>
      <c r="J902" t="s">
        <v>125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"21:13:45.391"</f>
        <v>21:13:45.391</v>
      </c>
      <c r="T902" t="str">
        <f>"21:13:44.891"</f>
        <v>21:13:44.891</v>
      </c>
      <c r="U902" t="str">
        <f t="shared" si="57"/>
        <v>A073EB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126</v>
      </c>
      <c r="AG902">
        <v>0</v>
      </c>
      <c r="AH902">
        <v>0</v>
      </c>
      <c r="AI902">
        <v>2</v>
      </c>
      <c r="AJ902">
        <v>1</v>
      </c>
      <c r="AK902" t="s">
        <v>549</v>
      </c>
      <c r="AL902">
        <v>36.012261000000002</v>
      </c>
      <c r="AM902" t="s">
        <v>550</v>
      </c>
      <c r="AN902">
        <v>-75.659751999999997</v>
      </c>
      <c r="AO902">
        <v>25</v>
      </c>
      <c r="AP902">
        <v>1075</v>
      </c>
      <c r="AQ902" t="s">
        <v>129</v>
      </c>
      <c r="AR902">
        <v>79</v>
      </c>
      <c r="AS902">
        <v>137</v>
      </c>
      <c r="AT902">
        <v>384</v>
      </c>
      <c r="BB902" t="str">
        <f t="shared" si="58"/>
        <v>1200</v>
      </c>
      <c r="BC902">
        <v>1</v>
      </c>
      <c r="BD902" t="str">
        <f t="shared" si="56"/>
        <v xml:space="preserve">N1281F  </v>
      </c>
      <c r="BE902">
        <v>1</v>
      </c>
      <c r="BG902">
        <v>0</v>
      </c>
      <c r="BH902">
        <v>0</v>
      </c>
      <c r="BI902">
        <v>0</v>
      </c>
      <c r="BJ902">
        <v>925</v>
      </c>
      <c r="BK902">
        <v>-150</v>
      </c>
      <c r="BL902" t="s">
        <v>130</v>
      </c>
      <c r="BM902">
        <v>1</v>
      </c>
      <c r="BN902">
        <v>0</v>
      </c>
      <c r="BO902">
        <v>1</v>
      </c>
      <c r="BP902">
        <v>0</v>
      </c>
      <c r="BT902">
        <v>0</v>
      </c>
      <c r="BU902">
        <v>0</v>
      </c>
      <c r="CE902" t="str">
        <f>"21:13:45.394"</f>
        <v>21:13:45.394</v>
      </c>
      <c r="CF902">
        <v>393891627</v>
      </c>
      <c r="CI902">
        <v>0</v>
      </c>
      <c r="CJ902">
        <v>1504</v>
      </c>
      <c r="CK902">
        <v>1011.2</v>
      </c>
      <c r="CL902">
        <v>4.2187999999999999</v>
      </c>
      <c r="CM902">
        <v>1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6</v>
      </c>
      <c r="CY902">
        <v>7</v>
      </c>
      <c r="CZ902" t="s">
        <v>131</v>
      </c>
      <c r="DA902">
        <v>145</v>
      </c>
      <c r="DB902">
        <v>1</v>
      </c>
      <c r="DC902" t="s">
        <v>132</v>
      </c>
      <c r="DD902" t="s">
        <v>133</v>
      </c>
      <c r="DG902">
        <v>1849475</v>
      </c>
      <c r="DI902">
        <v>0</v>
      </c>
      <c r="DJ902">
        <v>0</v>
      </c>
      <c r="DK902">
        <v>1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"09/28/2024 21:13:45.737"</f>
        <v>09/28/2024 21:13:45.737</v>
      </c>
      <c r="C903" t="str">
        <f t="shared" si="55"/>
        <v>FFDFD7C0</v>
      </c>
      <c r="D903" t="s">
        <v>427</v>
      </c>
      <c r="E903">
        <v>46</v>
      </c>
      <c r="H903">
        <v>143</v>
      </c>
      <c r="I903" t="s">
        <v>428</v>
      </c>
      <c r="J903" t="s">
        <v>297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"21:13:45.391"</f>
        <v>21:13:45.391</v>
      </c>
      <c r="T903" t="str">
        <f>"21:13:44.891"</f>
        <v>21:13:44.891</v>
      </c>
      <c r="U903" t="str">
        <f t="shared" si="57"/>
        <v>A073EB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126</v>
      </c>
      <c r="AG903">
        <v>0</v>
      </c>
      <c r="AH903">
        <v>0</v>
      </c>
      <c r="AI903">
        <v>2</v>
      </c>
      <c r="AJ903">
        <v>1</v>
      </c>
      <c r="AK903" t="s">
        <v>549</v>
      </c>
      <c r="AL903">
        <v>36.012261000000002</v>
      </c>
      <c r="AM903" t="s">
        <v>550</v>
      </c>
      <c r="AN903">
        <v>-75.659751999999997</v>
      </c>
      <c r="AO903">
        <v>25</v>
      </c>
      <c r="AP903">
        <v>1075</v>
      </c>
      <c r="AQ903" t="s">
        <v>129</v>
      </c>
      <c r="AR903">
        <v>79</v>
      </c>
      <c r="AS903">
        <v>137</v>
      </c>
      <c r="AT903">
        <v>384</v>
      </c>
      <c r="BB903" t="str">
        <f t="shared" si="58"/>
        <v>1200</v>
      </c>
      <c r="BC903">
        <v>1</v>
      </c>
      <c r="BD903" t="str">
        <f t="shared" si="56"/>
        <v xml:space="preserve">N1281F  </v>
      </c>
      <c r="BE903">
        <v>1</v>
      </c>
      <c r="BG903">
        <v>0</v>
      </c>
      <c r="BH903">
        <v>0</v>
      </c>
      <c r="BI903">
        <v>0</v>
      </c>
      <c r="BJ903">
        <v>925</v>
      </c>
      <c r="BK903">
        <v>-150</v>
      </c>
      <c r="BL903" t="s">
        <v>130</v>
      </c>
      <c r="BM903">
        <v>1</v>
      </c>
      <c r="BN903">
        <v>0</v>
      </c>
      <c r="BO903">
        <v>1</v>
      </c>
      <c r="BP903">
        <v>0</v>
      </c>
      <c r="BT903">
        <v>0</v>
      </c>
      <c r="BU903">
        <v>0</v>
      </c>
      <c r="CE903" t="str">
        <f>"21:13:45.394"</f>
        <v>21:13:45.394</v>
      </c>
      <c r="CF903">
        <v>393891627</v>
      </c>
      <c r="CI903">
        <v>0</v>
      </c>
      <c r="CJ903">
        <v>1504</v>
      </c>
      <c r="CK903">
        <v>1011.2</v>
      </c>
      <c r="CL903">
        <v>4.2187999999999999</v>
      </c>
      <c r="CM903">
        <v>1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6</v>
      </c>
      <c r="CY903">
        <v>7</v>
      </c>
      <c r="CZ903" t="s">
        <v>131</v>
      </c>
      <c r="DA903">
        <v>145</v>
      </c>
      <c r="DB903">
        <v>1</v>
      </c>
      <c r="DC903" t="s">
        <v>132</v>
      </c>
      <c r="DD903" t="s">
        <v>133</v>
      </c>
      <c r="DG903">
        <v>1849475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"09/28/2024 21:13:45.737"</f>
        <v>09/28/2024 21:13:45.737</v>
      </c>
      <c r="C904" t="str">
        <f t="shared" si="55"/>
        <v>FFDFD7C0</v>
      </c>
      <c r="D904" t="s">
        <v>143</v>
      </c>
      <c r="E904">
        <v>13</v>
      </c>
      <c r="J904" t="s">
        <v>144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"21:13:45.391"</f>
        <v>21:13:45.391</v>
      </c>
      <c r="T904" t="str">
        <f>"21:13:44.891"</f>
        <v>21:13:44.891</v>
      </c>
      <c r="U904" t="str">
        <f t="shared" si="57"/>
        <v>A073EB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126</v>
      </c>
      <c r="AG904">
        <v>0</v>
      </c>
      <c r="AH904">
        <v>0</v>
      </c>
      <c r="AI904">
        <v>2</v>
      </c>
      <c r="AJ904">
        <v>1</v>
      </c>
      <c r="AK904" t="s">
        <v>549</v>
      </c>
      <c r="AL904">
        <v>36.012261000000002</v>
      </c>
      <c r="AM904" t="s">
        <v>550</v>
      </c>
      <c r="AN904">
        <v>-75.659751999999997</v>
      </c>
      <c r="AO904">
        <v>25</v>
      </c>
      <c r="AP904">
        <v>1075</v>
      </c>
      <c r="AQ904" t="s">
        <v>129</v>
      </c>
      <c r="AR904">
        <v>79</v>
      </c>
      <c r="AS904">
        <v>137</v>
      </c>
      <c r="AT904">
        <v>384</v>
      </c>
      <c r="BB904" t="str">
        <f t="shared" si="58"/>
        <v>1200</v>
      </c>
      <c r="BC904">
        <v>1</v>
      </c>
      <c r="BD904" t="str">
        <f t="shared" si="56"/>
        <v xml:space="preserve">N1281F  </v>
      </c>
      <c r="BE904">
        <v>1</v>
      </c>
      <c r="BG904">
        <v>0</v>
      </c>
      <c r="BH904">
        <v>0</v>
      </c>
      <c r="BI904">
        <v>0</v>
      </c>
      <c r="BJ904">
        <v>925</v>
      </c>
      <c r="BK904">
        <v>-150</v>
      </c>
      <c r="BL904" t="s">
        <v>130</v>
      </c>
      <c r="BM904">
        <v>1</v>
      </c>
      <c r="BN904">
        <v>0</v>
      </c>
      <c r="BO904">
        <v>1</v>
      </c>
      <c r="BP904">
        <v>0</v>
      </c>
      <c r="BT904">
        <v>0</v>
      </c>
      <c r="BU904">
        <v>0</v>
      </c>
      <c r="CE904" t="str">
        <f>"21:13:45.394"</f>
        <v>21:13:45.394</v>
      </c>
      <c r="CF904">
        <v>393891627</v>
      </c>
      <c r="CI904">
        <v>0</v>
      </c>
      <c r="CJ904">
        <v>1504</v>
      </c>
      <c r="CK904">
        <v>1011.2</v>
      </c>
      <c r="CL904">
        <v>4.2187999999999999</v>
      </c>
      <c r="CM904">
        <v>1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6</v>
      </c>
      <c r="CY904">
        <v>7</v>
      </c>
      <c r="CZ904" t="s">
        <v>131</v>
      </c>
      <c r="DA904">
        <v>145</v>
      </c>
      <c r="DB904">
        <v>1</v>
      </c>
      <c r="DC904" t="s">
        <v>132</v>
      </c>
      <c r="DD904" t="s">
        <v>133</v>
      </c>
      <c r="DG904">
        <v>1849475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"09/28/2024 21:13:46.627"</f>
        <v>09/28/2024 21:13:46.627</v>
      </c>
      <c r="C905" t="str">
        <f t="shared" si="55"/>
        <v>FFDFD7C0</v>
      </c>
      <c r="D905" t="s">
        <v>136</v>
      </c>
      <c r="E905">
        <v>3</v>
      </c>
      <c r="F905">
        <v>1003</v>
      </c>
      <c r="G905" t="s">
        <v>142</v>
      </c>
      <c r="J905" t="s">
        <v>137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"21:13:46.398"</f>
        <v>21:13:46.398</v>
      </c>
      <c r="T905" t="str">
        <f>"21:13:45.898"</f>
        <v>21:13:45.898</v>
      </c>
      <c r="U905" t="str">
        <f t="shared" si="57"/>
        <v>A073EB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126</v>
      </c>
      <c r="AG905">
        <v>0</v>
      </c>
      <c r="AH905">
        <v>0</v>
      </c>
      <c r="AI905">
        <v>2</v>
      </c>
      <c r="AJ905">
        <v>1</v>
      </c>
      <c r="AK905" t="s">
        <v>551</v>
      </c>
      <c r="AL905">
        <v>36.012905000000003</v>
      </c>
      <c r="AM905" t="s">
        <v>552</v>
      </c>
      <c r="AN905">
        <v>-75.659344000000004</v>
      </c>
      <c r="AO905">
        <v>25</v>
      </c>
      <c r="AP905">
        <v>1100</v>
      </c>
      <c r="AQ905" t="s">
        <v>129</v>
      </c>
      <c r="AR905">
        <v>76</v>
      </c>
      <c r="AS905">
        <v>137</v>
      </c>
      <c r="AT905">
        <v>576</v>
      </c>
      <c r="BB905" t="str">
        <f t="shared" si="58"/>
        <v>1200</v>
      </c>
      <c r="BC905">
        <v>1</v>
      </c>
      <c r="BD905" t="str">
        <f t="shared" si="56"/>
        <v xml:space="preserve">N1281F  </v>
      </c>
      <c r="BE905">
        <v>1</v>
      </c>
      <c r="BG905">
        <v>0</v>
      </c>
      <c r="BH905">
        <v>0</v>
      </c>
      <c r="BI905">
        <v>0</v>
      </c>
      <c r="BJ905">
        <v>950</v>
      </c>
      <c r="BK905">
        <v>-150</v>
      </c>
      <c r="BL905" t="s">
        <v>130</v>
      </c>
      <c r="BM905">
        <v>1</v>
      </c>
      <c r="BN905">
        <v>0</v>
      </c>
      <c r="BO905">
        <v>1</v>
      </c>
      <c r="BP905">
        <v>0</v>
      </c>
      <c r="BT905">
        <v>0</v>
      </c>
      <c r="BU905">
        <v>0</v>
      </c>
      <c r="CE905" t="str">
        <f>"21:13:46.403"</f>
        <v>21:13:46.403</v>
      </c>
      <c r="CF905">
        <v>403154293</v>
      </c>
      <c r="CI905">
        <v>0</v>
      </c>
      <c r="CJ905">
        <v>1504</v>
      </c>
      <c r="CK905">
        <v>1011.2</v>
      </c>
      <c r="CL905">
        <v>4.2187999999999999</v>
      </c>
      <c r="CM905">
        <v>1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6</v>
      </c>
      <c r="CY905">
        <v>7</v>
      </c>
      <c r="CZ905" t="s">
        <v>131</v>
      </c>
      <c r="DA905">
        <v>145</v>
      </c>
      <c r="DB905">
        <v>1</v>
      </c>
      <c r="DC905" t="s">
        <v>132</v>
      </c>
      <c r="DD905" t="s">
        <v>133</v>
      </c>
      <c r="DG905">
        <v>1849897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"09/28/2024 21:13:46.627"</f>
        <v>09/28/2024 21:13:46.627</v>
      </c>
      <c r="C906" t="str">
        <f t="shared" si="55"/>
        <v>FFDFD7C0</v>
      </c>
      <c r="D906" t="s">
        <v>136</v>
      </c>
      <c r="E906">
        <v>4</v>
      </c>
      <c r="F906">
        <v>1004</v>
      </c>
      <c r="G906" t="s">
        <v>124</v>
      </c>
      <c r="J906" t="s">
        <v>137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"21:13:46.398"</f>
        <v>21:13:46.398</v>
      </c>
      <c r="T906" t="str">
        <f>"21:13:45.898"</f>
        <v>21:13:45.898</v>
      </c>
      <c r="U906" t="str">
        <f t="shared" si="57"/>
        <v>A073EB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126</v>
      </c>
      <c r="AG906">
        <v>0</v>
      </c>
      <c r="AH906">
        <v>0</v>
      </c>
      <c r="AI906">
        <v>2</v>
      </c>
      <c r="AJ906">
        <v>1</v>
      </c>
      <c r="AK906" t="s">
        <v>551</v>
      </c>
      <c r="AL906">
        <v>36.012905000000003</v>
      </c>
      <c r="AM906" t="s">
        <v>552</v>
      </c>
      <c r="AN906">
        <v>-75.659344000000004</v>
      </c>
      <c r="AO906">
        <v>25</v>
      </c>
      <c r="AP906">
        <v>1100</v>
      </c>
      <c r="AQ906" t="s">
        <v>129</v>
      </c>
      <c r="AR906">
        <v>76</v>
      </c>
      <c r="AS906">
        <v>137</v>
      </c>
      <c r="AT906">
        <v>576</v>
      </c>
      <c r="BB906" t="str">
        <f t="shared" si="58"/>
        <v>1200</v>
      </c>
      <c r="BC906">
        <v>1</v>
      </c>
      <c r="BD906" t="str">
        <f t="shared" si="56"/>
        <v xml:space="preserve">N1281F  </v>
      </c>
      <c r="BE906">
        <v>1</v>
      </c>
      <c r="BG906">
        <v>0</v>
      </c>
      <c r="BH906">
        <v>0</v>
      </c>
      <c r="BI906">
        <v>0</v>
      </c>
      <c r="BJ906">
        <v>950</v>
      </c>
      <c r="BK906">
        <v>-150</v>
      </c>
      <c r="BL906" t="s">
        <v>130</v>
      </c>
      <c r="BM906">
        <v>1</v>
      </c>
      <c r="BN906">
        <v>0</v>
      </c>
      <c r="BO906">
        <v>1</v>
      </c>
      <c r="BP906">
        <v>0</v>
      </c>
      <c r="BT906">
        <v>0</v>
      </c>
      <c r="BU906">
        <v>0</v>
      </c>
      <c r="CE906" t="str">
        <f>"21:13:46.403"</f>
        <v>21:13:46.403</v>
      </c>
      <c r="CF906">
        <v>403154293</v>
      </c>
      <c r="CI906">
        <v>0</v>
      </c>
      <c r="CJ906">
        <v>1504</v>
      </c>
      <c r="CK906">
        <v>1011.2</v>
      </c>
      <c r="CL906">
        <v>4.2187999999999999</v>
      </c>
      <c r="CM906">
        <v>1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6</v>
      </c>
      <c r="CY906">
        <v>7</v>
      </c>
      <c r="CZ906" t="s">
        <v>131</v>
      </c>
      <c r="DA906">
        <v>145</v>
      </c>
      <c r="DB906">
        <v>1</v>
      </c>
      <c r="DC906" t="s">
        <v>132</v>
      </c>
      <c r="DD906" t="s">
        <v>133</v>
      </c>
      <c r="DG906">
        <v>1849897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"09/28/2024 21:13:46.674"</f>
        <v>09/28/2024 21:13:46.674</v>
      </c>
      <c r="C907" t="str">
        <f t="shared" si="55"/>
        <v>FFDFD7C0</v>
      </c>
      <c r="D907" t="s">
        <v>123</v>
      </c>
      <c r="E907">
        <v>2</v>
      </c>
      <c r="H907">
        <v>158</v>
      </c>
      <c r="I907" t="s">
        <v>124</v>
      </c>
      <c r="J907" t="s">
        <v>125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"21:13:46.398"</f>
        <v>21:13:46.398</v>
      </c>
      <c r="T907" t="str">
        <f>"21:13:45.898"</f>
        <v>21:13:45.898</v>
      </c>
      <c r="U907" t="str">
        <f t="shared" si="57"/>
        <v>A073EB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126</v>
      </c>
      <c r="AG907">
        <v>0</v>
      </c>
      <c r="AH907">
        <v>0</v>
      </c>
      <c r="AI907">
        <v>2</v>
      </c>
      <c r="AJ907">
        <v>1</v>
      </c>
      <c r="AK907" t="s">
        <v>551</v>
      </c>
      <c r="AL907">
        <v>36.012905000000003</v>
      </c>
      <c r="AM907" t="s">
        <v>552</v>
      </c>
      <c r="AN907">
        <v>-75.659344000000004</v>
      </c>
      <c r="AO907">
        <v>25</v>
      </c>
      <c r="AP907">
        <v>1100</v>
      </c>
      <c r="AQ907" t="s">
        <v>129</v>
      </c>
      <c r="AR907">
        <v>76</v>
      </c>
      <c r="AS907">
        <v>137</v>
      </c>
      <c r="AT907">
        <v>576</v>
      </c>
      <c r="BB907" t="str">
        <f t="shared" si="58"/>
        <v>1200</v>
      </c>
      <c r="BC907">
        <v>1</v>
      </c>
      <c r="BD907" t="str">
        <f t="shared" si="56"/>
        <v xml:space="preserve">N1281F  </v>
      </c>
      <c r="BE907">
        <v>1</v>
      </c>
      <c r="BG907">
        <v>0</v>
      </c>
      <c r="BH907">
        <v>0</v>
      </c>
      <c r="BI907">
        <v>0</v>
      </c>
      <c r="BJ907">
        <v>950</v>
      </c>
      <c r="BK907">
        <v>-150</v>
      </c>
      <c r="BL907" t="s">
        <v>130</v>
      </c>
      <c r="BM907">
        <v>1</v>
      </c>
      <c r="BN907">
        <v>0</v>
      </c>
      <c r="BO907">
        <v>1</v>
      </c>
      <c r="BP907">
        <v>0</v>
      </c>
      <c r="BT907">
        <v>0</v>
      </c>
      <c r="BU907">
        <v>0</v>
      </c>
      <c r="CE907" t="str">
        <f>"21:13:46.403"</f>
        <v>21:13:46.403</v>
      </c>
      <c r="CF907">
        <v>403154293</v>
      </c>
      <c r="CI907">
        <v>0</v>
      </c>
      <c r="CJ907">
        <v>1504</v>
      </c>
      <c r="CK907">
        <v>1011.2</v>
      </c>
      <c r="CL907">
        <v>4.2187999999999999</v>
      </c>
      <c r="CM907">
        <v>1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6</v>
      </c>
      <c r="CY907">
        <v>7</v>
      </c>
      <c r="CZ907" t="s">
        <v>131</v>
      </c>
      <c r="DA907">
        <v>145</v>
      </c>
      <c r="DB907">
        <v>1</v>
      </c>
      <c r="DC907" t="s">
        <v>132</v>
      </c>
      <c r="DD907" t="s">
        <v>133</v>
      </c>
      <c r="DG907">
        <v>1849897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"09/28/2024 21:13:46.690"</f>
        <v>09/28/2024 21:13:46.690</v>
      </c>
      <c r="C908" t="str">
        <f t="shared" si="55"/>
        <v>FFDFD7C0</v>
      </c>
      <c r="D908" t="s">
        <v>427</v>
      </c>
      <c r="E908">
        <v>46</v>
      </c>
      <c r="H908">
        <v>143</v>
      </c>
      <c r="I908" t="s">
        <v>428</v>
      </c>
      <c r="J908" t="s">
        <v>297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"21:13:46.398"</f>
        <v>21:13:46.398</v>
      </c>
      <c r="T908" t="str">
        <f>"21:13:45.898"</f>
        <v>21:13:45.898</v>
      </c>
      <c r="U908" t="str">
        <f t="shared" si="57"/>
        <v>A073EB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126</v>
      </c>
      <c r="AG908">
        <v>0</v>
      </c>
      <c r="AH908">
        <v>0</v>
      </c>
      <c r="AI908">
        <v>2</v>
      </c>
      <c r="AJ908">
        <v>1</v>
      </c>
      <c r="AK908" t="s">
        <v>551</v>
      </c>
      <c r="AL908">
        <v>36.012905000000003</v>
      </c>
      <c r="AM908" t="s">
        <v>552</v>
      </c>
      <c r="AN908">
        <v>-75.659344000000004</v>
      </c>
      <c r="AO908">
        <v>25</v>
      </c>
      <c r="AP908">
        <v>1100</v>
      </c>
      <c r="AQ908" t="s">
        <v>129</v>
      </c>
      <c r="AR908">
        <v>76</v>
      </c>
      <c r="AS908">
        <v>137</v>
      </c>
      <c r="AT908">
        <v>576</v>
      </c>
      <c r="BB908" t="str">
        <f t="shared" si="58"/>
        <v>1200</v>
      </c>
      <c r="BC908">
        <v>1</v>
      </c>
      <c r="BD908" t="str">
        <f t="shared" si="56"/>
        <v xml:space="preserve">N1281F  </v>
      </c>
      <c r="BE908">
        <v>1</v>
      </c>
      <c r="BG908">
        <v>0</v>
      </c>
      <c r="BH908">
        <v>0</v>
      </c>
      <c r="BI908">
        <v>0</v>
      </c>
      <c r="BJ908">
        <v>950</v>
      </c>
      <c r="BK908">
        <v>-150</v>
      </c>
      <c r="BL908" t="s">
        <v>130</v>
      </c>
      <c r="BM908">
        <v>1</v>
      </c>
      <c r="BN908">
        <v>0</v>
      </c>
      <c r="BO908">
        <v>1</v>
      </c>
      <c r="BP908">
        <v>0</v>
      </c>
      <c r="BT908">
        <v>0</v>
      </c>
      <c r="BU908">
        <v>0</v>
      </c>
      <c r="CE908" t="str">
        <f>"21:13:46.403"</f>
        <v>21:13:46.403</v>
      </c>
      <c r="CF908">
        <v>403154293</v>
      </c>
      <c r="CI908">
        <v>0</v>
      </c>
      <c r="CJ908">
        <v>1504</v>
      </c>
      <c r="CK908">
        <v>1011.2</v>
      </c>
      <c r="CL908">
        <v>4.2187999999999999</v>
      </c>
      <c r="CM908">
        <v>1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6</v>
      </c>
      <c r="CY908">
        <v>7</v>
      </c>
      <c r="CZ908" t="s">
        <v>131</v>
      </c>
      <c r="DA908">
        <v>145</v>
      </c>
      <c r="DB908">
        <v>1</v>
      </c>
      <c r="DC908" t="s">
        <v>132</v>
      </c>
      <c r="DD908" t="s">
        <v>133</v>
      </c>
      <c r="DG908">
        <v>1849897</v>
      </c>
      <c r="DI908">
        <v>0</v>
      </c>
      <c r="DJ908">
        <v>0</v>
      </c>
      <c r="DK908">
        <v>1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"09/28/2024 21:13:46.705"</f>
        <v>09/28/2024 21:13:46.705</v>
      </c>
      <c r="C909" t="str">
        <f t="shared" si="55"/>
        <v>FFDFD7C0</v>
      </c>
      <c r="D909" t="s">
        <v>143</v>
      </c>
      <c r="E909">
        <v>13</v>
      </c>
      <c r="J909" t="s">
        <v>144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"21:13:46.398"</f>
        <v>21:13:46.398</v>
      </c>
      <c r="T909" t="str">
        <f>"21:13:45.898"</f>
        <v>21:13:45.898</v>
      </c>
      <c r="U909" t="str">
        <f t="shared" si="57"/>
        <v>A073EB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126</v>
      </c>
      <c r="AG909">
        <v>0</v>
      </c>
      <c r="AH909">
        <v>0</v>
      </c>
      <c r="AI909">
        <v>2</v>
      </c>
      <c r="AJ909">
        <v>1</v>
      </c>
      <c r="AK909" t="s">
        <v>551</v>
      </c>
      <c r="AL909">
        <v>36.012905000000003</v>
      </c>
      <c r="AM909" t="s">
        <v>552</v>
      </c>
      <c r="AN909">
        <v>-75.659344000000004</v>
      </c>
      <c r="AO909">
        <v>25</v>
      </c>
      <c r="AP909">
        <v>1100</v>
      </c>
      <c r="AQ909" t="s">
        <v>129</v>
      </c>
      <c r="AR909">
        <v>76</v>
      </c>
      <c r="AS909">
        <v>137</v>
      </c>
      <c r="AT909">
        <v>576</v>
      </c>
      <c r="BB909" t="str">
        <f t="shared" si="58"/>
        <v>1200</v>
      </c>
      <c r="BC909">
        <v>1</v>
      </c>
      <c r="BD909" t="str">
        <f t="shared" si="56"/>
        <v xml:space="preserve">N1281F  </v>
      </c>
      <c r="BE909">
        <v>1</v>
      </c>
      <c r="BG909">
        <v>0</v>
      </c>
      <c r="BH909">
        <v>0</v>
      </c>
      <c r="BI909">
        <v>0</v>
      </c>
      <c r="BJ909">
        <v>950</v>
      </c>
      <c r="BK909">
        <v>-150</v>
      </c>
      <c r="BL909" t="s">
        <v>130</v>
      </c>
      <c r="BM909">
        <v>1</v>
      </c>
      <c r="BN909">
        <v>0</v>
      </c>
      <c r="BO909">
        <v>1</v>
      </c>
      <c r="BP909">
        <v>0</v>
      </c>
      <c r="BT909">
        <v>0</v>
      </c>
      <c r="BU909">
        <v>0</v>
      </c>
      <c r="CE909" t="str">
        <f>"21:13:46.403"</f>
        <v>21:13:46.403</v>
      </c>
      <c r="CF909">
        <v>403154293</v>
      </c>
      <c r="CI909">
        <v>0</v>
      </c>
      <c r="CJ909">
        <v>1504</v>
      </c>
      <c r="CK909">
        <v>1011.2</v>
      </c>
      <c r="CL909">
        <v>4.2187999999999999</v>
      </c>
      <c r="CM909">
        <v>1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145</v>
      </c>
      <c r="DB909">
        <v>1</v>
      </c>
      <c r="DC909" t="s">
        <v>132</v>
      </c>
      <c r="DD909" t="s">
        <v>133</v>
      </c>
      <c r="DG909">
        <v>1849897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"09/28/2024 21:13:47.783"</f>
        <v>09/28/2024 21:13:47.783</v>
      </c>
      <c r="C910" t="str">
        <f t="shared" si="55"/>
        <v>FFDFD7C0</v>
      </c>
      <c r="D910" t="s">
        <v>427</v>
      </c>
      <c r="E910">
        <v>46</v>
      </c>
      <c r="H910">
        <v>143</v>
      </c>
      <c r="I910" t="s">
        <v>428</v>
      </c>
      <c r="J910" t="s">
        <v>297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"21:13:47.539"</f>
        <v>21:13:47.539</v>
      </c>
      <c r="T910" t="str">
        <f>"21:13:47.039"</f>
        <v>21:13:47.039</v>
      </c>
      <c r="U910" t="str">
        <f t="shared" si="57"/>
        <v>A073EB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126</v>
      </c>
      <c r="AG910">
        <v>0</v>
      </c>
      <c r="AH910">
        <v>0</v>
      </c>
      <c r="AI910">
        <v>2</v>
      </c>
      <c r="AJ910">
        <v>1</v>
      </c>
      <c r="AK910" t="s">
        <v>553</v>
      </c>
      <c r="AL910">
        <v>36.013655999999997</v>
      </c>
      <c r="AM910" t="s">
        <v>554</v>
      </c>
      <c r="AN910">
        <v>-75.658872000000002</v>
      </c>
      <c r="AO910">
        <v>25</v>
      </c>
      <c r="AP910">
        <v>1100</v>
      </c>
      <c r="AQ910" t="s">
        <v>129</v>
      </c>
      <c r="AR910">
        <v>72</v>
      </c>
      <c r="AS910">
        <v>137</v>
      </c>
      <c r="AT910">
        <v>576</v>
      </c>
      <c r="BB910" t="str">
        <f t="shared" si="58"/>
        <v>1200</v>
      </c>
      <c r="BC910">
        <v>1</v>
      </c>
      <c r="BD910" t="str">
        <f t="shared" si="56"/>
        <v xml:space="preserve">N1281F  </v>
      </c>
      <c r="BE910">
        <v>1</v>
      </c>
      <c r="BG910">
        <v>0</v>
      </c>
      <c r="BH910">
        <v>0</v>
      </c>
      <c r="BI910">
        <v>0</v>
      </c>
      <c r="BJ910">
        <v>950</v>
      </c>
      <c r="BK910">
        <v>-150</v>
      </c>
      <c r="BL910" t="s">
        <v>130</v>
      </c>
      <c r="BM910">
        <v>1</v>
      </c>
      <c r="BN910">
        <v>0</v>
      </c>
      <c r="BO910">
        <v>1</v>
      </c>
      <c r="BP910">
        <v>0</v>
      </c>
      <c r="BT910">
        <v>0</v>
      </c>
      <c r="BU910">
        <v>0</v>
      </c>
      <c r="CE910" t="str">
        <f>"21:13:47.543"</f>
        <v>21:13:47.543</v>
      </c>
      <c r="CF910">
        <v>543490143</v>
      </c>
      <c r="CI910">
        <v>0</v>
      </c>
      <c r="CJ910">
        <v>1504</v>
      </c>
      <c r="CK910">
        <v>1011.2</v>
      </c>
      <c r="CL910">
        <v>4.2187999999999999</v>
      </c>
      <c r="CM910">
        <v>1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131</v>
      </c>
      <c r="DA910">
        <v>145</v>
      </c>
      <c r="DB910">
        <v>1</v>
      </c>
      <c r="DC910" t="s">
        <v>132</v>
      </c>
      <c r="DD910" t="s">
        <v>133</v>
      </c>
      <c r="DG910">
        <v>1850474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"09/28/2024 21:13:47.783"</f>
        <v>09/28/2024 21:13:47.783</v>
      </c>
      <c r="C911" t="str">
        <f t="shared" si="55"/>
        <v>FFDFD7C0</v>
      </c>
      <c r="D911" t="s">
        <v>143</v>
      </c>
      <c r="E911">
        <v>13</v>
      </c>
      <c r="J911" t="s">
        <v>144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"21:13:47.539"</f>
        <v>21:13:47.539</v>
      </c>
      <c r="T911" t="str">
        <f>"21:13:47.039"</f>
        <v>21:13:47.039</v>
      </c>
      <c r="U911" t="str">
        <f t="shared" si="57"/>
        <v>A073EB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126</v>
      </c>
      <c r="AG911">
        <v>0</v>
      </c>
      <c r="AH911">
        <v>0</v>
      </c>
      <c r="AI911">
        <v>2</v>
      </c>
      <c r="AJ911">
        <v>1</v>
      </c>
      <c r="AK911" t="s">
        <v>553</v>
      </c>
      <c r="AL911">
        <v>36.013655999999997</v>
      </c>
      <c r="AM911" t="s">
        <v>554</v>
      </c>
      <c r="AN911">
        <v>-75.658872000000002</v>
      </c>
      <c r="AO911">
        <v>25</v>
      </c>
      <c r="AP911">
        <v>1100</v>
      </c>
      <c r="AQ911" t="s">
        <v>129</v>
      </c>
      <c r="AR911">
        <v>72</v>
      </c>
      <c r="AS911">
        <v>137</v>
      </c>
      <c r="AT911">
        <v>576</v>
      </c>
      <c r="BB911" t="str">
        <f t="shared" si="58"/>
        <v>1200</v>
      </c>
      <c r="BC911">
        <v>1</v>
      </c>
      <c r="BD911" t="str">
        <f t="shared" si="56"/>
        <v xml:space="preserve">N1281F  </v>
      </c>
      <c r="BE911">
        <v>1</v>
      </c>
      <c r="BG911">
        <v>0</v>
      </c>
      <c r="BH911">
        <v>0</v>
      </c>
      <c r="BI911">
        <v>0</v>
      </c>
      <c r="BJ911">
        <v>950</v>
      </c>
      <c r="BK911">
        <v>-150</v>
      </c>
      <c r="BL911" t="s">
        <v>130</v>
      </c>
      <c r="BM911">
        <v>1</v>
      </c>
      <c r="BN911">
        <v>0</v>
      </c>
      <c r="BO911">
        <v>1</v>
      </c>
      <c r="BP911">
        <v>0</v>
      </c>
      <c r="BT911">
        <v>0</v>
      </c>
      <c r="BU911">
        <v>0</v>
      </c>
      <c r="CE911" t="str">
        <f>"21:13:47.543"</f>
        <v>21:13:47.543</v>
      </c>
      <c r="CF911">
        <v>543490143</v>
      </c>
      <c r="CI911">
        <v>0</v>
      </c>
      <c r="CJ911">
        <v>1504</v>
      </c>
      <c r="CK911">
        <v>1011.2</v>
      </c>
      <c r="CL911">
        <v>4.2187999999999999</v>
      </c>
      <c r="CM911">
        <v>1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6</v>
      </c>
      <c r="CY911">
        <v>7</v>
      </c>
      <c r="CZ911" t="s">
        <v>131</v>
      </c>
      <c r="DA911">
        <v>145</v>
      </c>
      <c r="DB911">
        <v>1</v>
      </c>
      <c r="DC911" t="s">
        <v>132</v>
      </c>
      <c r="DD911" t="s">
        <v>133</v>
      </c>
      <c r="DG911">
        <v>1850474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"09/28/2024 21:13:47.783"</f>
        <v>09/28/2024 21:13:47.783</v>
      </c>
      <c r="C912" t="str">
        <f t="shared" si="55"/>
        <v>FFDFD7C0</v>
      </c>
      <c r="D912" t="s">
        <v>136</v>
      </c>
      <c r="E912">
        <v>3</v>
      </c>
      <c r="F912">
        <v>1003</v>
      </c>
      <c r="G912" t="s">
        <v>142</v>
      </c>
      <c r="J912" t="s">
        <v>137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"21:13:47.539"</f>
        <v>21:13:47.539</v>
      </c>
      <c r="T912" t="str">
        <f>"21:13:47.039"</f>
        <v>21:13:47.039</v>
      </c>
      <c r="U912" t="str">
        <f t="shared" si="57"/>
        <v>A073EB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126</v>
      </c>
      <c r="AG912">
        <v>0</v>
      </c>
      <c r="AH912">
        <v>0</v>
      </c>
      <c r="AI912">
        <v>2</v>
      </c>
      <c r="AJ912">
        <v>1</v>
      </c>
      <c r="AK912" t="s">
        <v>553</v>
      </c>
      <c r="AL912">
        <v>36.013655999999997</v>
      </c>
      <c r="AM912" t="s">
        <v>554</v>
      </c>
      <c r="AN912">
        <v>-75.658872000000002</v>
      </c>
      <c r="AO912">
        <v>25</v>
      </c>
      <c r="AP912">
        <v>1100</v>
      </c>
      <c r="AQ912" t="s">
        <v>129</v>
      </c>
      <c r="AR912">
        <v>72</v>
      </c>
      <c r="AS912">
        <v>137</v>
      </c>
      <c r="AT912">
        <v>576</v>
      </c>
      <c r="BB912" t="str">
        <f t="shared" si="58"/>
        <v>1200</v>
      </c>
      <c r="BC912">
        <v>1</v>
      </c>
      <c r="BD912" t="str">
        <f t="shared" si="56"/>
        <v xml:space="preserve">N1281F  </v>
      </c>
      <c r="BE912">
        <v>1</v>
      </c>
      <c r="BG912">
        <v>0</v>
      </c>
      <c r="BH912">
        <v>0</v>
      </c>
      <c r="BI912">
        <v>0</v>
      </c>
      <c r="BJ912">
        <v>950</v>
      </c>
      <c r="BK912">
        <v>-150</v>
      </c>
      <c r="BL912" t="s">
        <v>130</v>
      </c>
      <c r="BM912">
        <v>1</v>
      </c>
      <c r="BN912">
        <v>0</v>
      </c>
      <c r="BO912">
        <v>1</v>
      </c>
      <c r="BP912">
        <v>0</v>
      </c>
      <c r="BT912">
        <v>0</v>
      </c>
      <c r="BU912">
        <v>0</v>
      </c>
      <c r="CE912" t="str">
        <f>"21:13:47.543"</f>
        <v>21:13:47.543</v>
      </c>
      <c r="CF912">
        <v>543490143</v>
      </c>
      <c r="CI912">
        <v>0</v>
      </c>
      <c r="CJ912">
        <v>1504</v>
      </c>
      <c r="CK912">
        <v>1011.2</v>
      </c>
      <c r="CL912">
        <v>4.2187999999999999</v>
      </c>
      <c r="CM912">
        <v>1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6</v>
      </c>
      <c r="CY912">
        <v>7</v>
      </c>
      <c r="CZ912" t="s">
        <v>131</v>
      </c>
      <c r="DA912">
        <v>145</v>
      </c>
      <c r="DB912">
        <v>1</v>
      </c>
      <c r="DC912" t="s">
        <v>132</v>
      </c>
      <c r="DD912" t="s">
        <v>133</v>
      </c>
      <c r="DG912">
        <v>1850474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"09/28/2024 21:13:47.783"</f>
        <v>09/28/2024 21:13:47.783</v>
      </c>
      <c r="C913" t="str">
        <f t="shared" si="55"/>
        <v>FFDFD7C0</v>
      </c>
      <c r="D913" t="s">
        <v>136</v>
      </c>
      <c r="E913">
        <v>4</v>
      </c>
      <c r="F913">
        <v>1004</v>
      </c>
      <c r="G913" t="s">
        <v>124</v>
      </c>
      <c r="J913" t="s">
        <v>137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"21:13:47.539"</f>
        <v>21:13:47.539</v>
      </c>
      <c r="T913" t="str">
        <f>"21:13:47.039"</f>
        <v>21:13:47.039</v>
      </c>
      <c r="U913" t="str">
        <f t="shared" si="57"/>
        <v>A073EB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126</v>
      </c>
      <c r="AG913">
        <v>0</v>
      </c>
      <c r="AH913">
        <v>0</v>
      </c>
      <c r="AI913">
        <v>2</v>
      </c>
      <c r="AJ913">
        <v>1</v>
      </c>
      <c r="AK913" t="s">
        <v>553</v>
      </c>
      <c r="AL913">
        <v>36.013655999999997</v>
      </c>
      <c r="AM913" t="s">
        <v>554</v>
      </c>
      <c r="AN913">
        <v>-75.658872000000002</v>
      </c>
      <c r="AO913">
        <v>25</v>
      </c>
      <c r="AP913">
        <v>1100</v>
      </c>
      <c r="AQ913" t="s">
        <v>129</v>
      </c>
      <c r="AR913">
        <v>72</v>
      </c>
      <c r="AS913">
        <v>137</v>
      </c>
      <c r="AT913">
        <v>576</v>
      </c>
      <c r="BB913" t="str">
        <f t="shared" si="58"/>
        <v>1200</v>
      </c>
      <c r="BC913">
        <v>1</v>
      </c>
      <c r="BD913" t="str">
        <f t="shared" si="56"/>
        <v xml:space="preserve">N1281F  </v>
      </c>
      <c r="BE913">
        <v>1</v>
      </c>
      <c r="BG913">
        <v>0</v>
      </c>
      <c r="BH913">
        <v>0</v>
      </c>
      <c r="BI913">
        <v>0</v>
      </c>
      <c r="BJ913">
        <v>950</v>
      </c>
      <c r="BK913">
        <v>-150</v>
      </c>
      <c r="BL913" t="s">
        <v>130</v>
      </c>
      <c r="BM913">
        <v>1</v>
      </c>
      <c r="BN913">
        <v>0</v>
      </c>
      <c r="BO913">
        <v>1</v>
      </c>
      <c r="BP913">
        <v>0</v>
      </c>
      <c r="BT913">
        <v>0</v>
      </c>
      <c r="BU913">
        <v>0</v>
      </c>
      <c r="CE913" t="str">
        <f>"21:13:47.543"</f>
        <v>21:13:47.543</v>
      </c>
      <c r="CF913">
        <v>543490143</v>
      </c>
      <c r="CI913">
        <v>0</v>
      </c>
      <c r="CJ913">
        <v>1504</v>
      </c>
      <c r="CK913">
        <v>1011.2</v>
      </c>
      <c r="CL913">
        <v>4.2187999999999999</v>
      </c>
      <c r="CM913">
        <v>1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6</v>
      </c>
      <c r="CY913">
        <v>7</v>
      </c>
      <c r="CZ913" t="s">
        <v>131</v>
      </c>
      <c r="DA913">
        <v>145</v>
      </c>
      <c r="DB913">
        <v>1</v>
      </c>
      <c r="DC913" t="s">
        <v>132</v>
      </c>
      <c r="DD913" t="s">
        <v>133</v>
      </c>
      <c r="DG913">
        <v>1850474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"09/28/2024 21:13:47.861"</f>
        <v>09/28/2024 21:13:47.861</v>
      </c>
      <c r="C914" t="str">
        <f t="shared" si="55"/>
        <v>FFDFD7C0</v>
      </c>
      <c r="D914" t="s">
        <v>123</v>
      </c>
      <c r="E914">
        <v>2</v>
      </c>
      <c r="H914">
        <v>158</v>
      </c>
      <c r="I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"21:13:47.539"</f>
        <v>21:13:47.539</v>
      </c>
      <c r="T914" t="str">
        <f>"21:13:47.039"</f>
        <v>21:13:47.039</v>
      </c>
      <c r="U914" t="str">
        <f t="shared" si="57"/>
        <v>A073EB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126</v>
      </c>
      <c r="AG914">
        <v>0</v>
      </c>
      <c r="AH914">
        <v>0</v>
      </c>
      <c r="AI914">
        <v>2</v>
      </c>
      <c r="AJ914">
        <v>1</v>
      </c>
      <c r="AK914" t="s">
        <v>553</v>
      </c>
      <c r="AL914">
        <v>36.013655999999997</v>
      </c>
      <c r="AM914" t="s">
        <v>554</v>
      </c>
      <c r="AN914">
        <v>-75.658872000000002</v>
      </c>
      <c r="AO914">
        <v>25</v>
      </c>
      <c r="AP914">
        <v>1100</v>
      </c>
      <c r="AQ914" t="s">
        <v>129</v>
      </c>
      <c r="AR914">
        <v>72</v>
      </c>
      <c r="AS914">
        <v>137</v>
      </c>
      <c r="AT914">
        <v>576</v>
      </c>
      <c r="BB914" t="str">
        <f t="shared" si="58"/>
        <v>1200</v>
      </c>
      <c r="BC914">
        <v>1</v>
      </c>
      <c r="BD914" t="str">
        <f t="shared" si="56"/>
        <v xml:space="preserve">N1281F  </v>
      </c>
      <c r="BE914">
        <v>1</v>
      </c>
      <c r="BG914">
        <v>0</v>
      </c>
      <c r="BH914">
        <v>0</v>
      </c>
      <c r="BI914">
        <v>0</v>
      </c>
      <c r="BJ914">
        <v>950</v>
      </c>
      <c r="BK914">
        <v>-150</v>
      </c>
      <c r="BL914" t="s">
        <v>130</v>
      </c>
      <c r="BM914">
        <v>1</v>
      </c>
      <c r="BN914">
        <v>0</v>
      </c>
      <c r="BO914">
        <v>1</v>
      </c>
      <c r="BP914">
        <v>0</v>
      </c>
      <c r="BT914">
        <v>0</v>
      </c>
      <c r="BU914">
        <v>0</v>
      </c>
      <c r="CE914" t="str">
        <f>"21:13:47.543"</f>
        <v>21:13:47.543</v>
      </c>
      <c r="CF914">
        <v>543490143</v>
      </c>
      <c r="CI914">
        <v>0</v>
      </c>
      <c r="CJ914">
        <v>1504</v>
      </c>
      <c r="CK914">
        <v>1011.2</v>
      </c>
      <c r="CL914">
        <v>4.2187999999999999</v>
      </c>
      <c r="CM914">
        <v>1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131</v>
      </c>
      <c r="DA914">
        <v>145</v>
      </c>
      <c r="DB914">
        <v>1</v>
      </c>
      <c r="DC914" t="s">
        <v>132</v>
      </c>
      <c r="DD914" t="s">
        <v>133</v>
      </c>
      <c r="DG914">
        <v>1850474</v>
      </c>
      <c r="DI914">
        <v>0</v>
      </c>
      <c r="DJ914">
        <v>0</v>
      </c>
      <c r="DK914">
        <v>1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"09/28/2024 21:13:48.971"</f>
        <v>09/28/2024 21:13:48.971</v>
      </c>
      <c r="C915" t="str">
        <f t="shared" si="55"/>
        <v>FFDFD7C0</v>
      </c>
      <c r="D915" t="s">
        <v>123</v>
      </c>
      <c r="E915">
        <v>2</v>
      </c>
      <c r="H915">
        <v>158</v>
      </c>
      <c r="I915" t="s">
        <v>124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"21:13:48.672"</f>
        <v>21:13:48.672</v>
      </c>
      <c r="T915" t="str">
        <f>"21:13:48.172"</f>
        <v>21:13:48.172</v>
      </c>
      <c r="U915" t="str">
        <f t="shared" si="57"/>
        <v>A073EB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126</v>
      </c>
      <c r="AG915">
        <v>0</v>
      </c>
      <c r="AH915">
        <v>0</v>
      </c>
      <c r="AI915">
        <v>2</v>
      </c>
      <c r="AJ915">
        <v>1</v>
      </c>
      <c r="AK915" t="s">
        <v>555</v>
      </c>
      <c r="AL915">
        <v>36.014364</v>
      </c>
      <c r="AM915" t="s">
        <v>556</v>
      </c>
      <c r="AN915">
        <v>-75.658443000000005</v>
      </c>
      <c r="AO915">
        <v>25</v>
      </c>
      <c r="AP915">
        <v>1100</v>
      </c>
      <c r="AQ915" t="s">
        <v>129</v>
      </c>
      <c r="AR915">
        <v>69</v>
      </c>
      <c r="AS915">
        <v>137</v>
      </c>
      <c r="AT915">
        <v>512</v>
      </c>
      <c r="BB915" t="str">
        <f t="shared" si="58"/>
        <v>1200</v>
      </c>
      <c r="BC915">
        <v>1</v>
      </c>
      <c r="BD915" t="str">
        <f t="shared" si="56"/>
        <v xml:space="preserve">N1281F  </v>
      </c>
      <c r="BE915">
        <v>1</v>
      </c>
      <c r="BG915">
        <v>0</v>
      </c>
      <c r="BH915">
        <v>0</v>
      </c>
      <c r="BI915">
        <v>0</v>
      </c>
      <c r="BJ915">
        <v>950</v>
      </c>
      <c r="BK915">
        <v>-150</v>
      </c>
      <c r="BL915" t="s">
        <v>130</v>
      </c>
      <c r="BM915">
        <v>1</v>
      </c>
      <c r="BN915">
        <v>0</v>
      </c>
      <c r="BO915">
        <v>1</v>
      </c>
      <c r="BP915">
        <v>0</v>
      </c>
      <c r="BT915">
        <v>0</v>
      </c>
      <c r="BU915">
        <v>0</v>
      </c>
      <c r="CE915" t="str">
        <f>"21:13:48.679"</f>
        <v>21:13:48.679</v>
      </c>
      <c r="CF915">
        <v>678910648</v>
      </c>
      <c r="CI915">
        <v>0</v>
      </c>
      <c r="CJ915">
        <v>1504</v>
      </c>
      <c r="CK915">
        <v>1011.2</v>
      </c>
      <c r="CL915">
        <v>4.2187999999999999</v>
      </c>
      <c r="CM915">
        <v>1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145</v>
      </c>
      <c r="DB915">
        <v>1</v>
      </c>
      <c r="DC915" t="s">
        <v>132</v>
      </c>
      <c r="DD915" t="s">
        <v>133</v>
      </c>
      <c r="DG915">
        <v>1851001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"09/28/2024 21:13:48.971"</f>
        <v>09/28/2024 21:13:48.971</v>
      </c>
      <c r="C916" t="str">
        <f t="shared" ref="C916:C979" si="59">"FFDFD7C0"</f>
        <v>FFDFD7C0</v>
      </c>
      <c r="D916" t="s">
        <v>427</v>
      </c>
      <c r="E916">
        <v>46</v>
      </c>
      <c r="H916">
        <v>143</v>
      </c>
      <c r="I916" t="s">
        <v>428</v>
      </c>
      <c r="J916" t="s">
        <v>297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"21:13:48.672"</f>
        <v>21:13:48.672</v>
      </c>
      <c r="T916" t="str">
        <f>"21:13:48.172"</f>
        <v>21:13:48.172</v>
      </c>
      <c r="U916" t="str">
        <f t="shared" si="57"/>
        <v>A073EB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126</v>
      </c>
      <c r="AG916">
        <v>0</v>
      </c>
      <c r="AH916">
        <v>0</v>
      </c>
      <c r="AI916">
        <v>2</v>
      </c>
      <c r="AJ916">
        <v>1</v>
      </c>
      <c r="AK916" t="s">
        <v>555</v>
      </c>
      <c r="AL916">
        <v>36.014364</v>
      </c>
      <c r="AM916" t="s">
        <v>556</v>
      </c>
      <c r="AN916">
        <v>-75.658443000000005</v>
      </c>
      <c r="AO916">
        <v>25</v>
      </c>
      <c r="AP916">
        <v>1100</v>
      </c>
      <c r="AQ916" t="s">
        <v>129</v>
      </c>
      <c r="AR916">
        <v>69</v>
      </c>
      <c r="AS916">
        <v>137</v>
      </c>
      <c r="AT916">
        <v>512</v>
      </c>
      <c r="BB916" t="str">
        <f t="shared" si="58"/>
        <v>1200</v>
      </c>
      <c r="BC916">
        <v>1</v>
      </c>
      <c r="BD916" t="str">
        <f t="shared" ref="BD916:BD979" si="60">"N1281F  "</f>
        <v xml:space="preserve">N1281F  </v>
      </c>
      <c r="BE916">
        <v>1</v>
      </c>
      <c r="BG916">
        <v>0</v>
      </c>
      <c r="BH916">
        <v>0</v>
      </c>
      <c r="BI916">
        <v>0</v>
      </c>
      <c r="BJ916">
        <v>950</v>
      </c>
      <c r="BK916">
        <v>-150</v>
      </c>
      <c r="BL916" t="s">
        <v>130</v>
      </c>
      <c r="BM916">
        <v>1</v>
      </c>
      <c r="BN916">
        <v>0</v>
      </c>
      <c r="BO916">
        <v>1</v>
      </c>
      <c r="BP916">
        <v>0</v>
      </c>
      <c r="BT916">
        <v>0</v>
      </c>
      <c r="BU916">
        <v>0</v>
      </c>
      <c r="CE916" t="str">
        <f>"21:13:48.679"</f>
        <v>21:13:48.679</v>
      </c>
      <c r="CF916">
        <v>678910648</v>
      </c>
      <c r="CI916">
        <v>0</v>
      </c>
      <c r="CJ916">
        <v>1504</v>
      </c>
      <c r="CK916">
        <v>1011.2</v>
      </c>
      <c r="CL916">
        <v>4.2187999999999999</v>
      </c>
      <c r="CM916">
        <v>1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145</v>
      </c>
      <c r="DB916">
        <v>1</v>
      </c>
      <c r="DC916" t="s">
        <v>132</v>
      </c>
      <c r="DD916" t="s">
        <v>133</v>
      </c>
      <c r="DG916">
        <v>1851001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"09/28/2024 21:13:48.971"</f>
        <v>09/28/2024 21:13:48.971</v>
      </c>
      <c r="C917" t="str">
        <f t="shared" si="59"/>
        <v>FFDFD7C0</v>
      </c>
      <c r="D917" t="s">
        <v>143</v>
      </c>
      <c r="E917">
        <v>13</v>
      </c>
      <c r="J917" t="s">
        <v>144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"21:13:48.672"</f>
        <v>21:13:48.672</v>
      </c>
      <c r="T917" t="str">
        <f>"21:13:48.172"</f>
        <v>21:13:48.172</v>
      </c>
      <c r="U917" t="str">
        <f t="shared" si="57"/>
        <v>A073EB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126</v>
      </c>
      <c r="AG917">
        <v>0</v>
      </c>
      <c r="AH917">
        <v>0</v>
      </c>
      <c r="AI917">
        <v>2</v>
      </c>
      <c r="AJ917">
        <v>1</v>
      </c>
      <c r="AK917" t="s">
        <v>555</v>
      </c>
      <c r="AL917">
        <v>36.014364</v>
      </c>
      <c r="AM917" t="s">
        <v>556</v>
      </c>
      <c r="AN917">
        <v>-75.658443000000005</v>
      </c>
      <c r="AO917">
        <v>25</v>
      </c>
      <c r="AP917">
        <v>1100</v>
      </c>
      <c r="AQ917" t="s">
        <v>129</v>
      </c>
      <c r="AR917">
        <v>69</v>
      </c>
      <c r="AS917">
        <v>137</v>
      </c>
      <c r="AT917">
        <v>512</v>
      </c>
      <c r="BB917" t="str">
        <f t="shared" si="58"/>
        <v>1200</v>
      </c>
      <c r="BC917">
        <v>1</v>
      </c>
      <c r="BD917" t="str">
        <f t="shared" si="60"/>
        <v xml:space="preserve">N1281F  </v>
      </c>
      <c r="BE917">
        <v>1</v>
      </c>
      <c r="BG917">
        <v>0</v>
      </c>
      <c r="BH917">
        <v>0</v>
      </c>
      <c r="BI917">
        <v>0</v>
      </c>
      <c r="BJ917">
        <v>950</v>
      </c>
      <c r="BK917">
        <v>-150</v>
      </c>
      <c r="BL917" t="s">
        <v>130</v>
      </c>
      <c r="BM917">
        <v>1</v>
      </c>
      <c r="BN917">
        <v>0</v>
      </c>
      <c r="BO917">
        <v>1</v>
      </c>
      <c r="BP917">
        <v>0</v>
      </c>
      <c r="BT917">
        <v>0</v>
      </c>
      <c r="BU917">
        <v>0</v>
      </c>
      <c r="CE917" t="str">
        <f>"21:13:48.679"</f>
        <v>21:13:48.679</v>
      </c>
      <c r="CF917">
        <v>678910648</v>
      </c>
      <c r="CI917">
        <v>0</v>
      </c>
      <c r="CJ917">
        <v>1504</v>
      </c>
      <c r="CK917">
        <v>1011.2</v>
      </c>
      <c r="CL917">
        <v>4.2187999999999999</v>
      </c>
      <c r="CM917">
        <v>1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6</v>
      </c>
      <c r="CY917">
        <v>7</v>
      </c>
      <c r="CZ917" t="s">
        <v>131</v>
      </c>
      <c r="DA917">
        <v>145</v>
      </c>
      <c r="DB917">
        <v>1</v>
      </c>
      <c r="DC917" t="s">
        <v>132</v>
      </c>
      <c r="DD917" t="s">
        <v>133</v>
      </c>
      <c r="DG917">
        <v>1851001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"09/28/2024 21:13:48.971"</f>
        <v>09/28/2024 21:13:48.971</v>
      </c>
      <c r="C918" t="str">
        <f t="shared" si="59"/>
        <v>FFDFD7C0</v>
      </c>
      <c r="D918" t="s">
        <v>136</v>
      </c>
      <c r="E918">
        <v>3</v>
      </c>
      <c r="F918">
        <v>1003</v>
      </c>
      <c r="G918" t="s">
        <v>142</v>
      </c>
      <c r="J918" t="s">
        <v>137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"21:13:48.672"</f>
        <v>21:13:48.672</v>
      </c>
      <c r="T918" t="str">
        <f>"21:13:48.172"</f>
        <v>21:13:48.172</v>
      </c>
      <c r="U918" t="str">
        <f t="shared" si="57"/>
        <v>A073EB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126</v>
      </c>
      <c r="AG918">
        <v>0</v>
      </c>
      <c r="AH918">
        <v>0</v>
      </c>
      <c r="AI918">
        <v>2</v>
      </c>
      <c r="AJ918">
        <v>1</v>
      </c>
      <c r="AK918" t="s">
        <v>555</v>
      </c>
      <c r="AL918">
        <v>36.014364</v>
      </c>
      <c r="AM918" t="s">
        <v>556</v>
      </c>
      <c r="AN918">
        <v>-75.658443000000005</v>
      </c>
      <c r="AO918">
        <v>25</v>
      </c>
      <c r="AP918">
        <v>1100</v>
      </c>
      <c r="AQ918" t="s">
        <v>129</v>
      </c>
      <c r="AR918">
        <v>69</v>
      </c>
      <c r="AS918">
        <v>137</v>
      </c>
      <c r="AT918">
        <v>512</v>
      </c>
      <c r="BB918" t="str">
        <f t="shared" si="58"/>
        <v>1200</v>
      </c>
      <c r="BC918">
        <v>1</v>
      </c>
      <c r="BD918" t="str">
        <f t="shared" si="60"/>
        <v xml:space="preserve">N1281F  </v>
      </c>
      <c r="BE918">
        <v>1</v>
      </c>
      <c r="BG918">
        <v>0</v>
      </c>
      <c r="BH918">
        <v>0</v>
      </c>
      <c r="BI918">
        <v>0</v>
      </c>
      <c r="BJ918">
        <v>950</v>
      </c>
      <c r="BK918">
        <v>-150</v>
      </c>
      <c r="BL918" t="s">
        <v>130</v>
      </c>
      <c r="BM918">
        <v>1</v>
      </c>
      <c r="BN918">
        <v>0</v>
      </c>
      <c r="BO918">
        <v>1</v>
      </c>
      <c r="BP918">
        <v>0</v>
      </c>
      <c r="BT918">
        <v>0</v>
      </c>
      <c r="BU918">
        <v>0</v>
      </c>
      <c r="CE918" t="str">
        <f>"21:13:48.679"</f>
        <v>21:13:48.679</v>
      </c>
      <c r="CF918">
        <v>678910648</v>
      </c>
      <c r="CI918">
        <v>0</v>
      </c>
      <c r="CJ918">
        <v>1504</v>
      </c>
      <c r="CK918">
        <v>1011.2</v>
      </c>
      <c r="CL918">
        <v>4.2187999999999999</v>
      </c>
      <c r="CM918">
        <v>1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6</v>
      </c>
      <c r="CY918">
        <v>7</v>
      </c>
      <c r="CZ918" t="s">
        <v>131</v>
      </c>
      <c r="DA918">
        <v>145</v>
      </c>
      <c r="DB918">
        <v>1</v>
      </c>
      <c r="DC918" t="s">
        <v>132</v>
      </c>
      <c r="DD918" t="s">
        <v>133</v>
      </c>
      <c r="DG918">
        <v>1851001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"09/28/2024 21:13:48.971"</f>
        <v>09/28/2024 21:13:48.971</v>
      </c>
      <c r="C919" t="str">
        <f t="shared" si="59"/>
        <v>FFDFD7C0</v>
      </c>
      <c r="D919" t="s">
        <v>136</v>
      </c>
      <c r="E919">
        <v>4</v>
      </c>
      <c r="F919">
        <v>1004</v>
      </c>
      <c r="G919" t="s">
        <v>124</v>
      </c>
      <c r="J919" t="s">
        <v>137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"21:13:48.672"</f>
        <v>21:13:48.672</v>
      </c>
      <c r="T919" t="str">
        <f>"21:13:48.172"</f>
        <v>21:13:48.172</v>
      </c>
      <c r="U919" t="str">
        <f t="shared" si="57"/>
        <v>A073EB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126</v>
      </c>
      <c r="AG919">
        <v>0</v>
      </c>
      <c r="AH919">
        <v>0</v>
      </c>
      <c r="AI919">
        <v>2</v>
      </c>
      <c r="AJ919">
        <v>1</v>
      </c>
      <c r="AK919" t="s">
        <v>555</v>
      </c>
      <c r="AL919">
        <v>36.014364</v>
      </c>
      <c r="AM919" t="s">
        <v>556</v>
      </c>
      <c r="AN919">
        <v>-75.658443000000005</v>
      </c>
      <c r="AO919">
        <v>25</v>
      </c>
      <c r="AP919">
        <v>1100</v>
      </c>
      <c r="AQ919" t="s">
        <v>129</v>
      </c>
      <c r="AR919">
        <v>69</v>
      </c>
      <c r="AS919">
        <v>137</v>
      </c>
      <c r="AT919">
        <v>512</v>
      </c>
      <c r="BB919" t="str">
        <f t="shared" si="58"/>
        <v>1200</v>
      </c>
      <c r="BC919">
        <v>1</v>
      </c>
      <c r="BD919" t="str">
        <f t="shared" si="60"/>
        <v xml:space="preserve">N1281F  </v>
      </c>
      <c r="BE919">
        <v>1</v>
      </c>
      <c r="BG919">
        <v>0</v>
      </c>
      <c r="BH919">
        <v>0</v>
      </c>
      <c r="BI919">
        <v>0</v>
      </c>
      <c r="BJ919">
        <v>950</v>
      </c>
      <c r="BK919">
        <v>-150</v>
      </c>
      <c r="BL919" t="s">
        <v>130</v>
      </c>
      <c r="BM919">
        <v>1</v>
      </c>
      <c r="BN919">
        <v>0</v>
      </c>
      <c r="BO919">
        <v>1</v>
      </c>
      <c r="BP919">
        <v>0</v>
      </c>
      <c r="BT919">
        <v>0</v>
      </c>
      <c r="BU919">
        <v>0</v>
      </c>
      <c r="CE919" t="str">
        <f>"21:13:48.679"</f>
        <v>21:13:48.679</v>
      </c>
      <c r="CF919">
        <v>678910648</v>
      </c>
      <c r="CI919">
        <v>0</v>
      </c>
      <c r="CJ919">
        <v>1504</v>
      </c>
      <c r="CK919">
        <v>1011.2</v>
      </c>
      <c r="CL919">
        <v>4.2187999999999999</v>
      </c>
      <c r="CM919">
        <v>1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6</v>
      </c>
      <c r="CY919">
        <v>7</v>
      </c>
      <c r="CZ919" t="s">
        <v>131</v>
      </c>
      <c r="DA919">
        <v>145</v>
      </c>
      <c r="DB919">
        <v>1</v>
      </c>
      <c r="DC919" t="s">
        <v>132</v>
      </c>
      <c r="DD919" t="s">
        <v>133</v>
      </c>
      <c r="DG919">
        <v>1851001</v>
      </c>
      <c r="DI919">
        <v>0</v>
      </c>
      <c r="DJ919">
        <v>0</v>
      </c>
      <c r="DK919">
        <v>1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"09/28/2024 21:13:49.814"</f>
        <v>09/28/2024 21:13:49.814</v>
      </c>
      <c r="C920" t="str">
        <f t="shared" si="59"/>
        <v>FFDFD7C0</v>
      </c>
      <c r="D920" t="s">
        <v>123</v>
      </c>
      <c r="E920">
        <v>2</v>
      </c>
      <c r="H920">
        <v>158</v>
      </c>
      <c r="I920" t="s">
        <v>124</v>
      </c>
      <c r="J920" t="s">
        <v>125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"21:13:49.563"</f>
        <v>21:13:49.563</v>
      </c>
      <c r="T920" t="str">
        <f>"21:13:49.163"</f>
        <v>21:13:49.163</v>
      </c>
      <c r="U920" t="str">
        <f t="shared" si="57"/>
        <v>A073EB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126</v>
      </c>
      <c r="AG920">
        <v>0</v>
      </c>
      <c r="AH920">
        <v>0</v>
      </c>
      <c r="AI920">
        <v>2</v>
      </c>
      <c r="AJ920">
        <v>1</v>
      </c>
      <c r="AK920" t="s">
        <v>557</v>
      </c>
      <c r="AL920">
        <v>36.014943000000002</v>
      </c>
      <c r="AM920" t="s">
        <v>558</v>
      </c>
      <c r="AN920">
        <v>-75.658100000000005</v>
      </c>
      <c r="AO920">
        <v>25</v>
      </c>
      <c r="AP920">
        <v>1100</v>
      </c>
      <c r="AQ920" t="s">
        <v>129</v>
      </c>
      <c r="AR920">
        <v>66</v>
      </c>
      <c r="AS920">
        <v>137</v>
      </c>
      <c r="AT920">
        <v>448</v>
      </c>
      <c r="BB920" t="str">
        <f t="shared" si="58"/>
        <v>1200</v>
      </c>
      <c r="BC920">
        <v>1</v>
      </c>
      <c r="BD920" t="str">
        <f t="shared" si="60"/>
        <v xml:space="preserve">N1281F  </v>
      </c>
      <c r="BE920">
        <v>1</v>
      </c>
      <c r="BG920">
        <v>0</v>
      </c>
      <c r="BH920">
        <v>0</v>
      </c>
      <c r="BI920">
        <v>0</v>
      </c>
      <c r="BJ920">
        <v>950</v>
      </c>
      <c r="BK920">
        <v>-150</v>
      </c>
      <c r="BL920" t="s">
        <v>130</v>
      </c>
      <c r="BM920">
        <v>1</v>
      </c>
      <c r="BN920">
        <v>0</v>
      </c>
      <c r="BO920">
        <v>1</v>
      </c>
      <c r="BP920">
        <v>0</v>
      </c>
      <c r="BT920">
        <v>0</v>
      </c>
      <c r="BU920">
        <v>0</v>
      </c>
      <c r="CE920" t="str">
        <f>"21:13:49.565"</f>
        <v>21:13:49.565</v>
      </c>
      <c r="CF920">
        <v>565292400</v>
      </c>
      <c r="CI920">
        <v>0</v>
      </c>
      <c r="CJ920">
        <v>1504</v>
      </c>
      <c r="CK920">
        <v>1011.2</v>
      </c>
      <c r="CL920">
        <v>4.2187999999999999</v>
      </c>
      <c r="CM920">
        <v>1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145</v>
      </c>
      <c r="DB920">
        <v>1</v>
      </c>
      <c r="DC920" t="s">
        <v>132</v>
      </c>
      <c r="DD920" t="s">
        <v>133</v>
      </c>
      <c r="DG920">
        <v>1851418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"09/28/2024 21:13:49.814"</f>
        <v>09/28/2024 21:13:49.814</v>
      </c>
      <c r="C921" t="str">
        <f t="shared" si="59"/>
        <v>FFDFD7C0</v>
      </c>
      <c r="D921" t="s">
        <v>427</v>
      </c>
      <c r="E921">
        <v>46</v>
      </c>
      <c r="H921">
        <v>143</v>
      </c>
      <c r="I921" t="s">
        <v>428</v>
      </c>
      <c r="J921" t="s">
        <v>297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"21:13:49.563"</f>
        <v>21:13:49.563</v>
      </c>
      <c r="T921" t="str">
        <f>"21:13:49.163"</f>
        <v>21:13:49.163</v>
      </c>
      <c r="U921" t="str">
        <f t="shared" si="57"/>
        <v>A073EB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126</v>
      </c>
      <c r="AG921">
        <v>0</v>
      </c>
      <c r="AH921">
        <v>0</v>
      </c>
      <c r="AI921">
        <v>2</v>
      </c>
      <c r="AJ921">
        <v>1</v>
      </c>
      <c r="AK921" t="s">
        <v>557</v>
      </c>
      <c r="AL921">
        <v>36.014943000000002</v>
      </c>
      <c r="AM921" t="s">
        <v>558</v>
      </c>
      <c r="AN921">
        <v>-75.658100000000005</v>
      </c>
      <c r="AO921">
        <v>25</v>
      </c>
      <c r="AP921">
        <v>1100</v>
      </c>
      <c r="AQ921" t="s">
        <v>129</v>
      </c>
      <c r="AR921">
        <v>66</v>
      </c>
      <c r="AS921">
        <v>137</v>
      </c>
      <c r="AT921">
        <v>448</v>
      </c>
      <c r="BB921" t="str">
        <f t="shared" si="58"/>
        <v>1200</v>
      </c>
      <c r="BC921">
        <v>1</v>
      </c>
      <c r="BD921" t="str">
        <f t="shared" si="60"/>
        <v xml:space="preserve">N1281F  </v>
      </c>
      <c r="BE921">
        <v>1</v>
      </c>
      <c r="BG921">
        <v>0</v>
      </c>
      <c r="BH921">
        <v>0</v>
      </c>
      <c r="BI921">
        <v>0</v>
      </c>
      <c r="BJ921">
        <v>950</v>
      </c>
      <c r="BK921">
        <v>-150</v>
      </c>
      <c r="BL921" t="s">
        <v>130</v>
      </c>
      <c r="BM921">
        <v>1</v>
      </c>
      <c r="BN921">
        <v>0</v>
      </c>
      <c r="BO921">
        <v>1</v>
      </c>
      <c r="BP921">
        <v>0</v>
      </c>
      <c r="BT921">
        <v>0</v>
      </c>
      <c r="BU921">
        <v>0</v>
      </c>
      <c r="CE921" t="str">
        <f>"21:13:49.565"</f>
        <v>21:13:49.565</v>
      </c>
      <c r="CF921">
        <v>565292400</v>
      </c>
      <c r="CI921">
        <v>0</v>
      </c>
      <c r="CJ921">
        <v>1504</v>
      </c>
      <c r="CK921">
        <v>1011.2</v>
      </c>
      <c r="CL921">
        <v>4.2187999999999999</v>
      </c>
      <c r="CM921">
        <v>1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145</v>
      </c>
      <c r="DB921">
        <v>1</v>
      </c>
      <c r="DC921" t="s">
        <v>132</v>
      </c>
      <c r="DD921" t="s">
        <v>133</v>
      </c>
      <c r="DG921">
        <v>1851418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"09/28/2024 21:13:49.814"</f>
        <v>09/28/2024 21:13:49.814</v>
      </c>
      <c r="C922" t="str">
        <f t="shared" si="59"/>
        <v>FFDFD7C0</v>
      </c>
      <c r="D922" t="s">
        <v>143</v>
      </c>
      <c r="E922">
        <v>13</v>
      </c>
      <c r="J922" t="s">
        <v>144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"21:13:49.563"</f>
        <v>21:13:49.563</v>
      </c>
      <c r="T922" t="str">
        <f>"21:13:49.163"</f>
        <v>21:13:49.163</v>
      </c>
      <c r="U922" t="str">
        <f t="shared" si="57"/>
        <v>A073EB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126</v>
      </c>
      <c r="AG922">
        <v>0</v>
      </c>
      <c r="AH922">
        <v>0</v>
      </c>
      <c r="AI922">
        <v>2</v>
      </c>
      <c r="AJ922">
        <v>1</v>
      </c>
      <c r="AK922" t="s">
        <v>557</v>
      </c>
      <c r="AL922">
        <v>36.014943000000002</v>
      </c>
      <c r="AM922" t="s">
        <v>558</v>
      </c>
      <c r="AN922">
        <v>-75.658100000000005</v>
      </c>
      <c r="AO922">
        <v>25</v>
      </c>
      <c r="AP922">
        <v>1100</v>
      </c>
      <c r="AQ922" t="s">
        <v>129</v>
      </c>
      <c r="AR922">
        <v>66</v>
      </c>
      <c r="AS922">
        <v>137</v>
      </c>
      <c r="AT922">
        <v>448</v>
      </c>
      <c r="BB922" t="str">
        <f t="shared" si="58"/>
        <v>1200</v>
      </c>
      <c r="BC922">
        <v>1</v>
      </c>
      <c r="BD922" t="str">
        <f t="shared" si="60"/>
        <v xml:space="preserve">N1281F  </v>
      </c>
      <c r="BE922">
        <v>1</v>
      </c>
      <c r="BG922">
        <v>0</v>
      </c>
      <c r="BH922">
        <v>0</v>
      </c>
      <c r="BI922">
        <v>0</v>
      </c>
      <c r="BJ922">
        <v>950</v>
      </c>
      <c r="BK922">
        <v>-150</v>
      </c>
      <c r="BL922" t="s">
        <v>130</v>
      </c>
      <c r="BM922">
        <v>1</v>
      </c>
      <c r="BN922">
        <v>0</v>
      </c>
      <c r="BO922">
        <v>1</v>
      </c>
      <c r="BP922">
        <v>0</v>
      </c>
      <c r="BT922">
        <v>0</v>
      </c>
      <c r="BU922">
        <v>0</v>
      </c>
      <c r="CE922" t="str">
        <f>"21:13:49.565"</f>
        <v>21:13:49.565</v>
      </c>
      <c r="CF922">
        <v>565292400</v>
      </c>
      <c r="CI922">
        <v>0</v>
      </c>
      <c r="CJ922">
        <v>1504</v>
      </c>
      <c r="CK922">
        <v>1011.2</v>
      </c>
      <c r="CL922">
        <v>4.2187999999999999</v>
      </c>
      <c r="CM922">
        <v>1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6</v>
      </c>
      <c r="CY922">
        <v>7</v>
      </c>
      <c r="CZ922" t="s">
        <v>131</v>
      </c>
      <c r="DA922">
        <v>145</v>
      </c>
      <c r="DB922">
        <v>1</v>
      </c>
      <c r="DC922" t="s">
        <v>132</v>
      </c>
      <c r="DD922" t="s">
        <v>133</v>
      </c>
      <c r="DG922">
        <v>1851418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"09/28/2024 21:13:49.892"</f>
        <v>09/28/2024 21:13:49.892</v>
      </c>
      <c r="C923" t="str">
        <f t="shared" si="59"/>
        <v>FFDFD7C0</v>
      </c>
      <c r="D923" t="s">
        <v>136</v>
      </c>
      <c r="E923">
        <v>3</v>
      </c>
      <c r="F923">
        <v>1003</v>
      </c>
      <c r="G923" t="s">
        <v>142</v>
      </c>
      <c r="J923" t="s">
        <v>137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"21:13:49.563"</f>
        <v>21:13:49.563</v>
      </c>
      <c r="T923" t="str">
        <f>"21:13:49.163"</f>
        <v>21:13:49.163</v>
      </c>
      <c r="U923" t="str">
        <f t="shared" si="57"/>
        <v>A073EB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126</v>
      </c>
      <c r="AG923">
        <v>0</v>
      </c>
      <c r="AH923">
        <v>0</v>
      </c>
      <c r="AI923">
        <v>2</v>
      </c>
      <c r="AJ923">
        <v>1</v>
      </c>
      <c r="AK923" t="s">
        <v>557</v>
      </c>
      <c r="AL923">
        <v>36.014943000000002</v>
      </c>
      <c r="AM923" t="s">
        <v>558</v>
      </c>
      <c r="AN923">
        <v>-75.658100000000005</v>
      </c>
      <c r="AO923">
        <v>25</v>
      </c>
      <c r="AP923">
        <v>1100</v>
      </c>
      <c r="AQ923" t="s">
        <v>129</v>
      </c>
      <c r="AR923">
        <v>66</v>
      </c>
      <c r="AS923">
        <v>137</v>
      </c>
      <c r="AT923">
        <v>448</v>
      </c>
      <c r="BB923" t="str">
        <f t="shared" si="58"/>
        <v>1200</v>
      </c>
      <c r="BC923">
        <v>1</v>
      </c>
      <c r="BD923" t="str">
        <f t="shared" si="60"/>
        <v xml:space="preserve">N1281F  </v>
      </c>
      <c r="BE923">
        <v>1</v>
      </c>
      <c r="BG923">
        <v>0</v>
      </c>
      <c r="BH923">
        <v>0</v>
      </c>
      <c r="BI923">
        <v>0</v>
      </c>
      <c r="BJ923">
        <v>950</v>
      </c>
      <c r="BK923">
        <v>-150</v>
      </c>
      <c r="BL923" t="s">
        <v>130</v>
      </c>
      <c r="BM923">
        <v>1</v>
      </c>
      <c r="BN923">
        <v>0</v>
      </c>
      <c r="BO923">
        <v>1</v>
      </c>
      <c r="BP923">
        <v>0</v>
      </c>
      <c r="BT923">
        <v>0</v>
      </c>
      <c r="BU923">
        <v>0</v>
      </c>
      <c r="CE923" t="str">
        <f>"21:13:49.565"</f>
        <v>21:13:49.565</v>
      </c>
      <c r="CF923">
        <v>565292400</v>
      </c>
      <c r="CI923">
        <v>0</v>
      </c>
      <c r="CJ923">
        <v>1504</v>
      </c>
      <c r="CK923">
        <v>1011.2</v>
      </c>
      <c r="CL923">
        <v>4.2187999999999999</v>
      </c>
      <c r="CM923">
        <v>1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6</v>
      </c>
      <c r="CY923">
        <v>7</v>
      </c>
      <c r="CZ923" t="s">
        <v>131</v>
      </c>
      <c r="DA923">
        <v>145</v>
      </c>
      <c r="DB923">
        <v>1</v>
      </c>
      <c r="DC923" t="s">
        <v>132</v>
      </c>
      <c r="DD923" t="s">
        <v>133</v>
      </c>
      <c r="DG923">
        <v>1851418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"09/28/2024 21:13:49.892"</f>
        <v>09/28/2024 21:13:49.892</v>
      </c>
      <c r="C924" t="str">
        <f t="shared" si="59"/>
        <v>FFDFD7C0</v>
      </c>
      <c r="D924" t="s">
        <v>136</v>
      </c>
      <c r="E924">
        <v>4</v>
      </c>
      <c r="F924">
        <v>1004</v>
      </c>
      <c r="G924" t="s">
        <v>124</v>
      </c>
      <c r="J924" t="s">
        <v>137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"21:13:49.563"</f>
        <v>21:13:49.563</v>
      </c>
      <c r="T924" t="str">
        <f>"21:13:49.163"</f>
        <v>21:13:49.163</v>
      </c>
      <c r="U924" t="str">
        <f t="shared" si="57"/>
        <v>A073EB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126</v>
      </c>
      <c r="AG924">
        <v>0</v>
      </c>
      <c r="AH924">
        <v>0</v>
      </c>
      <c r="AI924">
        <v>2</v>
      </c>
      <c r="AJ924">
        <v>1</v>
      </c>
      <c r="AK924" t="s">
        <v>557</v>
      </c>
      <c r="AL924">
        <v>36.014943000000002</v>
      </c>
      <c r="AM924" t="s">
        <v>558</v>
      </c>
      <c r="AN924">
        <v>-75.658100000000005</v>
      </c>
      <c r="AO924">
        <v>25</v>
      </c>
      <c r="AP924">
        <v>1100</v>
      </c>
      <c r="AQ924" t="s">
        <v>129</v>
      </c>
      <c r="AR924">
        <v>66</v>
      </c>
      <c r="AS924">
        <v>137</v>
      </c>
      <c r="AT924">
        <v>448</v>
      </c>
      <c r="BB924" t="str">
        <f t="shared" si="58"/>
        <v>1200</v>
      </c>
      <c r="BC924">
        <v>1</v>
      </c>
      <c r="BD924" t="str">
        <f t="shared" si="60"/>
        <v xml:space="preserve">N1281F  </v>
      </c>
      <c r="BE924">
        <v>1</v>
      </c>
      <c r="BG924">
        <v>0</v>
      </c>
      <c r="BH924">
        <v>0</v>
      </c>
      <c r="BI924">
        <v>0</v>
      </c>
      <c r="BJ924">
        <v>950</v>
      </c>
      <c r="BK924">
        <v>-150</v>
      </c>
      <c r="BL924" t="s">
        <v>130</v>
      </c>
      <c r="BM924">
        <v>1</v>
      </c>
      <c r="BN924">
        <v>0</v>
      </c>
      <c r="BO924">
        <v>1</v>
      </c>
      <c r="BP924">
        <v>0</v>
      </c>
      <c r="BT924">
        <v>0</v>
      </c>
      <c r="BU924">
        <v>0</v>
      </c>
      <c r="CE924" t="str">
        <f>"21:13:49.565"</f>
        <v>21:13:49.565</v>
      </c>
      <c r="CF924">
        <v>565292400</v>
      </c>
      <c r="CI924">
        <v>0</v>
      </c>
      <c r="CJ924">
        <v>1504</v>
      </c>
      <c r="CK924">
        <v>1011.2</v>
      </c>
      <c r="CL924">
        <v>4.2187999999999999</v>
      </c>
      <c r="CM924">
        <v>1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6</v>
      </c>
      <c r="CY924">
        <v>7</v>
      </c>
      <c r="CZ924" t="s">
        <v>131</v>
      </c>
      <c r="DA924">
        <v>145</v>
      </c>
      <c r="DB924">
        <v>1</v>
      </c>
      <c r="DC924" t="s">
        <v>132</v>
      </c>
      <c r="DD924" t="s">
        <v>133</v>
      </c>
      <c r="DG924">
        <v>1851418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"09/28/2024 21:13:50.783"</f>
        <v>09/28/2024 21:13:50.783</v>
      </c>
      <c r="C925" t="str">
        <f t="shared" si="59"/>
        <v>FFDFD7C0</v>
      </c>
      <c r="D925" t="s">
        <v>427</v>
      </c>
      <c r="E925">
        <v>46</v>
      </c>
      <c r="H925">
        <v>143</v>
      </c>
      <c r="I925" t="s">
        <v>428</v>
      </c>
      <c r="J925" t="s">
        <v>297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"21:13:50.539"</f>
        <v>21:13:50.539</v>
      </c>
      <c r="T925" t="str">
        <f>"21:13:50.139"</f>
        <v>21:13:50.139</v>
      </c>
      <c r="U925" t="str">
        <f t="shared" si="57"/>
        <v>A073EB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126</v>
      </c>
      <c r="AG925">
        <v>0</v>
      </c>
      <c r="AH925">
        <v>0</v>
      </c>
      <c r="AI925">
        <v>2</v>
      </c>
      <c r="AJ925">
        <v>1</v>
      </c>
      <c r="AK925" t="s">
        <v>559</v>
      </c>
      <c r="AL925">
        <v>36.015565000000002</v>
      </c>
      <c r="AM925" t="s">
        <v>560</v>
      </c>
      <c r="AN925">
        <v>-75.657756000000006</v>
      </c>
      <c r="AO925">
        <v>25</v>
      </c>
      <c r="AP925">
        <v>1125</v>
      </c>
      <c r="AQ925" t="s">
        <v>129</v>
      </c>
      <c r="AR925">
        <v>63</v>
      </c>
      <c r="AS925">
        <v>137</v>
      </c>
      <c r="AT925">
        <v>384</v>
      </c>
      <c r="BB925" t="str">
        <f t="shared" si="58"/>
        <v>1200</v>
      </c>
      <c r="BC925">
        <v>1</v>
      </c>
      <c r="BD925" t="str">
        <f t="shared" si="60"/>
        <v xml:space="preserve">N1281F  </v>
      </c>
      <c r="BE925">
        <v>1</v>
      </c>
      <c r="BG925">
        <v>0</v>
      </c>
      <c r="BH925">
        <v>0</v>
      </c>
      <c r="BI925">
        <v>0</v>
      </c>
      <c r="BJ925">
        <v>950</v>
      </c>
      <c r="BK925">
        <v>-175</v>
      </c>
      <c r="BL925" t="s">
        <v>130</v>
      </c>
      <c r="BM925">
        <v>1</v>
      </c>
      <c r="BN925">
        <v>0</v>
      </c>
      <c r="BO925">
        <v>1</v>
      </c>
      <c r="BP925">
        <v>0</v>
      </c>
      <c r="BT925">
        <v>0</v>
      </c>
      <c r="BU925">
        <v>0</v>
      </c>
      <c r="CE925" t="str">
        <f>"21:13:50.543"</f>
        <v>21:13:50.543</v>
      </c>
      <c r="CF925">
        <v>543425253</v>
      </c>
      <c r="CI925">
        <v>0</v>
      </c>
      <c r="CJ925">
        <v>1504</v>
      </c>
      <c r="CK925">
        <v>1011.2</v>
      </c>
      <c r="CL925">
        <v>4.2187999999999999</v>
      </c>
      <c r="CM925">
        <v>1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131</v>
      </c>
      <c r="DA925">
        <v>145</v>
      </c>
      <c r="DB925">
        <v>1</v>
      </c>
      <c r="DC925" t="s">
        <v>132</v>
      </c>
      <c r="DD925" t="s">
        <v>133</v>
      </c>
      <c r="DG925">
        <v>1851862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"09/28/2024 21:13:50.783"</f>
        <v>09/28/2024 21:13:50.783</v>
      </c>
      <c r="C926" t="str">
        <f t="shared" si="59"/>
        <v>FFDFD7C0</v>
      </c>
      <c r="D926" t="s">
        <v>143</v>
      </c>
      <c r="E926">
        <v>13</v>
      </c>
      <c r="J926" t="s">
        <v>144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"21:13:50.539"</f>
        <v>21:13:50.539</v>
      </c>
      <c r="T926" t="str">
        <f>"21:13:50.139"</f>
        <v>21:13:50.139</v>
      </c>
      <c r="U926" t="str">
        <f t="shared" si="57"/>
        <v>A073EB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126</v>
      </c>
      <c r="AG926">
        <v>0</v>
      </c>
      <c r="AH926">
        <v>0</v>
      </c>
      <c r="AI926">
        <v>2</v>
      </c>
      <c r="AJ926">
        <v>1</v>
      </c>
      <c r="AK926" t="s">
        <v>559</v>
      </c>
      <c r="AL926">
        <v>36.015565000000002</v>
      </c>
      <c r="AM926" t="s">
        <v>560</v>
      </c>
      <c r="AN926">
        <v>-75.657756000000006</v>
      </c>
      <c r="AO926">
        <v>25</v>
      </c>
      <c r="AP926">
        <v>1125</v>
      </c>
      <c r="AQ926" t="s">
        <v>129</v>
      </c>
      <c r="AR926">
        <v>63</v>
      </c>
      <c r="AS926">
        <v>137</v>
      </c>
      <c r="AT926">
        <v>384</v>
      </c>
      <c r="BB926" t="str">
        <f t="shared" si="58"/>
        <v>1200</v>
      </c>
      <c r="BC926">
        <v>1</v>
      </c>
      <c r="BD926" t="str">
        <f t="shared" si="60"/>
        <v xml:space="preserve">N1281F  </v>
      </c>
      <c r="BE926">
        <v>1</v>
      </c>
      <c r="BG926">
        <v>0</v>
      </c>
      <c r="BH926">
        <v>0</v>
      </c>
      <c r="BI926">
        <v>0</v>
      </c>
      <c r="BJ926">
        <v>950</v>
      </c>
      <c r="BK926">
        <v>-175</v>
      </c>
      <c r="BL926" t="s">
        <v>130</v>
      </c>
      <c r="BM926">
        <v>1</v>
      </c>
      <c r="BN926">
        <v>0</v>
      </c>
      <c r="BO926">
        <v>1</v>
      </c>
      <c r="BP926">
        <v>0</v>
      </c>
      <c r="BT926">
        <v>0</v>
      </c>
      <c r="BU926">
        <v>0</v>
      </c>
      <c r="CE926" t="str">
        <f>"21:13:50.543"</f>
        <v>21:13:50.543</v>
      </c>
      <c r="CF926">
        <v>543425253</v>
      </c>
      <c r="CI926">
        <v>0</v>
      </c>
      <c r="CJ926">
        <v>1504</v>
      </c>
      <c r="CK926">
        <v>1011.2</v>
      </c>
      <c r="CL926">
        <v>4.2187999999999999</v>
      </c>
      <c r="CM926">
        <v>1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6</v>
      </c>
      <c r="CY926">
        <v>7</v>
      </c>
      <c r="CZ926" t="s">
        <v>131</v>
      </c>
      <c r="DA926">
        <v>145</v>
      </c>
      <c r="DB926">
        <v>1</v>
      </c>
      <c r="DC926" t="s">
        <v>132</v>
      </c>
      <c r="DD926" t="s">
        <v>133</v>
      </c>
      <c r="DG926">
        <v>1851862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"09/28/2024 21:13:50.783"</f>
        <v>09/28/2024 21:13:50.783</v>
      </c>
      <c r="C927" t="str">
        <f t="shared" si="59"/>
        <v>FFDFD7C0</v>
      </c>
      <c r="D927" t="s">
        <v>136</v>
      </c>
      <c r="E927">
        <v>3</v>
      </c>
      <c r="F927">
        <v>1003</v>
      </c>
      <c r="G927" t="s">
        <v>142</v>
      </c>
      <c r="J927" t="s">
        <v>137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"21:13:50.539"</f>
        <v>21:13:50.539</v>
      </c>
      <c r="T927" t="str">
        <f>"21:13:50.139"</f>
        <v>21:13:50.139</v>
      </c>
      <c r="U927" t="str">
        <f t="shared" si="57"/>
        <v>A073EB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126</v>
      </c>
      <c r="AG927">
        <v>0</v>
      </c>
      <c r="AH927">
        <v>0</v>
      </c>
      <c r="AI927">
        <v>2</v>
      </c>
      <c r="AJ927">
        <v>1</v>
      </c>
      <c r="AK927" t="s">
        <v>559</v>
      </c>
      <c r="AL927">
        <v>36.015565000000002</v>
      </c>
      <c r="AM927" t="s">
        <v>560</v>
      </c>
      <c r="AN927">
        <v>-75.657756000000006</v>
      </c>
      <c r="AO927">
        <v>25</v>
      </c>
      <c r="AP927">
        <v>1125</v>
      </c>
      <c r="AQ927" t="s">
        <v>129</v>
      </c>
      <c r="AR927">
        <v>63</v>
      </c>
      <c r="AS927">
        <v>137</v>
      </c>
      <c r="AT927">
        <v>384</v>
      </c>
      <c r="BB927" t="str">
        <f t="shared" si="58"/>
        <v>1200</v>
      </c>
      <c r="BC927">
        <v>1</v>
      </c>
      <c r="BD927" t="str">
        <f t="shared" si="60"/>
        <v xml:space="preserve">N1281F  </v>
      </c>
      <c r="BE927">
        <v>1</v>
      </c>
      <c r="BG927">
        <v>0</v>
      </c>
      <c r="BH927">
        <v>0</v>
      </c>
      <c r="BI927">
        <v>0</v>
      </c>
      <c r="BJ927">
        <v>950</v>
      </c>
      <c r="BK927">
        <v>-175</v>
      </c>
      <c r="BL927" t="s">
        <v>130</v>
      </c>
      <c r="BM927">
        <v>1</v>
      </c>
      <c r="BN927">
        <v>0</v>
      </c>
      <c r="BO927">
        <v>1</v>
      </c>
      <c r="BP927">
        <v>0</v>
      </c>
      <c r="BT927">
        <v>0</v>
      </c>
      <c r="BU927">
        <v>0</v>
      </c>
      <c r="CE927" t="str">
        <f>"21:13:50.543"</f>
        <v>21:13:50.543</v>
      </c>
      <c r="CF927">
        <v>543425253</v>
      </c>
      <c r="CI927">
        <v>0</v>
      </c>
      <c r="CJ927">
        <v>1504</v>
      </c>
      <c r="CK927">
        <v>1011.2</v>
      </c>
      <c r="CL927">
        <v>4.2187999999999999</v>
      </c>
      <c r="CM927">
        <v>1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6</v>
      </c>
      <c r="CY927">
        <v>7</v>
      </c>
      <c r="CZ927" t="s">
        <v>131</v>
      </c>
      <c r="DA927">
        <v>145</v>
      </c>
      <c r="DB927">
        <v>1</v>
      </c>
      <c r="DC927" t="s">
        <v>132</v>
      </c>
      <c r="DD927" t="s">
        <v>133</v>
      </c>
      <c r="DG927">
        <v>1851862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"09/28/2024 21:13:50.783"</f>
        <v>09/28/2024 21:13:50.783</v>
      </c>
      <c r="C928" t="str">
        <f t="shared" si="59"/>
        <v>FFDFD7C0</v>
      </c>
      <c r="D928" t="s">
        <v>136</v>
      </c>
      <c r="E928">
        <v>4</v>
      </c>
      <c r="F928">
        <v>1004</v>
      </c>
      <c r="G928" t="s">
        <v>124</v>
      </c>
      <c r="J928" t="s">
        <v>137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"21:13:50.539"</f>
        <v>21:13:50.539</v>
      </c>
      <c r="T928" t="str">
        <f>"21:13:50.139"</f>
        <v>21:13:50.139</v>
      </c>
      <c r="U928" t="str">
        <f t="shared" si="57"/>
        <v>A073EB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126</v>
      </c>
      <c r="AG928">
        <v>0</v>
      </c>
      <c r="AH928">
        <v>0</v>
      </c>
      <c r="AI928">
        <v>2</v>
      </c>
      <c r="AJ928">
        <v>1</v>
      </c>
      <c r="AK928" t="s">
        <v>559</v>
      </c>
      <c r="AL928">
        <v>36.015565000000002</v>
      </c>
      <c r="AM928" t="s">
        <v>560</v>
      </c>
      <c r="AN928">
        <v>-75.657756000000006</v>
      </c>
      <c r="AO928">
        <v>25</v>
      </c>
      <c r="AP928">
        <v>1125</v>
      </c>
      <c r="AQ928" t="s">
        <v>129</v>
      </c>
      <c r="AR928">
        <v>63</v>
      </c>
      <c r="AS928">
        <v>137</v>
      </c>
      <c r="AT928">
        <v>384</v>
      </c>
      <c r="BB928" t="str">
        <f t="shared" si="58"/>
        <v>1200</v>
      </c>
      <c r="BC928">
        <v>1</v>
      </c>
      <c r="BD928" t="str">
        <f t="shared" si="60"/>
        <v xml:space="preserve">N1281F  </v>
      </c>
      <c r="BE928">
        <v>1</v>
      </c>
      <c r="BG928">
        <v>0</v>
      </c>
      <c r="BH928">
        <v>0</v>
      </c>
      <c r="BI928">
        <v>0</v>
      </c>
      <c r="BJ928">
        <v>950</v>
      </c>
      <c r="BK928">
        <v>-175</v>
      </c>
      <c r="BL928" t="s">
        <v>130</v>
      </c>
      <c r="BM928">
        <v>1</v>
      </c>
      <c r="BN928">
        <v>0</v>
      </c>
      <c r="BO928">
        <v>1</v>
      </c>
      <c r="BP928">
        <v>0</v>
      </c>
      <c r="BT928">
        <v>0</v>
      </c>
      <c r="BU928">
        <v>0</v>
      </c>
      <c r="CE928" t="str">
        <f>"21:13:50.543"</f>
        <v>21:13:50.543</v>
      </c>
      <c r="CF928">
        <v>543425253</v>
      </c>
      <c r="CI928">
        <v>0</v>
      </c>
      <c r="CJ928">
        <v>1504</v>
      </c>
      <c r="CK928">
        <v>1011.2</v>
      </c>
      <c r="CL928">
        <v>4.2187999999999999</v>
      </c>
      <c r="CM928">
        <v>1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6</v>
      </c>
      <c r="CY928">
        <v>7</v>
      </c>
      <c r="CZ928" t="s">
        <v>131</v>
      </c>
      <c r="DA928">
        <v>145</v>
      </c>
      <c r="DB928">
        <v>1</v>
      </c>
      <c r="DC928" t="s">
        <v>132</v>
      </c>
      <c r="DD928" t="s">
        <v>133</v>
      </c>
      <c r="DG928">
        <v>1851862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"09/28/2024 21:13:50.830"</f>
        <v>09/28/2024 21:13:50.830</v>
      </c>
      <c r="C929" t="str">
        <f t="shared" si="59"/>
        <v>FFDFD7C0</v>
      </c>
      <c r="D929" t="s">
        <v>123</v>
      </c>
      <c r="E929">
        <v>2</v>
      </c>
      <c r="H929">
        <v>158</v>
      </c>
      <c r="I929" t="s">
        <v>124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"21:13:50.539"</f>
        <v>21:13:50.539</v>
      </c>
      <c r="T929" t="str">
        <f>"21:13:50.139"</f>
        <v>21:13:50.139</v>
      </c>
      <c r="U929" t="str">
        <f t="shared" si="57"/>
        <v>A073EB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126</v>
      </c>
      <c r="AG929">
        <v>0</v>
      </c>
      <c r="AH929">
        <v>0</v>
      </c>
      <c r="AI929">
        <v>2</v>
      </c>
      <c r="AJ929">
        <v>1</v>
      </c>
      <c r="AK929" t="s">
        <v>559</v>
      </c>
      <c r="AL929">
        <v>36.015565000000002</v>
      </c>
      <c r="AM929" t="s">
        <v>560</v>
      </c>
      <c r="AN929">
        <v>-75.657756000000006</v>
      </c>
      <c r="AO929">
        <v>25</v>
      </c>
      <c r="AP929">
        <v>1125</v>
      </c>
      <c r="AQ929" t="s">
        <v>129</v>
      </c>
      <c r="AR929">
        <v>63</v>
      </c>
      <c r="AS929">
        <v>137</v>
      </c>
      <c r="AT929">
        <v>384</v>
      </c>
      <c r="BB929" t="str">
        <f t="shared" si="58"/>
        <v>1200</v>
      </c>
      <c r="BC929">
        <v>1</v>
      </c>
      <c r="BD929" t="str">
        <f t="shared" si="60"/>
        <v xml:space="preserve">N1281F  </v>
      </c>
      <c r="BE929">
        <v>1</v>
      </c>
      <c r="BG929">
        <v>0</v>
      </c>
      <c r="BH929">
        <v>0</v>
      </c>
      <c r="BI929">
        <v>0</v>
      </c>
      <c r="BJ929">
        <v>950</v>
      </c>
      <c r="BK929">
        <v>-175</v>
      </c>
      <c r="BL929" t="s">
        <v>130</v>
      </c>
      <c r="BM929">
        <v>1</v>
      </c>
      <c r="BN929">
        <v>0</v>
      </c>
      <c r="BO929">
        <v>1</v>
      </c>
      <c r="BP929">
        <v>0</v>
      </c>
      <c r="BT929">
        <v>0</v>
      </c>
      <c r="BU929">
        <v>0</v>
      </c>
      <c r="CE929" t="str">
        <f>"21:13:50.543"</f>
        <v>21:13:50.543</v>
      </c>
      <c r="CF929">
        <v>543425253</v>
      </c>
      <c r="CI929">
        <v>0</v>
      </c>
      <c r="CJ929">
        <v>1504</v>
      </c>
      <c r="CK929">
        <v>1011.2</v>
      </c>
      <c r="CL929">
        <v>4.2187999999999999</v>
      </c>
      <c r="CM929">
        <v>1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6</v>
      </c>
      <c r="CY929">
        <v>7</v>
      </c>
      <c r="CZ929" t="s">
        <v>131</v>
      </c>
      <c r="DA929">
        <v>145</v>
      </c>
      <c r="DB929">
        <v>1</v>
      </c>
      <c r="DC929" t="s">
        <v>132</v>
      </c>
      <c r="DD929" t="s">
        <v>133</v>
      </c>
      <c r="DG929">
        <v>1851862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"09/28/2024 21:13:51.689"</f>
        <v>09/28/2024 21:13:51.689</v>
      </c>
      <c r="C930" t="str">
        <f t="shared" si="59"/>
        <v>FFDFD7C0</v>
      </c>
      <c r="D930" t="s">
        <v>123</v>
      </c>
      <c r="E930">
        <v>2</v>
      </c>
      <c r="H930">
        <v>158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"21:13:51.422"</f>
        <v>21:13:51.422</v>
      </c>
      <c r="T930" t="str">
        <f>"21:13:51.022"</f>
        <v>21:13:51.022</v>
      </c>
      <c r="U930" t="str">
        <f t="shared" si="57"/>
        <v>A073EB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126</v>
      </c>
      <c r="AG930">
        <v>0</v>
      </c>
      <c r="AH930">
        <v>0</v>
      </c>
      <c r="AI930">
        <v>2</v>
      </c>
      <c r="AJ930">
        <v>1</v>
      </c>
      <c r="AK930" t="s">
        <v>561</v>
      </c>
      <c r="AL930">
        <v>36.016165999999998</v>
      </c>
      <c r="AM930" t="s">
        <v>562</v>
      </c>
      <c r="AN930">
        <v>-75.657413000000005</v>
      </c>
      <c r="AO930">
        <v>25</v>
      </c>
      <c r="AP930">
        <v>1125</v>
      </c>
      <c r="AQ930" t="s">
        <v>129</v>
      </c>
      <c r="AR930">
        <v>59</v>
      </c>
      <c r="AS930">
        <v>137</v>
      </c>
      <c r="AT930">
        <v>320</v>
      </c>
      <c r="BB930" t="str">
        <f t="shared" si="58"/>
        <v>1200</v>
      </c>
      <c r="BC930">
        <v>1</v>
      </c>
      <c r="BD930" t="str">
        <f t="shared" si="60"/>
        <v xml:space="preserve">N1281F  </v>
      </c>
      <c r="BE930">
        <v>1</v>
      </c>
      <c r="BG930">
        <v>0</v>
      </c>
      <c r="BH930">
        <v>0</v>
      </c>
      <c r="BI930">
        <v>0</v>
      </c>
      <c r="BJ930">
        <v>975</v>
      </c>
      <c r="BK930">
        <v>-150</v>
      </c>
      <c r="BL930" t="s">
        <v>130</v>
      </c>
      <c r="BM930">
        <v>1</v>
      </c>
      <c r="BN930">
        <v>0</v>
      </c>
      <c r="BO930">
        <v>1</v>
      </c>
      <c r="BP930">
        <v>0</v>
      </c>
      <c r="BT930">
        <v>0</v>
      </c>
      <c r="BU930">
        <v>0</v>
      </c>
      <c r="CE930" t="str">
        <f>"21:13:51.423"</f>
        <v>21:13:51.423</v>
      </c>
      <c r="CF930">
        <v>423253293</v>
      </c>
      <c r="CI930">
        <v>0</v>
      </c>
      <c r="CJ930">
        <v>1504</v>
      </c>
      <c r="CK930">
        <v>1011.2</v>
      </c>
      <c r="CL930">
        <v>4.2187999999999999</v>
      </c>
      <c r="CM930">
        <v>1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6</v>
      </c>
      <c r="CY930">
        <v>7</v>
      </c>
      <c r="CZ930" t="s">
        <v>131</v>
      </c>
      <c r="DA930">
        <v>145</v>
      </c>
      <c r="DB930">
        <v>1</v>
      </c>
      <c r="DC930" t="s">
        <v>132</v>
      </c>
      <c r="DD930" t="s">
        <v>133</v>
      </c>
      <c r="DG930">
        <v>1852250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"09/28/2024 21:13:51.689"</f>
        <v>09/28/2024 21:13:51.689</v>
      </c>
      <c r="C931" t="str">
        <f t="shared" si="59"/>
        <v>FFDFD7C0</v>
      </c>
      <c r="D931" t="s">
        <v>427</v>
      </c>
      <c r="E931">
        <v>46</v>
      </c>
      <c r="H931">
        <v>143</v>
      </c>
      <c r="I931" t="s">
        <v>428</v>
      </c>
      <c r="J931" t="s">
        <v>297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"21:13:51.422"</f>
        <v>21:13:51.422</v>
      </c>
      <c r="T931" t="str">
        <f>"21:13:51.022"</f>
        <v>21:13:51.022</v>
      </c>
      <c r="U931" t="str">
        <f t="shared" si="57"/>
        <v>A073EB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126</v>
      </c>
      <c r="AG931">
        <v>0</v>
      </c>
      <c r="AH931">
        <v>0</v>
      </c>
      <c r="AI931">
        <v>2</v>
      </c>
      <c r="AJ931">
        <v>1</v>
      </c>
      <c r="AK931" t="s">
        <v>561</v>
      </c>
      <c r="AL931">
        <v>36.016165999999998</v>
      </c>
      <c r="AM931" t="s">
        <v>562</v>
      </c>
      <c r="AN931">
        <v>-75.657413000000005</v>
      </c>
      <c r="AO931">
        <v>25</v>
      </c>
      <c r="AP931">
        <v>1125</v>
      </c>
      <c r="AQ931" t="s">
        <v>129</v>
      </c>
      <c r="AR931">
        <v>59</v>
      </c>
      <c r="AS931">
        <v>137</v>
      </c>
      <c r="AT931">
        <v>320</v>
      </c>
      <c r="BB931" t="str">
        <f t="shared" si="58"/>
        <v>1200</v>
      </c>
      <c r="BC931">
        <v>1</v>
      </c>
      <c r="BD931" t="str">
        <f t="shared" si="60"/>
        <v xml:space="preserve">N1281F  </v>
      </c>
      <c r="BE931">
        <v>1</v>
      </c>
      <c r="BG931">
        <v>0</v>
      </c>
      <c r="BH931">
        <v>0</v>
      </c>
      <c r="BI931">
        <v>0</v>
      </c>
      <c r="BJ931">
        <v>975</v>
      </c>
      <c r="BK931">
        <v>-150</v>
      </c>
      <c r="BL931" t="s">
        <v>130</v>
      </c>
      <c r="BM931">
        <v>1</v>
      </c>
      <c r="BN931">
        <v>0</v>
      </c>
      <c r="BO931">
        <v>1</v>
      </c>
      <c r="BP931">
        <v>0</v>
      </c>
      <c r="BT931">
        <v>0</v>
      </c>
      <c r="BU931">
        <v>0</v>
      </c>
      <c r="CE931" t="str">
        <f>"21:13:51.423"</f>
        <v>21:13:51.423</v>
      </c>
      <c r="CF931">
        <v>423253293</v>
      </c>
      <c r="CI931">
        <v>0</v>
      </c>
      <c r="CJ931">
        <v>1504</v>
      </c>
      <c r="CK931">
        <v>1011.2</v>
      </c>
      <c r="CL931">
        <v>4.2187999999999999</v>
      </c>
      <c r="CM931">
        <v>1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6</v>
      </c>
      <c r="CY931">
        <v>7</v>
      </c>
      <c r="CZ931" t="s">
        <v>131</v>
      </c>
      <c r="DA931">
        <v>145</v>
      </c>
      <c r="DB931">
        <v>1</v>
      </c>
      <c r="DC931" t="s">
        <v>132</v>
      </c>
      <c r="DD931" t="s">
        <v>133</v>
      </c>
      <c r="DG931">
        <v>1852250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"09/28/2024 21:13:51.689"</f>
        <v>09/28/2024 21:13:51.689</v>
      </c>
      <c r="C932" t="str">
        <f t="shared" si="59"/>
        <v>FFDFD7C0</v>
      </c>
      <c r="D932" t="s">
        <v>143</v>
      </c>
      <c r="E932">
        <v>13</v>
      </c>
      <c r="J932" t="s">
        <v>144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"21:13:51.422"</f>
        <v>21:13:51.422</v>
      </c>
      <c r="T932" t="str">
        <f>"21:13:51.022"</f>
        <v>21:13:51.022</v>
      </c>
      <c r="U932" t="str">
        <f t="shared" si="57"/>
        <v>A073EB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126</v>
      </c>
      <c r="AG932">
        <v>0</v>
      </c>
      <c r="AH932">
        <v>0</v>
      </c>
      <c r="AI932">
        <v>2</v>
      </c>
      <c r="AJ932">
        <v>1</v>
      </c>
      <c r="AK932" t="s">
        <v>561</v>
      </c>
      <c r="AL932">
        <v>36.016165999999998</v>
      </c>
      <c r="AM932" t="s">
        <v>562</v>
      </c>
      <c r="AN932">
        <v>-75.657413000000005</v>
      </c>
      <c r="AO932">
        <v>25</v>
      </c>
      <c r="AP932">
        <v>1125</v>
      </c>
      <c r="AQ932" t="s">
        <v>129</v>
      </c>
      <c r="AR932">
        <v>59</v>
      </c>
      <c r="AS932">
        <v>137</v>
      </c>
      <c r="AT932">
        <v>320</v>
      </c>
      <c r="BB932" t="str">
        <f t="shared" si="58"/>
        <v>1200</v>
      </c>
      <c r="BC932">
        <v>1</v>
      </c>
      <c r="BD932" t="str">
        <f t="shared" si="60"/>
        <v xml:space="preserve">N1281F  </v>
      </c>
      <c r="BE932">
        <v>1</v>
      </c>
      <c r="BG932">
        <v>0</v>
      </c>
      <c r="BH932">
        <v>0</v>
      </c>
      <c r="BI932">
        <v>0</v>
      </c>
      <c r="BJ932">
        <v>975</v>
      </c>
      <c r="BK932">
        <v>-150</v>
      </c>
      <c r="BL932" t="s">
        <v>130</v>
      </c>
      <c r="BM932">
        <v>1</v>
      </c>
      <c r="BN932">
        <v>0</v>
      </c>
      <c r="BO932">
        <v>1</v>
      </c>
      <c r="BP932">
        <v>0</v>
      </c>
      <c r="BT932">
        <v>0</v>
      </c>
      <c r="BU932">
        <v>0</v>
      </c>
      <c r="CE932" t="str">
        <f>"21:13:51.423"</f>
        <v>21:13:51.423</v>
      </c>
      <c r="CF932">
        <v>423253293</v>
      </c>
      <c r="CI932">
        <v>0</v>
      </c>
      <c r="CJ932">
        <v>1504</v>
      </c>
      <c r="CK932">
        <v>1011.2</v>
      </c>
      <c r="CL932">
        <v>4.2187999999999999</v>
      </c>
      <c r="CM932">
        <v>1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6</v>
      </c>
      <c r="CY932">
        <v>7</v>
      </c>
      <c r="CZ932" t="s">
        <v>131</v>
      </c>
      <c r="DA932">
        <v>145</v>
      </c>
      <c r="DB932">
        <v>1</v>
      </c>
      <c r="DC932" t="s">
        <v>132</v>
      </c>
      <c r="DD932" t="s">
        <v>133</v>
      </c>
      <c r="DG932">
        <v>1852250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"09/28/2024 21:13:51.689"</f>
        <v>09/28/2024 21:13:51.689</v>
      </c>
      <c r="C933" t="str">
        <f t="shared" si="59"/>
        <v>FFDFD7C0</v>
      </c>
      <c r="D933" t="s">
        <v>136</v>
      </c>
      <c r="E933">
        <v>3</v>
      </c>
      <c r="F933">
        <v>1003</v>
      </c>
      <c r="G933" t="s">
        <v>142</v>
      </c>
      <c r="J933" t="s">
        <v>137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"21:13:51.422"</f>
        <v>21:13:51.422</v>
      </c>
      <c r="T933" t="str">
        <f>"21:13:51.022"</f>
        <v>21:13:51.022</v>
      </c>
      <c r="U933" t="str">
        <f t="shared" si="57"/>
        <v>A073EB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126</v>
      </c>
      <c r="AG933">
        <v>0</v>
      </c>
      <c r="AH933">
        <v>0</v>
      </c>
      <c r="AI933">
        <v>2</v>
      </c>
      <c r="AJ933">
        <v>1</v>
      </c>
      <c r="AK933" t="s">
        <v>561</v>
      </c>
      <c r="AL933">
        <v>36.016165999999998</v>
      </c>
      <c r="AM933" t="s">
        <v>562</v>
      </c>
      <c r="AN933">
        <v>-75.657413000000005</v>
      </c>
      <c r="AO933">
        <v>25</v>
      </c>
      <c r="AP933">
        <v>1125</v>
      </c>
      <c r="AQ933" t="s">
        <v>129</v>
      </c>
      <c r="AR933">
        <v>59</v>
      </c>
      <c r="AS933">
        <v>137</v>
      </c>
      <c r="AT933">
        <v>320</v>
      </c>
      <c r="BB933" t="str">
        <f t="shared" si="58"/>
        <v>1200</v>
      </c>
      <c r="BC933">
        <v>1</v>
      </c>
      <c r="BD933" t="str">
        <f t="shared" si="60"/>
        <v xml:space="preserve">N1281F  </v>
      </c>
      <c r="BE933">
        <v>1</v>
      </c>
      <c r="BG933">
        <v>0</v>
      </c>
      <c r="BH933">
        <v>0</v>
      </c>
      <c r="BI933">
        <v>0</v>
      </c>
      <c r="BJ933">
        <v>975</v>
      </c>
      <c r="BK933">
        <v>-150</v>
      </c>
      <c r="BL933" t="s">
        <v>130</v>
      </c>
      <c r="BM933">
        <v>1</v>
      </c>
      <c r="BN933">
        <v>0</v>
      </c>
      <c r="BO933">
        <v>1</v>
      </c>
      <c r="BP933">
        <v>0</v>
      </c>
      <c r="BT933">
        <v>0</v>
      </c>
      <c r="BU933">
        <v>0</v>
      </c>
      <c r="CE933" t="str">
        <f>"21:13:51.423"</f>
        <v>21:13:51.423</v>
      </c>
      <c r="CF933">
        <v>423253293</v>
      </c>
      <c r="CI933">
        <v>0</v>
      </c>
      <c r="CJ933">
        <v>1504</v>
      </c>
      <c r="CK933">
        <v>1011.2</v>
      </c>
      <c r="CL933">
        <v>4.2187999999999999</v>
      </c>
      <c r="CM933">
        <v>1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6</v>
      </c>
      <c r="CY933">
        <v>7</v>
      </c>
      <c r="CZ933" t="s">
        <v>131</v>
      </c>
      <c r="DA933">
        <v>145</v>
      </c>
      <c r="DB933">
        <v>1</v>
      </c>
      <c r="DC933" t="s">
        <v>132</v>
      </c>
      <c r="DD933" t="s">
        <v>133</v>
      </c>
      <c r="DG933">
        <v>1852250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"09/28/2024 21:13:51.689"</f>
        <v>09/28/2024 21:13:51.689</v>
      </c>
      <c r="C934" t="str">
        <f t="shared" si="59"/>
        <v>FFDFD7C0</v>
      </c>
      <c r="D934" t="s">
        <v>136</v>
      </c>
      <c r="E934">
        <v>4</v>
      </c>
      <c r="F934">
        <v>1004</v>
      </c>
      <c r="G934" t="s">
        <v>124</v>
      </c>
      <c r="J934" t="s">
        <v>137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"21:13:51.422"</f>
        <v>21:13:51.422</v>
      </c>
      <c r="T934" t="str">
        <f>"21:13:51.022"</f>
        <v>21:13:51.022</v>
      </c>
      <c r="U934" t="str">
        <f t="shared" si="57"/>
        <v>A073EB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126</v>
      </c>
      <c r="AG934">
        <v>0</v>
      </c>
      <c r="AH934">
        <v>0</v>
      </c>
      <c r="AI934">
        <v>2</v>
      </c>
      <c r="AJ934">
        <v>1</v>
      </c>
      <c r="AK934" t="s">
        <v>561</v>
      </c>
      <c r="AL934">
        <v>36.016165999999998</v>
      </c>
      <c r="AM934" t="s">
        <v>562</v>
      </c>
      <c r="AN934">
        <v>-75.657413000000005</v>
      </c>
      <c r="AO934">
        <v>25</v>
      </c>
      <c r="AP934">
        <v>1125</v>
      </c>
      <c r="AQ934" t="s">
        <v>129</v>
      </c>
      <c r="AR934">
        <v>59</v>
      </c>
      <c r="AS934">
        <v>137</v>
      </c>
      <c r="AT934">
        <v>320</v>
      </c>
      <c r="BB934" t="str">
        <f t="shared" si="58"/>
        <v>1200</v>
      </c>
      <c r="BC934">
        <v>1</v>
      </c>
      <c r="BD934" t="str">
        <f t="shared" si="60"/>
        <v xml:space="preserve">N1281F  </v>
      </c>
      <c r="BE934">
        <v>1</v>
      </c>
      <c r="BG934">
        <v>0</v>
      </c>
      <c r="BH934">
        <v>0</v>
      </c>
      <c r="BI934">
        <v>0</v>
      </c>
      <c r="BJ934">
        <v>975</v>
      </c>
      <c r="BK934">
        <v>-150</v>
      </c>
      <c r="BL934" t="s">
        <v>130</v>
      </c>
      <c r="BM934">
        <v>1</v>
      </c>
      <c r="BN934">
        <v>0</v>
      </c>
      <c r="BO934">
        <v>1</v>
      </c>
      <c r="BP934">
        <v>0</v>
      </c>
      <c r="BT934">
        <v>0</v>
      </c>
      <c r="BU934">
        <v>0</v>
      </c>
      <c r="CE934" t="str">
        <f>"21:13:51.423"</f>
        <v>21:13:51.423</v>
      </c>
      <c r="CF934">
        <v>423253293</v>
      </c>
      <c r="CI934">
        <v>0</v>
      </c>
      <c r="CJ934">
        <v>1504</v>
      </c>
      <c r="CK934">
        <v>1011.2</v>
      </c>
      <c r="CL934">
        <v>4.2187999999999999</v>
      </c>
      <c r="CM934">
        <v>1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6</v>
      </c>
      <c r="CY934">
        <v>7</v>
      </c>
      <c r="CZ934" t="s">
        <v>131</v>
      </c>
      <c r="DA934">
        <v>145</v>
      </c>
      <c r="DB934">
        <v>1</v>
      </c>
      <c r="DC934" t="s">
        <v>132</v>
      </c>
      <c r="DD934" t="s">
        <v>133</v>
      </c>
      <c r="DG934">
        <v>1852250</v>
      </c>
      <c r="DI934">
        <v>0</v>
      </c>
      <c r="DJ934">
        <v>0</v>
      </c>
      <c r="DK934">
        <v>1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"09/28/2024 21:13:52.704"</f>
        <v>09/28/2024 21:13:52.704</v>
      </c>
      <c r="C935" t="str">
        <f t="shared" si="59"/>
        <v>FFDFD7C0</v>
      </c>
      <c r="D935" t="s">
        <v>123</v>
      </c>
      <c r="E935">
        <v>2</v>
      </c>
      <c r="H935">
        <v>158</v>
      </c>
      <c r="I935" t="s">
        <v>124</v>
      </c>
      <c r="J935" t="s">
        <v>125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"21:13:52.438"</f>
        <v>21:13:52.438</v>
      </c>
      <c r="T935" t="str">
        <f>"21:13:51.938"</f>
        <v>21:13:51.938</v>
      </c>
      <c r="U935" t="str">
        <f t="shared" si="57"/>
        <v>A073EB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126</v>
      </c>
      <c r="AG935">
        <v>0</v>
      </c>
      <c r="AH935">
        <v>0</v>
      </c>
      <c r="AI935">
        <v>2</v>
      </c>
      <c r="AJ935">
        <v>1</v>
      </c>
      <c r="AK935" t="s">
        <v>563</v>
      </c>
      <c r="AL935">
        <v>36.016745999999998</v>
      </c>
      <c r="AM935" t="s">
        <v>564</v>
      </c>
      <c r="AN935">
        <v>-75.657112999999995</v>
      </c>
      <c r="AO935">
        <v>25</v>
      </c>
      <c r="AP935">
        <v>1125</v>
      </c>
      <c r="AQ935" t="s">
        <v>129</v>
      </c>
      <c r="AR935">
        <v>57</v>
      </c>
      <c r="AS935">
        <v>136</v>
      </c>
      <c r="AT935">
        <v>320</v>
      </c>
      <c r="BB935" t="str">
        <f t="shared" si="58"/>
        <v>1200</v>
      </c>
      <c r="BC935">
        <v>1</v>
      </c>
      <c r="BD935" t="str">
        <f t="shared" si="60"/>
        <v xml:space="preserve">N1281F  </v>
      </c>
      <c r="BE935">
        <v>1</v>
      </c>
      <c r="BG935">
        <v>0</v>
      </c>
      <c r="BH935">
        <v>0</v>
      </c>
      <c r="BI935">
        <v>0</v>
      </c>
      <c r="BJ935">
        <v>975</v>
      </c>
      <c r="BK935">
        <v>-150</v>
      </c>
      <c r="BL935" t="s">
        <v>130</v>
      </c>
      <c r="BM935">
        <v>1</v>
      </c>
      <c r="BN935">
        <v>0</v>
      </c>
      <c r="BO935">
        <v>1</v>
      </c>
      <c r="BP935">
        <v>0</v>
      </c>
      <c r="BT935">
        <v>0</v>
      </c>
      <c r="BU935">
        <v>0</v>
      </c>
      <c r="CE935" t="str">
        <f>"21:13:52.444"</f>
        <v>21:13:52.444</v>
      </c>
      <c r="CF935">
        <v>443984841</v>
      </c>
      <c r="CI935">
        <v>0</v>
      </c>
      <c r="CJ935">
        <v>1504</v>
      </c>
      <c r="CK935">
        <v>1011.2</v>
      </c>
      <c r="CL935">
        <v>4.2187999999999999</v>
      </c>
      <c r="CM935">
        <v>1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6</v>
      </c>
      <c r="CY935">
        <v>7</v>
      </c>
      <c r="CZ935" t="s">
        <v>131</v>
      </c>
      <c r="DA935">
        <v>145</v>
      </c>
      <c r="DB935">
        <v>1</v>
      </c>
      <c r="DC935" t="s">
        <v>132</v>
      </c>
      <c r="DD935" t="s">
        <v>133</v>
      </c>
      <c r="DG935">
        <v>1852745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"09/28/2024 21:13:52.720"</f>
        <v>09/28/2024 21:13:52.720</v>
      </c>
      <c r="C936" t="str">
        <f t="shared" si="59"/>
        <v>FFDFD7C0</v>
      </c>
      <c r="D936" t="s">
        <v>427</v>
      </c>
      <c r="E936">
        <v>46</v>
      </c>
      <c r="H936">
        <v>143</v>
      </c>
      <c r="I936" t="s">
        <v>428</v>
      </c>
      <c r="J936" t="s">
        <v>297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"21:13:52.438"</f>
        <v>21:13:52.438</v>
      </c>
      <c r="T936" t="str">
        <f>"21:13:51.938"</f>
        <v>21:13:51.938</v>
      </c>
      <c r="U936" t="str">
        <f t="shared" si="57"/>
        <v>A073EB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126</v>
      </c>
      <c r="AG936">
        <v>0</v>
      </c>
      <c r="AH936">
        <v>0</v>
      </c>
      <c r="AI936">
        <v>2</v>
      </c>
      <c r="AJ936">
        <v>1</v>
      </c>
      <c r="AK936" t="s">
        <v>563</v>
      </c>
      <c r="AL936">
        <v>36.016745999999998</v>
      </c>
      <c r="AM936" t="s">
        <v>564</v>
      </c>
      <c r="AN936">
        <v>-75.657112999999995</v>
      </c>
      <c r="AO936">
        <v>25</v>
      </c>
      <c r="AP936">
        <v>1125</v>
      </c>
      <c r="AQ936" t="s">
        <v>129</v>
      </c>
      <c r="AR936">
        <v>57</v>
      </c>
      <c r="AS936">
        <v>136</v>
      </c>
      <c r="AT936">
        <v>320</v>
      </c>
      <c r="BB936" t="str">
        <f t="shared" si="58"/>
        <v>1200</v>
      </c>
      <c r="BC936">
        <v>1</v>
      </c>
      <c r="BD936" t="str">
        <f t="shared" si="60"/>
        <v xml:space="preserve">N1281F  </v>
      </c>
      <c r="BE936">
        <v>1</v>
      </c>
      <c r="BG936">
        <v>0</v>
      </c>
      <c r="BH936">
        <v>0</v>
      </c>
      <c r="BI936">
        <v>0</v>
      </c>
      <c r="BJ936">
        <v>975</v>
      </c>
      <c r="BK936">
        <v>-150</v>
      </c>
      <c r="BL936" t="s">
        <v>130</v>
      </c>
      <c r="BM936">
        <v>1</v>
      </c>
      <c r="BN936">
        <v>0</v>
      </c>
      <c r="BO936">
        <v>1</v>
      </c>
      <c r="BP936">
        <v>0</v>
      </c>
      <c r="BT936">
        <v>0</v>
      </c>
      <c r="BU936">
        <v>0</v>
      </c>
      <c r="CE936" t="str">
        <f>"21:13:52.444"</f>
        <v>21:13:52.444</v>
      </c>
      <c r="CF936">
        <v>443984841</v>
      </c>
      <c r="CI936">
        <v>0</v>
      </c>
      <c r="CJ936">
        <v>1504</v>
      </c>
      <c r="CK936">
        <v>1011.2</v>
      </c>
      <c r="CL936">
        <v>4.2187999999999999</v>
      </c>
      <c r="CM936">
        <v>1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6</v>
      </c>
      <c r="CY936">
        <v>7</v>
      </c>
      <c r="CZ936" t="s">
        <v>131</v>
      </c>
      <c r="DA936">
        <v>145</v>
      </c>
      <c r="DB936">
        <v>1</v>
      </c>
      <c r="DC936" t="s">
        <v>132</v>
      </c>
      <c r="DD936" t="s">
        <v>133</v>
      </c>
      <c r="DG936">
        <v>1852745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"09/28/2024 21:13:52.720"</f>
        <v>09/28/2024 21:13:52.720</v>
      </c>
      <c r="C937" t="str">
        <f t="shared" si="59"/>
        <v>FFDFD7C0</v>
      </c>
      <c r="D937" t="s">
        <v>143</v>
      </c>
      <c r="E937">
        <v>13</v>
      </c>
      <c r="J937" t="s">
        <v>144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"21:13:52.438"</f>
        <v>21:13:52.438</v>
      </c>
      <c r="T937" t="str">
        <f>"21:13:51.938"</f>
        <v>21:13:51.938</v>
      </c>
      <c r="U937" t="str">
        <f t="shared" si="57"/>
        <v>A073EB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126</v>
      </c>
      <c r="AG937">
        <v>0</v>
      </c>
      <c r="AH937">
        <v>0</v>
      </c>
      <c r="AI937">
        <v>2</v>
      </c>
      <c r="AJ937">
        <v>1</v>
      </c>
      <c r="AK937" t="s">
        <v>563</v>
      </c>
      <c r="AL937">
        <v>36.016745999999998</v>
      </c>
      <c r="AM937" t="s">
        <v>564</v>
      </c>
      <c r="AN937">
        <v>-75.657112999999995</v>
      </c>
      <c r="AO937">
        <v>25</v>
      </c>
      <c r="AP937">
        <v>1125</v>
      </c>
      <c r="AQ937" t="s">
        <v>129</v>
      </c>
      <c r="AR937">
        <v>57</v>
      </c>
      <c r="AS937">
        <v>136</v>
      </c>
      <c r="AT937">
        <v>320</v>
      </c>
      <c r="BB937" t="str">
        <f t="shared" si="58"/>
        <v>1200</v>
      </c>
      <c r="BC937">
        <v>1</v>
      </c>
      <c r="BD937" t="str">
        <f t="shared" si="60"/>
        <v xml:space="preserve">N1281F  </v>
      </c>
      <c r="BE937">
        <v>1</v>
      </c>
      <c r="BG937">
        <v>0</v>
      </c>
      <c r="BH937">
        <v>0</v>
      </c>
      <c r="BI937">
        <v>0</v>
      </c>
      <c r="BJ937">
        <v>975</v>
      </c>
      <c r="BK937">
        <v>-150</v>
      </c>
      <c r="BL937" t="s">
        <v>130</v>
      </c>
      <c r="BM937">
        <v>1</v>
      </c>
      <c r="BN937">
        <v>0</v>
      </c>
      <c r="BO937">
        <v>1</v>
      </c>
      <c r="BP937">
        <v>0</v>
      </c>
      <c r="BT937">
        <v>0</v>
      </c>
      <c r="BU937">
        <v>0</v>
      </c>
      <c r="CE937" t="str">
        <f>"21:13:52.444"</f>
        <v>21:13:52.444</v>
      </c>
      <c r="CF937">
        <v>443984841</v>
      </c>
      <c r="CI937">
        <v>0</v>
      </c>
      <c r="CJ937">
        <v>1504</v>
      </c>
      <c r="CK937">
        <v>1011.2</v>
      </c>
      <c r="CL937">
        <v>4.2187999999999999</v>
      </c>
      <c r="CM937">
        <v>1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6</v>
      </c>
      <c r="CY937">
        <v>7</v>
      </c>
      <c r="CZ937" t="s">
        <v>131</v>
      </c>
      <c r="DA937">
        <v>145</v>
      </c>
      <c r="DB937">
        <v>1</v>
      </c>
      <c r="DC937" t="s">
        <v>132</v>
      </c>
      <c r="DD937" t="s">
        <v>133</v>
      </c>
      <c r="DG937">
        <v>1852745</v>
      </c>
      <c r="DI937">
        <v>0</v>
      </c>
      <c r="DJ937">
        <v>0</v>
      </c>
      <c r="DK937">
        <v>1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"09/28/2024 21:13:52.767"</f>
        <v>09/28/2024 21:13:52.767</v>
      </c>
      <c r="C938" t="str">
        <f t="shared" si="59"/>
        <v>FFDFD7C0</v>
      </c>
      <c r="D938" t="s">
        <v>136</v>
      </c>
      <c r="E938">
        <v>3</v>
      </c>
      <c r="F938">
        <v>1003</v>
      </c>
      <c r="G938" t="s">
        <v>142</v>
      </c>
      <c r="J938" t="s">
        <v>137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"21:13:52.438"</f>
        <v>21:13:52.438</v>
      </c>
      <c r="T938" t="str">
        <f>"21:13:51.938"</f>
        <v>21:13:51.938</v>
      </c>
      <c r="U938" t="str">
        <f t="shared" si="57"/>
        <v>A073EB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126</v>
      </c>
      <c r="AG938">
        <v>0</v>
      </c>
      <c r="AH938">
        <v>0</v>
      </c>
      <c r="AI938">
        <v>2</v>
      </c>
      <c r="AJ938">
        <v>1</v>
      </c>
      <c r="AK938" t="s">
        <v>563</v>
      </c>
      <c r="AL938">
        <v>36.016745999999998</v>
      </c>
      <c r="AM938" t="s">
        <v>564</v>
      </c>
      <c r="AN938">
        <v>-75.657112999999995</v>
      </c>
      <c r="AO938">
        <v>25</v>
      </c>
      <c r="AP938">
        <v>1125</v>
      </c>
      <c r="AQ938" t="s">
        <v>129</v>
      </c>
      <c r="AR938">
        <v>57</v>
      </c>
      <c r="AS938">
        <v>136</v>
      </c>
      <c r="AT938">
        <v>320</v>
      </c>
      <c r="BB938" t="str">
        <f t="shared" si="58"/>
        <v>1200</v>
      </c>
      <c r="BC938">
        <v>1</v>
      </c>
      <c r="BD938" t="str">
        <f t="shared" si="60"/>
        <v xml:space="preserve">N1281F  </v>
      </c>
      <c r="BE938">
        <v>1</v>
      </c>
      <c r="BG938">
        <v>0</v>
      </c>
      <c r="BH938">
        <v>0</v>
      </c>
      <c r="BI938">
        <v>0</v>
      </c>
      <c r="BJ938">
        <v>975</v>
      </c>
      <c r="BK938">
        <v>-150</v>
      </c>
      <c r="BL938" t="s">
        <v>130</v>
      </c>
      <c r="BM938">
        <v>1</v>
      </c>
      <c r="BN938">
        <v>0</v>
      </c>
      <c r="BO938">
        <v>1</v>
      </c>
      <c r="BP938">
        <v>0</v>
      </c>
      <c r="BT938">
        <v>0</v>
      </c>
      <c r="BU938">
        <v>0</v>
      </c>
      <c r="CE938" t="str">
        <f>"21:13:52.444"</f>
        <v>21:13:52.444</v>
      </c>
      <c r="CF938">
        <v>443984841</v>
      </c>
      <c r="CI938">
        <v>0</v>
      </c>
      <c r="CJ938">
        <v>1504</v>
      </c>
      <c r="CK938">
        <v>1011.2</v>
      </c>
      <c r="CL938">
        <v>4.2187999999999999</v>
      </c>
      <c r="CM938">
        <v>1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6</v>
      </c>
      <c r="CY938">
        <v>7</v>
      </c>
      <c r="CZ938" t="s">
        <v>131</v>
      </c>
      <c r="DA938">
        <v>145</v>
      </c>
      <c r="DB938">
        <v>1</v>
      </c>
      <c r="DC938" t="s">
        <v>132</v>
      </c>
      <c r="DD938" t="s">
        <v>133</v>
      </c>
      <c r="DG938">
        <v>1852745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"09/28/2024 21:13:52.767"</f>
        <v>09/28/2024 21:13:52.767</v>
      </c>
      <c r="C939" t="str">
        <f t="shared" si="59"/>
        <v>FFDFD7C0</v>
      </c>
      <c r="D939" t="s">
        <v>136</v>
      </c>
      <c r="E939">
        <v>4</v>
      </c>
      <c r="F939">
        <v>1004</v>
      </c>
      <c r="G939" t="s">
        <v>124</v>
      </c>
      <c r="J939" t="s">
        <v>137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"21:13:52.438"</f>
        <v>21:13:52.438</v>
      </c>
      <c r="T939" t="str">
        <f>"21:13:51.938"</f>
        <v>21:13:51.938</v>
      </c>
      <c r="U939" t="str">
        <f t="shared" si="57"/>
        <v>A073EB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126</v>
      </c>
      <c r="AG939">
        <v>0</v>
      </c>
      <c r="AH939">
        <v>0</v>
      </c>
      <c r="AI939">
        <v>2</v>
      </c>
      <c r="AJ939">
        <v>1</v>
      </c>
      <c r="AK939" t="s">
        <v>563</v>
      </c>
      <c r="AL939">
        <v>36.016745999999998</v>
      </c>
      <c r="AM939" t="s">
        <v>564</v>
      </c>
      <c r="AN939">
        <v>-75.657112999999995</v>
      </c>
      <c r="AO939">
        <v>25</v>
      </c>
      <c r="AP939">
        <v>1125</v>
      </c>
      <c r="AQ939" t="s">
        <v>129</v>
      </c>
      <c r="AR939">
        <v>57</v>
      </c>
      <c r="AS939">
        <v>136</v>
      </c>
      <c r="AT939">
        <v>320</v>
      </c>
      <c r="BB939" t="str">
        <f t="shared" si="58"/>
        <v>1200</v>
      </c>
      <c r="BC939">
        <v>1</v>
      </c>
      <c r="BD939" t="str">
        <f t="shared" si="60"/>
        <v xml:space="preserve">N1281F  </v>
      </c>
      <c r="BE939">
        <v>1</v>
      </c>
      <c r="BG939">
        <v>0</v>
      </c>
      <c r="BH939">
        <v>0</v>
      </c>
      <c r="BI939">
        <v>0</v>
      </c>
      <c r="BJ939">
        <v>975</v>
      </c>
      <c r="BK939">
        <v>-150</v>
      </c>
      <c r="BL939" t="s">
        <v>130</v>
      </c>
      <c r="BM939">
        <v>1</v>
      </c>
      <c r="BN939">
        <v>0</v>
      </c>
      <c r="BO939">
        <v>1</v>
      </c>
      <c r="BP939">
        <v>0</v>
      </c>
      <c r="BT939">
        <v>0</v>
      </c>
      <c r="BU939">
        <v>0</v>
      </c>
      <c r="CE939" t="str">
        <f>"21:13:52.444"</f>
        <v>21:13:52.444</v>
      </c>
      <c r="CF939">
        <v>443984841</v>
      </c>
      <c r="CI939">
        <v>0</v>
      </c>
      <c r="CJ939">
        <v>1504</v>
      </c>
      <c r="CK939">
        <v>1011.2</v>
      </c>
      <c r="CL939">
        <v>4.2187999999999999</v>
      </c>
      <c r="CM939">
        <v>1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6</v>
      </c>
      <c r="CY939">
        <v>7</v>
      </c>
      <c r="CZ939" t="s">
        <v>131</v>
      </c>
      <c r="DA939">
        <v>145</v>
      </c>
      <c r="DB939">
        <v>1</v>
      </c>
      <c r="DC939" t="s">
        <v>132</v>
      </c>
      <c r="DD939" t="s">
        <v>133</v>
      </c>
      <c r="DG939">
        <v>1852745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"09/28/2024 21:13:53.657"</f>
        <v>09/28/2024 21:13:53.657</v>
      </c>
      <c r="C940" t="str">
        <f t="shared" si="59"/>
        <v>FFDFD7C0</v>
      </c>
      <c r="D940" t="s">
        <v>136</v>
      </c>
      <c r="E940">
        <v>4</v>
      </c>
      <c r="F940">
        <v>1004</v>
      </c>
      <c r="G940" t="s">
        <v>124</v>
      </c>
      <c r="J940" t="s">
        <v>137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"21:13:53.406"</f>
        <v>21:13:53.406</v>
      </c>
      <c r="T940" t="str">
        <f>"21:13:53.006"</f>
        <v>21:13:53.006</v>
      </c>
      <c r="U940" t="str">
        <f t="shared" si="57"/>
        <v>A073EB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126</v>
      </c>
      <c r="AG940">
        <v>0</v>
      </c>
      <c r="AH940">
        <v>0</v>
      </c>
      <c r="AI940">
        <v>2</v>
      </c>
      <c r="AJ940">
        <v>1</v>
      </c>
      <c r="AK940" t="s">
        <v>565</v>
      </c>
      <c r="AL940">
        <v>36.017325</v>
      </c>
      <c r="AM940" t="s">
        <v>566</v>
      </c>
      <c r="AN940">
        <v>-75.656812000000002</v>
      </c>
      <c r="AO940">
        <v>25</v>
      </c>
      <c r="AP940">
        <v>1125</v>
      </c>
      <c r="AQ940" t="s">
        <v>129</v>
      </c>
      <c r="AR940">
        <v>54</v>
      </c>
      <c r="AS940">
        <v>135</v>
      </c>
      <c r="AT940">
        <v>384</v>
      </c>
      <c r="BB940" t="str">
        <f t="shared" si="58"/>
        <v>1200</v>
      </c>
      <c r="BC940">
        <v>1</v>
      </c>
      <c r="BD940" t="str">
        <f t="shared" si="60"/>
        <v xml:space="preserve">N1281F  </v>
      </c>
      <c r="BE940">
        <v>1</v>
      </c>
      <c r="BG940">
        <v>0</v>
      </c>
      <c r="BH940">
        <v>0</v>
      </c>
      <c r="BI940">
        <v>0</v>
      </c>
      <c r="BJ940">
        <v>1000</v>
      </c>
      <c r="BK940">
        <v>-125</v>
      </c>
      <c r="BL940" t="s">
        <v>130</v>
      </c>
      <c r="BM940">
        <v>1</v>
      </c>
      <c r="BN940">
        <v>0</v>
      </c>
      <c r="BO940">
        <v>1</v>
      </c>
      <c r="BP940">
        <v>0</v>
      </c>
      <c r="BT940">
        <v>0</v>
      </c>
      <c r="BU940">
        <v>0</v>
      </c>
      <c r="CE940" t="str">
        <f>"21:13:53.411"</f>
        <v>21:13:53.411</v>
      </c>
      <c r="CF940">
        <v>410648800</v>
      </c>
      <c r="CI940">
        <v>0</v>
      </c>
      <c r="CJ940">
        <v>1504</v>
      </c>
      <c r="CK940">
        <v>1011.2</v>
      </c>
      <c r="CL940">
        <v>4.2187999999999999</v>
      </c>
      <c r="CM940">
        <v>1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6</v>
      </c>
      <c r="CY940">
        <v>7</v>
      </c>
      <c r="CZ940" t="s">
        <v>131</v>
      </c>
      <c r="DA940">
        <v>145</v>
      </c>
      <c r="DB940">
        <v>1</v>
      </c>
      <c r="DC940" t="s">
        <v>132</v>
      </c>
      <c r="DD940" t="s">
        <v>133</v>
      </c>
      <c r="DG940">
        <v>1853186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"09/28/2024 21:13:53.657"</f>
        <v>09/28/2024 21:13:53.657</v>
      </c>
      <c r="C941" t="str">
        <f t="shared" si="59"/>
        <v>FFDFD7C0</v>
      </c>
      <c r="D941" t="s">
        <v>123</v>
      </c>
      <c r="E941">
        <v>2</v>
      </c>
      <c r="H941">
        <v>158</v>
      </c>
      <c r="I941" t="s">
        <v>124</v>
      </c>
      <c r="J941" t="s">
        <v>125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"21:13:53.406"</f>
        <v>21:13:53.406</v>
      </c>
      <c r="T941" t="str">
        <f>"21:13:53.006"</f>
        <v>21:13:53.006</v>
      </c>
      <c r="U941" t="str">
        <f t="shared" si="57"/>
        <v>A073EB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126</v>
      </c>
      <c r="AG941">
        <v>0</v>
      </c>
      <c r="AH941">
        <v>0</v>
      </c>
      <c r="AI941">
        <v>2</v>
      </c>
      <c r="AJ941">
        <v>1</v>
      </c>
      <c r="AK941" t="s">
        <v>565</v>
      </c>
      <c r="AL941">
        <v>36.017325</v>
      </c>
      <c r="AM941" t="s">
        <v>566</v>
      </c>
      <c r="AN941">
        <v>-75.656812000000002</v>
      </c>
      <c r="AO941">
        <v>25</v>
      </c>
      <c r="AP941">
        <v>1125</v>
      </c>
      <c r="AQ941" t="s">
        <v>129</v>
      </c>
      <c r="AR941">
        <v>54</v>
      </c>
      <c r="AS941">
        <v>135</v>
      </c>
      <c r="AT941">
        <v>384</v>
      </c>
      <c r="BB941" t="str">
        <f t="shared" si="58"/>
        <v>1200</v>
      </c>
      <c r="BC941">
        <v>1</v>
      </c>
      <c r="BD941" t="str">
        <f t="shared" si="60"/>
        <v xml:space="preserve">N1281F  </v>
      </c>
      <c r="BE941">
        <v>1</v>
      </c>
      <c r="BG941">
        <v>0</v>
      </c>
      <c r="BH941">
        <v>0</v>
      </c>
      <c r="BI941">
        <v>0</v>
      </c>
      <c r="BJ941">
        <v>1000</v>
      </c>
      <c r="BK941">
        <v>-125</v>
      </c>
      <c r="BL941" t="s">
        <v>130</v>
      </c>
      <c r="BM941">
        <v>1</v>
      </c>
      <c r="BN941">
        <v>0</v>
      </c>
      <c r="BO941">
        <v>1</v>
      </c>
      <c r="BP941">
        <v>0</v>
      </c>
      <c r="BT941">
        <v>0</v>
      </c>
      <c r="BU941">
        <v>0</v>
      </c>
      <c r="CE941" t="str">
        <f>"21:13:53.411"</f>
        <v>21:13:53.411</v>
      </c>
      <c r="CF941">
        <v>410648800</v>
      </c>
      <c r="CI941">
        <v>0</v>
      </c>
      <c r="CJ941">
        <v>1504</v>
      </c>
      <c r="CK941">
        <v>1011.2</v>
      </c>
      <c r="CL941">
        <v>4.2187999999999999</v>
      </c>
      <c r="CM941">
        <v>1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6</v>
      </c>
      <c r="CY941">
        <v>7</v>
      </c>
      <c r="CZ941" t="s">
        <v>131</v>
      </c>
      <c r="DA941">
        <v>145</v>
      </c>
      <c r="DB941">
        <v>1</v>
      </c>
      <c r="DC941" t="s">
        <v>132</v>
      </c>
      <c r="DD941" t="s">
        <v>133</v>
      </c>
      <c r="DG941">
        <v>1853186</v>
      </c>
      <c r="DI941">
        <v>0</v>
      </c>
      <c r="DJ941">
        <v>0</v>
      </c>
      <c r="DK941">
        <v>1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"09/28/2024 21:13:53.688"</f>
        <v>09/28/2024 21:13:53.688</v>
      </c>
      <c r="C942" t="str">
        <f t="shared" si="59"/>
        <v>FFDFD7C0</v>
      </c>
      <c r="D942" t="s">
        <v>427</v>
      </c>
      <c r="E942">
        <v>46</v>
      </c>
      <c r="H942">
        <v>143</v>
      </c>
      <c r="I942" t="s">
        <v>428</v>
      </c>
      <c r="J942" t="s">
        <v>297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"21:13:53.406"</f>
        <v>21:13:53.406</v>
      </c>
      <c r="T942" t="str">
        <f>"21:13:53.006"</f>
        <v>21:13:53.006</v>
      </c>
      <c r="U942" t="str">
        <f t="shared" si="57"/>
        <v>A073EB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126</v>
      </c>
      <c r="AG942">
        <v>0</v>
      </c>
      <c r="AH942">
        <v>0</v>
      </c>
      <c r="AI942">
        <v>2</v>
      </c>
      <c r="AJ942">
        <v>1</v>
      </c>
      <c r="AK942" t="s">
        <v>565</v>
      </c>
      <c r="AL942">
        <v>36.017325</v>
      </c>
      <c r="AM942" t="s">
        <v>566</v>
      </c>
      <c r="AN942">
        <v>-75.656812000000002</v>
      </c>
      <c r="AO942">
        <v>25</v>
      </c>
      <c r="AP942">
        <v>1125</v>
      </c>
      <c r="AQ942" t="s">
        <v>129</v>
      </c>
      <c r="AR942">
        <v>54</v>
      </c>
      <c r="AS942">
        <v>135</v>
      </c>
      <c r="AT942">
        <v>384</v>
      </c>
      <c r="BB942" t="str">
        <f t="shared" si="58"/>
        <v>1200</v>
      </c>
      <c r="BC942">
        <v>1</v>
      </c>
      <c r="BD942" t="str">
        <f t="shared" si="60"/>
        <v xml:space="preserve">N1281F  </v>
      </c>
      <c r="BE942">
        <v>1</v>
      </c>
      <c r="BG942">
        <v>0</v>
      </c>
      <c r="BH942">
        <v>0</v>
      </c>
      <c r="BI942">
        <v>0</v>
      </c>
      <c r="BJ942">
        <v>1000</v>
      </c>
      <c r="BK942">
        <v>-125</v>
      </c>
      <c r="BL942" t="s">
        <v>130</v>
      </c>
      <c r="BM942">
        <v>1</v>
      </c>
      <c r="BN942">
        <v>0</v>
      </c>
      <c r="BO942">
        <v>1</v>
      </c>
      <c r="BP942">
        <v>0</v>
      </c>
      <c r="BT942">
        <v>0</v>
      </c>
      <c r="BU942">
        <v>0</v>
      </c>
      <c r="CE942" t="str">
        <f>"21:13:53.411"</f>
        <v>21:13:53.411</v>
      </c>
      <c r="CF942">
        <v>410648800</v>
      </c>
      <c r="CI942">
        <v>0</v>
      </c>
      <c r="CJ942">
        <v>1504</v>
      </c>
      <c r="CK942">
        <v>1011.2</v>
      </c>
      <c r="CL942">
        <v>4.2187999999999999</v>
      </c>
      <c r="CM942">
        <v>1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6</v>
      </c>
      <c r="CY942">
        <v>7</v>
      </c>
      <c r="CZ942" t="s">
        <v>131</v>
      </c>
      <c r="DA942">
        <v>145</v>
      </c>
      <c r="DB942">
        <v>1</v>
      </c>
      <c r="DC942" t="s">
        <v>132</v>
      </c>
      <c r="DD942" t="s">
        <v>133</v>
      </c>
      <c r="DG942">
        <v>1853186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"09/28/2024 21:13:53.688"</f>
        <v>09/28/2024 21:13:53.688</v>
      </c>
      <c r="C943" t="str">
        <f t="shared" si="59"/>
        <v>FFDFD7C0</v>
      </c>
      <c r="D943" t="s">
        <v>143</v>
      </c>
      <c r="E943">
        <v>13</v>
      </c>
      <c r="J943" t="s">
        <v>144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"21:13:53.406"</f>
        <v>21:13:53.406</v>
      </c>
      <c r="T943" t="str">
        <f>"21:13:53.006"</f>
        <v>21:13:53.006</v>
      </c>
      <c r="U943" t="str">
        <f t="shared" si="57"/>
        <v>A073EB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126</v>
      </c>
      <c r="AG943">
        <v>0</v>
      </c>
      <c r="AH943">
        <v>0</v>
      </c>
      <c r="AI943">
        <v>2</v>
      </c>
      <c r="AJ943">
        <v>1</v>
      </c>
      <c r="AK943" t="s">
        <v>565</v>
      </c>
      <c r="AL943">
        <v>36.017325</v>
      </c>
      <c r="AM943" t="s">
        <v>566</v>
      </c>
      <c r="AN943">
        <v>-75.656812000000002</v>
      </c>
      <c r="AO943">
        <v>25</v>
      </c>
      <c r="AP943">
        <v>1125</v>
      </c>
      <c r="AQ943" t="s">
        <v>129</v>
      </c>
      <c r="AR943">
        <v>54</v>
      </c>
      <c r="AS943">
        <v>135</v>
      </c>
      <c r="AT943">
        <v>384</v>
      </c>
      <c r="BB943" t="str">
        <f t="shared" si="58"/>
        <v>1200</v>
      </c>
      <c r="BC943">
        <v>1</v>
      </c>
      <c r="BD943" t="str">
        <f t="shared" si="60"/>
        <v xml:space="preserve">N1281F  </v>
      </c>
      <c r="BE943">
        <v>1</v>
      </c>
      <c r="BG943">
        <v>0</v>
      </c>
      <c r="BH943">
        <v>0</v>
      </c>
      <c r="BI943">
        <v>0</v>
      </c>
      <c r="BJ943">
        <v>1000</v>
      </c>
      <c r="BK943">
        <v>-125</v>
      </c>
      <c r="BL943" t="s">
        <v>130</v>
      </c>
      <c r="BM943">
        <v>1</v>
      </c>
      <c r="BN943">
        <v>0</v>
      </c>
      <c r="BO943">
        <v>1</v>
      </c>
      <c r="BP943">
        <v>0</v>
      </c>
      <c r="BT943">
        <v>0</v>
      </c>
      <c r="BU943">
        <v>0</v>
      </c>
      <c r="CE943" t="str">
        <f>"21:13:53.411"</f>
        <v>21:13:53.411</v>
      </c>
      <c r="CF943">
        <v>410648800</v>
      </c>
      <c r="CI943">
        <v>0</v>
      </c>
      <c r="CJ943">
        <v>1504</v>
      </c>
      <c r="CK943">
        <v>1011.2</v>
      </c>
      <c r="CL943">
        <v>4.2187999999999999</v>
      </c>
      <c r="CM943">
        <v>1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6</v>
      </c>
      <c r="CY943">
        <v>7</v>
      </c>
      <c r="CZ943" t="s">
        <v>131</v>
      </c>
      <c r="DA943">
        <v>145</v>
      </c>
      <c r="DB943">
        <v>1</v>
      </c>
      <c r="DC943" t="s">
        <v>132</v>
      </c>
      <c r="DD943" t="s">
        <v>133</v>
      </c>
      <c r="DG943">
        <v>1853186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"09/28/2024 21:13:53.688"</f>
        <v>09/28/2024 21:13:53.688</v>
      </c>
      <c r="C944" t="str">
        <f t="shared" si="59"/>
        <v>FFDFD7C0</v>
      </c>
      <c r="D944" t="s">
        <v>136</v>
      </c>
      <c r="E944">
        <v>3</v>
      </c>
      <c r="F944">
        <v>1003</v>
      </c>
      <c r="G944" t="s">
        <v>142</v>
      </c>
      <c r="J944" t="s">
        <v>137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"21:13:53.406"</f>
        <v>21:13:53.406</v>
      </c>
      <c r="T944" t="str">
        <f>"21:13:53.006"</f>
        <v>21:13:53.006</v>
      </c>
      <c r="U944" t="str">
        <f t="shared" si="57"/>
        <v>A073EB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126</v>
      </c>
      <c r="AG944">
        <v>0</v>
      </c>
      <c r="AH944">
        <v>0</v>
      </c>
      <c r="AI944">
        <v>2</v>
      </c>
      <c r="AJ944">
        <v>1</v>
      </c>
      <c r="AK944" t="s">
        <v>565</v>
      </c>
      <c r="AL944">
        <v>36.017325</v>
      </c>
      <c r="AM944" t="s">
        <v>566</v>
      </c>
      <c r="AN944">
        <v>-75.656812000000002</v>
      </c>
      <c r="AO944">
        <v>25</v>
      </c>
      <c r="AP944">
        <v>1125</v>
      </c>
      <c r="AQ944" t="s">
        <v>129</v>
      </c>
      <c r="AR944">
        <v>54</v>
      </c>
      <c r="AS944">
        <v>135</v>
      </c>
      <c r="AT944">
        <v>384</v>
      </c>
      <c r="BB944" t="str">
        <f t="shared" si="58"/>
        <v>1200</v>
      </c>
      <c r="BC944">
        <v>1</v>
      </c>
      <c r="BD944" t="str">
        <f t="shared" si="60"/>
        <v xml:space="preserve">N1281F  </v>
      </c>
      <c r="BE944">
        <v>1</v>
      </c>
      <c r="BG944">
        <v>0</v>
      </c>
      <c r="BH944">
        <v>0</v>
      </c>
      <c r="BI944">
        <v>0</v>
      </c>
      <c r="BJ944">
        <v>1000</v>
      </c>
      <c r="BK944">
        <v>-125</v>
      </c>
      <c r="BL944" t="s">
        <v>130</v>
      </c>
      <c r="BM944">
        <v>1</v>
      </c>
      <c r="BN944">
        <v>0</v>
      </c>
      <c r="BO944">
        <v>1</v>
      </c>
      <c r="BP944">
        <v>0</v>
      </c>
      <c r="BT944">
        <v>0</v>
      </c>
      <c r="BU944">
        <v>0</v>
      </c>
      <c r="CE944" t="str">
        <f>"21:13:53.411"</f>
        <v>21:13:53.411</v>
      </c>
      <c r="CF944">
        <v>410648800</v>
      </c>
      <c r="CI944">
        <v>0</v>
      </c>
      <c r="CJ944">
        <v>1504</v>
      </c>
      <c r="CK944">
        <v>1011.2</v>
      </c>
      <c r="CL944">
        <v>4.2187999999999999</v>
      </c>
      <c r="CM944">
        <v>1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6</v>
      </c>
      <c r="CY944">
        <v>7</v>
      </c>
      <c r="CZ944" t="s">
        <v>131</v>
      </c>
      <c r="DA944">
        <v>145</v>
      </c>
      <c r="DB944">
        <v>1</v>
      </c>
      <c r="DC944" t="s">
        <v>132</v>
      </c>
      <c r="DD944" t="s">
        <v>133</v>
      </c>
      <c r="DG944">
        <v>1853186</v>
      </c>
      <c r="DI944">
        <v>0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"09/28/2024 21:13:54.751"</f>
        <v>09/28/2024 21:13:54.751</v>
      </c>
      <c r="C945" t="str">
        <f t="shared" si="59"/>
        <v>FFDFD7C0</v>
      </c>
      <c r="D945" t="s">
        <v>136</v>
      </c>
      <c r="E945">
        <v>3</v>
      </c>
      <c r="F945">
        <v>1003</v>
      </c>
      <c r="G945" t="s">
        <v>142</v>
      </c>
      <c r="J945" t="s">
        <v>137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"21:13:54.430"</f>
        <v>21:13:54.430</v>
      </c>
      <c r="T945" t="str">
        <f>"21:13:54.030"</f>
        <v>21:13:54.030</v>
      </c>
      <c r="U945" t="str">
        <f t="shared" si="57"/>
        <v>A073EB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126</v>
      </c>
      <c r="AG945">
        <v>0</v>
      </c>
      <c r="AH945">
        <v>0</v>
      </c>
      <c r="AI945">
        <v>2</v>
      </c>
      <c r="AJ945">
        <v>1</v>
      </c>
      <c r="AK945" t="s">
        <v>567</v>
      </c>
      <c r="AL945">
        <v>36.017989999999998</v>
      </c>
      <c r="AM945" t="s">
        <v>568</v>
      </c>
      <c r="AN945">
        <v>-75.656554999999997</v>
      </c>
      <c r="AO945">
        <v>25</v>
      </c>
      <c r="AP945">
        <v>1150</v>
      </c>
      <c r="AQ945" t="s">
        <v>129</v>
      </c>
      <c r="AR945">
        <v>51</v>
      </c>
      <c r="AS945">
        <v>133</v>
      </c>
      <c r="AT945">
        <v>512</v>
      </c>
      <c r="BB945" t="str">
        <f t="shared" si="58"/>
        <v>1200</v>
      </c>
      <c r="BC945">
        <v>1</v>
      </c>
      <c r="BD945" t="str">
        <f t="shared" si="60"/>
        <v xml:space="preserve">N1281F  </v>
      </c>
      <c r="BE945">
        <v>1</v>
      </c>
      <c r="BG945">
        <v>0</v>
      </c>
      <c r="BH945">
        <v>0</v>
      </c>
      <c r="BI945">
        <v>0</v>
      </c>
      <c r="BJ945">
        <v>1000</v>
      </c>
      <c r="BK945">
        <v>-150</v>
      </c>
      <c r="BL945" t="s">
        <v>130</v>
      </c>
      <c r="BM945">
        <v>1</v>
      </c>
      <c r="BN945">
        <v>0</v>
      </c>
      <c r="BO945">
        <v>1</v>
      </c>
      <c r="BP945">
        <v>0</v>
      </c>
      <c r="BT945">
        <v>0</v>
      </c>
      <c r="BU945">
        <v>0</v>
      </c>
      <c r="CE945" t="str">
        <f>"21:13:54.435"</f>
        <v>21:13:54.435</v>
      </c>
      <c r="CF945">
        <v>434657274</v>
      </c>
      <c r="CI945">
        <v>0</v>
      </c>
      <c r="CJ945">
        <v>1504</v>
      </c>
      <c r="CK945">
        <v>1011.2</v>
      </c>
      <c r="CL945">
        <v>4.2187999999999999</v>
      </c>
      <c r="CM945">
        <v>1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6</v>
      </c>
      <c r="CY945">
        <v>7</v>
      </c>
      <c r="CZ945" t="s">
        <v>131</v>
      </c>
      <c r="DA945">
        <v>145</v>
      </c>
      <c r="DB945">
        <v>1</v>
      </c>
      <c r="DC945" t="s">
        <v>132</v>
      </c>
      <c r="DD945" t="s">
        <v>133</v>
      </c>
      <c r="DG945">
        <v>1853657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"09/28/2024 21:13:54.751"</f>
        <v>09/28/2024 21:13:54.751</v>
      </c>
      <c r="C946" t="str">
        <f t="shared" si="59"/>
        <v>FFDFD7C0</v>
      </c>
      <c r="D946" t="s">
        <v>136</v>
      </c>
      <c r="E946">
        <v>4</v>
      </c>
      <c r="F946">
        <v>1004</v>
      </c>
      <c r="G946" t="s">
        <v>124</v>
      </c>
      <c r="J946" t="s">
        <v>137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"21:13:54.430"</f>
        <v>21:13:54.430</v>
      </c>
      <c r="T946" t="str">
        <f>"21:13:54.030"</f>
        <v>21:13:54.030</v>
      </c>
      <c r="U946" t="str">
        <f t="shared" si="57"/>
        <v>A073EB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126</v>
      </c>
      <c r="AG946">
        <v>0</v>
      </c>
      <c r="AH946">
        <v>0</v>
      </c>
      <c r="AI946">
        <v>2</v>
      </c>
      <c r="AJ946">
        <v>1</v>
      </c>
      <c r="AK946" t="s">
        <v>567</v>
      </c>
      <c r="AL946">
        <v>36.017989999999998</v>
      </c>
      <c r="AM946" t="s">
        <v>568</v>
      </c>
      <c r="AN946">
        <v>-75.656554999999997</v>
      </c>
      <c r="AO946">
        <v>25</v>
      </c>
      <c r="AP946">
        <v>1150</v>
      </c>
      <c r="AQ946" t="s">
        <v>129</v>
      </c>
      <c r="AR946">
        <v>51</v>
      </c>
      <c r="AS946">
        <v>133</v>
      </c>
      <c r="AT946">
        <v>512</v>
      </c>
      <c r="BB946" t="str">
        <f t="shared" si="58"/>
        <v>1200</v>
      </c>
      <c r="BC946">
        <v>1</v>
      </c>
      <c r="BD946" t="str">
        <f t="shared" si="60"/>
        <v xml:space="preserve">N1281F  </v>
      </c>
      <c r="BE946">
        <v>1</v>
      </c>
      <c r="BG946">
        <v>0</v>
      </c>
      <c r="BH946">
        <v>0</v>
      </c>
      <c r="BI946">
        <v>0</v>
      </c>
      <c r="BJ946">
        <v>1000</v>
      </c>
      <c r="BK946">
        <v>-150</v>
      </c>
      <c r="BL946" t="s">
        <v>130</v>
      </c>
      <c r="BM946">
        <v>1</v>
      </c>
      <c r="BN946">
        <v>0</v>
      </c>
      <c r="BO946">
        <v>1</v>
      </c>
      <c r="BP946">
        <v>0</v>
      </c>
      <c r="BT946">
        <v>0</v>
      </c>
      <c r="BU946">
        <v>0</v>
      </c>
      <c r="CE946" t="str">
        <f>"21:13:54.435"</f>
        <v>21:13:54.435</v>
      </c>
      <c r="CF946">
        <v>434657274</v>
      </c>
      <c r="CI946">
        <v>0</v>
      </c>
      <c r="CJ946">
        <v>1504</v>
      </c>
      <c r="CK946">
        <v>1011.2</v>
      </c>
      <c r="CL946">
        <v>4.2187999999999999</v>
      </c>
      <c r="CM946">
        <v>1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6</v>
      </c>
      <c r="CY946">
        <v>7</v>
      </c>
      <c r="CZ946" t="s">
        <v>131</v>
      </c>
      <c r="DA946">
        <v>145</v>
      </c>
      <c r="DB946">
        <v>1</v>
      </c>
      <c r="DC946" t="s">
        <v>132</v>
      </c>
      <c r="DD946" t="s">
        <v>133</v>
      </c>
      <c r="DG946">
        <v>1853657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"09/28/2024 21:13:54.751"</f>
        <v>09/28/2024 21:13:54.751</v>
      </c>
      <c r="C947" t="str">
        <f t="shared" si="59"/>
        <v>FFDFD7C0</v>
      </c>
      <c r="D947" t="s">
        <v>123</v>
      </c>
      <c r="E947">
        <v>2</v>
      </c>
      <c r="H947">
        <v>158</v>
      </c>
      <c r="I947" t="s">
        <v>124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"21:13:54.430"</f>
        <v>21:13:54.430</v>
      </c>
      <c r="T947" t="str">
        <f>"21:13:54.030"</f>
        <v>21:13:54.030</v>
      </c>
      <c r="U947" t="str">
        <f t="shared" si="57"/>
        <v>A073EB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126</v>
      </c>
      <c r="AG947">
        <v>0</v>
      </c>
      <c r="AH947">
        <v>0</v>
      </c>
      <c r="AI947">
        <v>2</v>
      </c>
      <c r="AJ947">
        <v>1</v>
      </c>
      <c r="AK947" t="s">
        <v>567</v>
      </c>
      <c r="AL947">
        <v>36.017989999999998</v>
      </c>
      <c r="AM947" t="s">
        <v>568</v>
      </c>
      <c r="AN947">
        <v>-75.656554999999997</v>
      </c>
      <c r="AO947">
        <v>25</v>
      </c>
      <c r="AP947">
        <v>1150</v>
      </c>
      <c r="AQ947" t="s">
        <v>129</v>
      </c>
      <c r="AR947">
        <v>51</v>
      </c>
      <c r="AS947">
        <v>133</v>
      </c>
      <c r="AT947">
        <v>512</v>
      </c>
      <c r="BB947" t="str">
        <f t="shared" si="58"/>
        <v>1200</v>
      </c>
      <c r="BC947">
        <v>1</v>
      </c>
      <c r="BD947" t="str">
        <f t="shared" si="60"/>
        <v xml:space="preserve">N1281F  </v>
      </c>
      <c r="BE947">
        <v>1</v>
      </c>
      <c r="BG947">
        <v>0</v>
      </c>
      <c r="BH947">
        <v>0</v>
      </c>
      <c r="BI947">
        <v>0</v>
      </c>
      <c r="BJ947">
        <v>1000</v>
      </c>
      <c r="BK947">
        <v>-150</v>
      </c>
      <c r="BL947" t="s">
        <v>130</v>
      </c>
      <c r="BM947">
        <v>1</v>
      </c>
      <c r="BN947">
        <v>0</v>
      </c>
      <c r="BO947">
        <v>1</v>
      </c>
      <c r="BP947">
        <v>0</v>
      </c>
      <c r="BT947">
        <v>0</v>
      </c>
      <c r="BU947">
        <v>0</v>
      </c>
      <c r="CE947" t="str">
        <f>"21:13:54.435"</f>
        <v>21:13:54.435</v>
      </c>
      <c r="CF947">
        <v>434657274</v>
      </c>
      <c r="CI947">
        <v>0</v>
      </c>
      <c r="CJ947">
        <v>1504</v>
      </c>
      <c r="CK947">
        <v>1011.2</v>
      </c>
      <c r="CL947">
        <v>4.2187999999999999</v>
      </c>
      <c r="CM947">
        <v>1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6</v>
      </c>
      <c r="CY947">
        <v>7</v>
      </c>
      <c r="CZ947" t="s">
        <v>131</v>
      </c>
      <c r="DA947">
        <v>145</v>
      </c>
      <c r="DB947">
        <v>1</v>
      </c>
      <c r="DC947" t="s">
        <v>132</v>
      </c>
      <c r="DD947" t="s">
        <v>133</v>
      </c>
      <c r="DG947">
        <v>1853657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"09/28/2024 21:13:54.751"</f>
        <v>09/28/2024 21:13:54.751</v>
      </c>
      <c r="C948" t="str">
        <f t="shared" si="59"/>
        <v>FFDFD7C0</v>
      </c>
      <c r="D948" t="s">
        <v>427</v>
      </c>
      <c r="E948">
        <v>46</v>
      </c>
      <c r="H948">
        <v>143</v>
      </c>
      <c r="I948" t="s">
        <v>428</v>
      </c>
      <c r="J948" t="s">
        <v>297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"21:13:54.430"</f>
        <v>21:13:54.430</v>
      </c>
      <c r="T948" t="str">
        <f>"21:13:54.030"</f>
        <v>21:13:54.030</v>
      </c>
      <c r="U948" t="str">
        <f t="shared" si="57"/>
        <v>A073EB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126</v>
      </c>
      <c r="AG948">
        <v>0</v>
      </c>
      <c r="AH948">
        <v>0</v>
      </c>
      <c r="AI948">
        <v>2</v>
      </c>
      <c r="AJ948">
        <v>1</v>
      </c>
      <c r="AK948" t="s">
        <v>567</v>
      </c>
      <c r="AL948">
        <v>36.017989999999998</v>
      </c>
      <c r="AM948" t="s">
        <v>568</v>
      </c>
      <c r="AN948">
        <v>-75.656554999999997</v>
      </c>
      <c r="AO948">
        <v>25</v>
      </c>
      <c r="AP948">
        <v>1150</v>
      </c>
      <c r="AQ948" t="s">
        <v>129</v>
      </c>
      <c r="AR948">
        <v>51</v>
      </c>
      <c r="AS948">
        <v>133</v>
      </c>
      <c r="AT948">
        <v>512</v>
      </c>
      <c r="BB948" t="str">
        <f t="shared" si="58"/>
        <v>1200</v>
      </c>
      <c r="BC948">
        <v>1</v>
      </c>
      <c r="BD948" t="str">
        <f t="shared" si="60"/>
        <v xml:space="preserve">N1281F  </v>
      </c>
      <c r="BE948">
        <v>1</v>
      </c>
      <c r="BG948">
        <v>0</v>
      </c>
      <c r="BH948">
        <v>0</v>
      </c>
      <c r="BI948">
        <v>0</v>
      </c>
      <c r="BJ948">
        <v>1000</v>
      </c>
      <c r="BK948">
        <v>-150</v>
      </c>
      <c r="BL948" t="s">
        <v>130</v>
      </c>
      <c r="BM948">
        <v>1</v>
      </c>
      <c r="BN948">
        <v>0</v>
      </c>
      <c r="BO948">
        <v>1</v>
      </c>
      <c r="BP948">
        <v>0</v>
      </c>
      <c r="BT948">
        <v>0</v>
      </c>
      <c r="BU948">
        <v>0</v>
      </c>
      <c r="CE948" t="str">
        <f>"21:13:54.435"</f>
        <v>21:13:54.435</v>
      </c>
      <c r="CF948">
        <v>434657274</v>
      </c>
      <c r="CI948">
        <v>0</v>
      </c>
      <c r="CJ948">
        <v>1504</v>
      </c>
      <c r="CK948">
        <v>1011.2</v>
      </c>
      <c r="CL948">
        <v>4.2187999999999999</v>
      </c>
      <c r="CM948">
        <v>1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6</v>
      </c>
      <c r="CY948">
        <v>7</v>
      </c>
      <c r="CZ948" t="s">
        <v>131</v>
      </c>
      <c r="DA948">
        <v>145</v>
      </c>
      <c r="DB948">
        <v>1</v>
      </c>
      <c r="DC948" t="s">
        <v>132</v>
      </c>
      <c r="DD948" t="s">
        <v>133</v>
      </c>
      <c r="DG948">
        <v>1853657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"09/28/2024 21:13:54.751"</f>
        <v>09/28/2024 21:13:54.751</v>
      </c>
      <c r="C949" t="str">
        <f t="shared" si="59"/>
        <v>FFDFD7C0</v>
      </c>
      <c r="D949" t="s">
        <v>143</v>
      </c>
      <c r="E949">
        <v>13</v>
      </c>
      <c r="J949" t="s">
        <v>144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"21:13:54.430"</f>
        <v>21:13:54.430</v>
      </c>
      <c r="T949" t="str">
        <f>"21:13:54.030"</f>
        <v>21:13:54.030</v>
      </c>
      <c r="U949" t="str">
        <f t="shared" si="57"/>
        <v>A073EB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126</v>
      </c>
      <c r="AG949">
        <v>0</v>
      </c>
      <c r="AH949">
        <v>0</v>
      </c>
      <c r="AI949">
        <v>2</v>
      </c>
      <c r="AJ949">
        <v>1</v>
      </c>
      <c r="AK949" t="s">
        <v>567</v>
      </c>
      <c r="AL949">
        <v>36.017989999999998</v>
      </c>
      <c r="AM949" t="s">
        <v>568</v>
      </c>
      <c r="AN949">
        <v>-75.656554999999997</v>
      </c>
      <c r="AO949">
        <v>25</v>
      </c>
      <c r="AP949">
        <v>1150</v>
      </c>
      <c r="AQ949" t="s">
        <v>129</v>
      </c>
      <c r="AR949">
        <v>51</v>
      </c>
      <c r="AS949">
        <v>133</v>
      </c>
      <c r="AT949">
        <v>512</v>
      </c>
      <c r="BB949" t="str">
        <f t="shared" si="58"/>
        <v>1200</v>
      </c>
      <c r="BC949">
        <v>1</v>
      </c>
      <c r="BD949" t="str">
        <f t="shared" si="60"/>
        <v xml:space="preserve">N1281F  </v>
      </c>
      <c r="BE949">
        <v>1</v>
      </c>
      <c r="BG949">
        <v>0</v>
      </c>
      <c r="BH949">
        <v>0</v>
      </c>
      <c r="BI949">
        <v>0</v>
      </c>
      <c r="BJ949">
        <v>1000</v>
      </c>
      <c r="BK949">
        <v>-150</v>
      </c>
      <c r="BL949" t="s">
        <v>130</v>
      </c>
      <c r="BM949">
        <v>1</v>
      </c>
      <c r="BN949">
        <v>0</v>
      </c>
      <c r="BO949">
        <v>1</v>
      </c>
      <c r="BP949">
        <v>0</v>
      </c>
      <c r="BT949">
        <v>0</v>
      </c>
      <c r="BU949">
        <v>0</v>
      </c>
      <c r="CE949" t="str">
        <f>"21:13:54.435"</f>
        <v>21:13:54.435</v>
      </c>
      <c r="CF949">
        <v>434657274</v>
      </c>
      <c r="CI949">
        <v>0</v>
      </c>
      <c r="CJ949">
        <v>1504</v>
      </c>
      <c r="CK949">
        <v>1011.2</v>
      </c>
      <c r="CL949">
        <v>4.2187999999999999</v>
      </c>
      <c r="CM949">
        <v>1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6</v>
      </c>
      <c r="CY949">
        <v>7</v>
      </c>
      <c r="CZ949" t="s">
        <v>131</v>
      </c>
      <c r="DA949">
        <v>145</v>
      </c>
      <c r="DB949">
        <v>1</v>
      </c>
      <c r="DC949" t="s">
        <v>132</v>
      </c>
      <c r="DD949" t="s">
        <v>133</v>
      </c>
      <c r="DG949">
        <v>1853657</v>
      </c>
      <c r="DI949">
        <v>0</v>
      </c>
      <c r="DJ949">
        <v>0</v>
      </c>
      <c r="DK949">
        <v>1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"09/28/2024 21:13:55.766"</f>
        <v>09/28/2024 21:13:55.766</v>
      </c>
      <c r="C950" t="str">
        <f t="shared" si="59"/>
        <v>FFDFD7C0</v>
      </c>
      <c r="D950" t="s">
        <v>136</v>
      </c>
      <c r="E950">
        <v>3</v>
      </c>
      <c r="F950">
        <v>1003</v>
      </c>
      <c r="G950" t="s">
        <v>142</v>
      </c>
      <c r="J950" t="s">
        <v>137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"21:13:55.500"</f>
        <v>21:13:55.500</v>
      </c>
      <c r="T950" t="str">
        <f>"21:13:55.000"</f>
        <v>21:13:55.000</v>
      </c>
      <c r="U950" t="str">
        <f t="shared" si="57"/>
        <v>A073EB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126</v>
      </c>
      <c r="AG950">
        <v>0</v>
      </c>
      <c r="AH950">
        <v>0</v>
      </c>
      <c r="AI950">
        <v>2</v>
      </c>
      <c r="AJ950">
        <v>1</v>
      </c>
      <c r="AK950" t="s">
        <v>569</v>
      </c>
      <c r="AL950">
        <v>36.018633999999999</v>
      </c>
      <c r="AM950" t="s">
        <v>570</v>
      </c>
      <c r="AN950">
        <v>-75.656254000000004</v>
      </c>
      <c r="AO950">
        <v>25</v>
      </c>
      <c r="AP950">
        <v>1150</v>
      </c>
      <c r="AQ950" t="s">
        <v>129</v>
      </c>
      <c r="AR950">
        <v>49</v>
      </c>
      <c r="AS950">
        <v>132</v>
      </c>
      <c r="AT950">
        <v>640</v>
      </c>
      <c r="BB950" t="str">
        <f t="shared" si="58"/>
        <v>1200</v>
      </c>
      <c r="BC950">
        <v>1</v>
      </c>
      <c r="BD950" t="str">
        <f t="shared" si="60"/>
        <v xml:space="preserve">N1281F  </v>
      </c>
      <c r="BE950">
        <v>1</v>
      </c>
      <c r="BG950">
        <v>0</v>
      </c>
      <c r="BH950">
        <v>0</v>
      </c>
      <c r="BI950">
        <v>0</v>
      </c>
      <c r="BJ950">
        <v>1025</v>
      </c>
      <c r="BK950">
        <v>-125</v>
      </c>
      <c r="BL950" t="s">
        <v>130</v>
      </c>
      <c r="BM950">
        <v>1</v>
      </c>
      <c r="BN950">
        <v>0</v>
      </c>
      <c r="BO950">
        <v>1</v>
      </c>
      <c r="BP950">
        <v>0</v>
      </c>
      <c r="BT950">
        <v>0</v>
      </c>
      <c r="BU950">
        <v>0</v>
      </c>
      <c r="CE950" t="str">
        <f>"21:13:55.501"</f>
        <v>21:13:55.501</v>
      </c>
      <c r="CF950">
        <v>501264445</v>
      </c>
      <c r="CI950">
        <v>0</v>
      </c>
      <c r="CJ950">
        <v>1504</v>
      </c>
      <c r="CK950">
        <v>1011.2</v>
      </c>
      <c r="CL950">
        <v>4.2187999999999999</v>
      </c>
      <c r="CM950">
        <v>1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6</v>
      </c>
      <c r="CY950">
        <v>7</v>
      </c>
      <c r="CZ950" t="s">
        <v>131</v>
      </c>
      <c r="DA950">
        <v>145</v>
      </c>
      <c r="DB950">
        <v>1</v>
      </c>
      <c r="DC950" t="s">
        <v>132</v>
      </c>
      <c r="DD950" t="s">
        <v>133</v>
      </c>
      <c r="DG950">
        <v>1854121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"09/28/2024 21:13:55.766"</f>
        <v>09/28/2024 21:13:55.766</v>
      </c>
      <c r="C951" t="str">
        <f t="shared" si="59"/>
        <v>FFDFD7C0</v>
      </c>
      <c r="D951" t="s">
        <v>136</v>
      </c>
      <c r="E951">
        <v>4</v>
      </c>
      <c r="F951">
        <v>1004</v>
      </c>
      <c r="G951" t="s">
        <v>124</v>
      </c>
      <c r="J951" t="s">
        <v>137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"21:13:55.500"</f>
        <v>21:13:55.500</v>
      </c>
      <c r="T951" t="str">
        <f>"21:13:55.000"</f>
        <v>21:13:55.000</v>
      </c>
      <c r="U951" t="str">
        <f t="shared" si="57"/>
        <v>A073EB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126</v>
      </c>
      <c r="AG951">
        <v>0</v>
      </c>
      <c r="AH951">
        <v>0</v>
      </c>
      <c r="AI951">
        <v>2</v>
      </c>
      <c r="AJ951">
        <v>1</v>
      </c>
      <c r="AK951" t="s">
        <v>569</v>
      </c>
      <c r="AL951">
        <v>36.018633999999999</v>
      </c>
      <c r="AM951" t="s">
        <v>570</v>
      </c>
      <c r="AN951">
        <v>-75.656254000000004</v>
      </c>
      <c r="AO951">
        <v>25</v>
      </c>
      <c r="AP951">
        <v>1150</v>
      </c>
      <c r="AQ951" t="s">
        <v>129</v>
      </c>
      <c r="AR951">
        <v>49</v>
      </c>
      <c r="AS951">
        <v>132</v>
      </c>
      <c r="AT951">
        <v>640</v>
      </c>
      <c r="BB951" t="str">
        <f t="shared" si="58"/>
        <v>1200</v>
      </c>
      <c r="BC951">
        <v>1</v>
      </c>
      <c r="BD951" t="str">
        <f t="shared" si="60"/>
        <v xml:space="preserve">N1281F  </v>
      </c>
      <c r="BE951">
        <v>1</v>
      </c>
      <c r="BG951">
        <v>0</v>
      </c>
      <c r="BH951">
        <v>0</v>
      </c>
      <c r="BI951">
        <v>0</v>
      </c>
      <c r="BJ951">
        <v>1025</v>
      </c>
      <c r="BK951">
        <v>-125</v>
      </c>
      <c r="BL951" t="s">
        <v>130</v>
      </c>
      <c r="BM951">
        <v>1</v>
      </c>
      <c r="BN951">
        <v>0</v>
      </c>
      <c r="BO951">
        <v>1</v>
      </c>
      <c r="BP951">
        <v>0</v>
      </c>
      <c r="BT951">
        <v>0</v>
      </c>
      <c r="BU951">
        <v>0</v>
      </c>
      <c r="CE951" t="str">
        <f>"21:13:55.501"</f>
        <v>21:13:55.501</v>
      </c>
      <c r="CF951">
        <v>501264445</v>
      </c>
      <c r="CI951">
        <v>0</v>
      </c>
      <c r="CJ951">
        <v>1504</v>
      </c>
      <c r="CK951">
        <v>1011.2</v>
      </c>
      <c r="CL951">
        <v>4.2187999999999999</v>
      </c>
      <c r="CM951">
        <v>1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6</v>
      </c>
      <c r="CY951">
        <v>7</v>
      </c>
      <c r="CZ951" t="s">
        <v>131</v>
      </c>
      <c r="DA951">
        <v>145</v>
      </c>
      <c r="DB951">
        <v>1</v>
      </c>
      <c r="DC951" t="s">
        <v>132</v>
      </c>
      <c r="DD951" t="s">
        <v>133</v>
      </c>
      <c r="DG951">
        <v>1854121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"09/28/2024 21:13:55.766"</f>
        <v>09/28/2024 21:13:55.766</v>
      </c>
      <c r="C952" t="str">
        <f t="shared" si="59"/>
        <v>FFDFD7C0</v>
      </c>
      <c r="D952" t="s">
        <v>123</v>
      </c>
      <c r="E952">
        <v>2</v>
      </c>
      <c r="H952">
        <v>158</v>
      </c>
      <c r="I952" t="s">
        <v>124</v>
      </c>
      <c r="J952" t="s">
        <v>125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"21:13:55.500"</f>
        <v>21:13:55.500</v>
      </c>
      <c r="T952" t="str">
        <f>"21:13:55.000"</f>
        <v>21:13:55.000</v>
      </c>
      <c r="U952" t="str">
        <f t="shared" si="57"/>
        <v>A073EB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126</v>
      </c>
      <c r="AG952">
        <v>0</v>
      </c>
      <c r="AH952">
        <v>0</v>
      </c>
      <c r="AI952">
        <v>2</v>
      </c>
      <c r="AJ952">
        <v>1</v>
      </c>
      <c r="AK952" t="s">
        <v>569</v>
      </c>
      <c r="AL952">
        <v>36.018633999999999</v>
      </c>
      <c r="AM952" t="s">
        <v>570</v>
      </c>
      <c r="AN952">
        <v>-75.656254000000004</v>
      </c>
      <c r="AO952">
        <v>25</v>
      </c>
      <c r="AP952">
        <v>1150</v>
      </c>
      <c r="AQ952" t="s">
        <v>129</v>
      </c>
      <c r="AR952">
        <v>49</v>
      </c>
      <c r="AS952">
        <v>132</v>
      </c>
      <c r="AT952">
        <v>640</v>
      </c>
      <c r="BB952" t="str">
        <f t="shared" si="58"/>
        <v>1200</v>
      </c>
      <c r="BC952">
        <v>1</v>
      </c>
      <c r="BD952" t="str">
        <f t="shared" si="60"/>
        <v xml:space="preserve">N1281F  </v>
      </c>
      <c r="BE952">
        <v>1</v>
      </c>
      <c r="BG952">
        <v>0</v>
      </c>
      <c r="BH952">
        <v>0</v>
      </c>
      <c r="BI952">
        <v>0</v>
      </c>
      <c r="BJ952">
        <v>1025</v>
      </c>
      <c r="BK952">
        <v>-125</v>
      </c>
      <c r="BL952" t="s">
        <v>130</v>
      </c>
      <c r="BM952">
        <v>1</v>
      </c>
      <c r="BN952">
        <v>0</v>
      </c>
      <c r="BO952">
        <v>1</v>
      </c>
      <c r="BP952">
        <v>0</v>
      </c>
      <c r="BT952">
        <v>0</v>
      </c>
      <c r="BU952">
        <v>0</v>
      </c>
      <c r="CE952" t="str">
        <f>"21:13:55.501"</f>
        <v>21:13:55.501</v>
      </c>
      <c r="CF952">
        <v>501264445</v>
      </c>
      <c r="CI952">
        <v>0</v>
      </c>
      <c r="CJ952">
        <v>1504</v>
      </c>
      <c r="CK952">
        <v>1011.2</v>
      </c>
      <c r="CL952">
        <v>4.2187999999999999</v>
      </c>
      <c r="CM952">
        <v>1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6</v>
      </c>
      <c r="CY952">
        <v>7</v>
      </c>
      <c r="CZ952" t="s">
        <v>131</v>
      </c>
      <c r="DA952">
        <v>145</v>
      </c>
      <c r="DB952">
        <v>1</v>
      </c>
      <c r="DC952" t="s">
        <v>132</v>
      </c>
      <c r="DD952" t="s">
        <v>133</v>
      </c>
      <c r="DG952">
        <v>1854121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"09/28/2024 21:13:55.766"</f>
        <v>09/28/2024 21:13:55.766</v>
      </c>
      <c r="C953" t="str">
        <f t="shared" si="59"/>
        <v>FFDFD7C0</v>
      </c>
      <c r="D953" t="s">
        <v>427</v>
      </c>
      <c r="E953">
        <v>46</v>
      </c>
      <c r="H953">
        <v>143</v>
      </c>
      <c r="I953" t="s">
        <v>428</v>
      </c>
      <c r="J953" t="s">
        <v>297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"21:13:55.500"</f>
        <v>21:13:55.500</v>
      </c>
      <c r="T953" t="str">
        <f>"21:13:55.000"</f>
        <v>21:13:55.000</v>
      </c>
      <c r="U953" t="str">
        <f t="shared" si="57"/>
        <v>A073EB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126</v>
      </c>
      <c r="AG953">
        <v>0</v>
      </c>
      <c r="AH953">
        <v>0</v>
      </c>
      <c r="AI953">
        <v>2</v>
      </c>
      <c r="AJ953">
        <v>1</v>
      </c>
      <c r="AK953" t="s">
        <v>569</v>
      </c>
      <c r="AL953">
        <v>36.018633999999999</v>
      </c>
      <c r="AM953" t="s">
        <v>570</v>
      </c>
      <c r="AN953">
        <v>-75.656254000000004</v>
      </c>
      <c r="AO953">
        <v>25</v>
      </c>
      <c r="AP953">
        <v>1150</v>
      </c>
      <c r="AQ953" t="s">
        <v>129</v>
      </c>
      <c r="AR953">
        <v>49</v>
      </c>
      <c r="AS953">
        <v>132</v>
      </c>
      <c r="AT953">
        <v>640</v>
      </c>
      <c r="BB953" t="str">
        <f t="shared" si="58"/>
        <v>1200</v>
      </c>
      <c r="BC953">
        <v>1</v>
      </c>
      <c r="BD953" t="str">
        <f t="shared" si="60"/>
        <v xml:space="preserve">N1281F  </v>
      </c>
      <c r="BE953">
        <v>1</v>
      </c>
      <c r="BG953">
        <v>0</v>
      </c>
      <c r="BH953">
        <v>0</v>
      </c>
      <c r="BI953">
        <v>0</v>
      </c>
      <c r="BJ953">
        <v>1025</v>
      </c>
      <c r="BK953">
        <v>-125</v>
      </c>
      <c r="BL953" t="s">
        <v>130</v>
      </c>
      <c r="BM953">
        <v>1</v>
      </c>
      <c r="BN953">
        <v>0</v>
      </c>
      <c r="BO953">
        <v>1</v>
      </c>
      <c r="BP953">
        <v>0</v>
      </c>
      <c r="BT953">
        <v>0</v>
      </c>
      <c r="BU953">
        <v>0</v>
      </c>
      <c r="CE953" t="str">
        <f>"21:13:55.501"</f>
        <v>21:13:55.501</v>
      </c>
      <c r="CF953">
        <v>501264445</v>
      </c>
      <c r="CI953">
        <v>0</v>
      </c>
      <c r="CJ953">
        <v>1504</v>
      </c>
      <c r="CK953">
        <v>1011.2</v>
      </c>
      <c r="CL953">
        <v>4.2187999999999999</v>
      </c>
      <c r="CM953">
        <v>1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6</v>
      </c>
      <c r="CY953">
        <v>7</v>
      </c>
      <c r="CZ953" t="s">
        <v>131</v>
      </c>
      <c r="DA953">
        <v>145</v>
      </c>
      <c r="DB953">
        <v>1</v>
      </c>
      <c r="DC953" t="s">
        <v>132</v>
      </c>
      <c r="DD953" t="s">
        <v>133</v>
      </c>
      <c r="DG953">
        <v>1854121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"09/28/2024 21:13:55.766"</f>
        <v>09/28/2024 21:13:55.766</v>
      </c>
      <c r="C954" t="str">
        <f t="shared" si="59"/>
        <v>FFDFD7C0</v>
      </c>
      <c r="D954" t="s">
        <v>143</v>
      </c>
      <c r="E954">
        <v>13</v>
      </c>
      <c r="J954" t="s">
        <v>144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"21:13:55.500"</f>
        <v>21:13:55.500</v>
      </c>
      <c r="T954" t="str">
        <f>"21:13:55.000"</f>
        <v>21:13:55.000</v>
      </c>
      <c r="U954" t="str">
        <f t="shared" si="57"/>
        <v>A073EB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126</v>
      </c>
      <c r="AG954">
        <v>0</v>
      </c>
      <c r="AH954">
        <v>0</v>
      </c>
      <c r="AI954">
        <v>2</v>
      </c>
      <c r="AJ954">
        <v>1</v>
      </c>
      <c r="AK954" t="s">
        <v>569</v>
      </c>
      <c r="AL954">
        <v>36.018633999999999</v>
      </c>
      <c r="AM954" t="s">
        <v>570</v>
      </c>
      <c r="AN954">
        <v>-75.656254000000004</v>
      </c>
      <c r="AO954">
        <v>25</v>
      </c>
      <c r="AP954">
        <v>1150</v>
      </c>
      <c r="AQ954" t="s">
        <v>129</v>
      </c>
      <c r="AR954">
        <v>49</v>
      </c>
      <c r="AS954">
        <v>132</v>
      </c>
      <c r="AT954">
        <v>640</v>
      </c>
      <c r="BB954" t="str">
        <f t="shared" si="58"/>
        <v>1200</v>
      </c>
      <c r="BC954">
        <v>1</v>
      </c>
      <c r="BD954" t="str">
        <f t="shared" si="60"/>
        <v xml:space="preserve">N1281F  </v>
      </c>
      <c r="BE954">
        <v>1</v>
      </c>
      <c r="BG954">
        <v>0</v>
      </c>
      <c r="BH954">
        <v>0</v>
      </c>
      <c r="BI954">
        <v>0</v>
      </c>
      <c r="BJ954">
        <v>1025</v>
      </c>
      <c r="BK954">
        <v>-125</v>
      </c>
      <c r="BL954" t="s">
        <v>130</v>
      </c>
      <c r="BM954">
        <v>1</v>
      </c>
      <c r="BN954">
        <v>0</v>
      </c>
      <c r="BO954">
        <v>1</v>
      </c>
      <c r="BP954">
        <v>0</v>
      </c>
      <c r="BT954">
        <v>0</v>
      </c>
      <c r="BU954">
        <v>0</v>
      </c>
      <c r="CE954" t="str">
        <f>"21:13:55.501"</f>
        <v>21:13:55.501</v>
      </c>
      <c r="CF954">
        <v>501264445</v>
      </c>
      <c r="CI954">
        <v>0</v>
      </c>
      <c r="CJ954">
        <v>1504</v>
      </c>
      <c r="CK954">
        <v>1011.2</v>
      </c>
      <c r="CL954">
        <v>4.2187999999999999</v>
      </c>
      <c r="CM954">
        <v>1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6</v>
      </c>
      <c r="CY954">
        <v>7</v>
      </c>
      <c r="CZ954" t="s">
        <v>131</v>
      </c>
      <c r="DA954">
        <v>145</v>
      </c>
      <c r="DB954">
        <v>1</v>
      </c>
      <c r="DC954" t="s">
        <v>132</v>
      </c>
      <c r="DD954" t="s">
        <v>133</v>
      </c>
      <c r="DG954">
        <v>1854121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"09/28/2024 21:13:56.829"</f>
        <v>09/28/2024 21:13:56.829</v>
      </c>
      <c r="C955" t="str">
        <f t="shared" si="59"/>
        <v>FFDFD7C0</v>
      </c>
      <c r="D955" t="s">
        <v>123</v>
      </c>
      <c r="E955">
        <v>2</v>
      </c>
      <c r="H955">
        <v>158</v>
      </c>
      <c r="I955" t="s">
        <v>124</v>
      </c>
      <c r="J955" t="s">
        <v>125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"21:13:56.531"</f>
        <v>21:13:56.531</v>
      </c>
      <c r="T955" t="str">
        <f>"21:13:56.131"</f>
        <v>21:13:56.131</v>
      </c>
      <c r="U955" t="str">
        <f t="shared" si="57"/>
        <v>A073EB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126</v>
      </c>
      <c r="AG955">
        <v>0</v>
      </c>
      <c r="AH955">
        <v>0</v>
      </c>
      <c r="AI955">
        <v>2</v>
      </c>
      <c r="AJ955">
        <v>1</v>
      </c>
      <c r="AK955" t="s">
        <v>571</v>
      </c>
      <c r="AL955">
        <v>36.019278</v>
      </c>
      <c r="AM955" t="s">
        <v>572</v>
      </c>
      <c r="AN955">
        <v>-75.655953999999994</v>
      </c>
      <c r="AO955">
        <v>25</v>
      </c>
      <c r="AP955">
        <v>1175</v>
      </c>
      <c r="AQ955" t="s">
        <v>129</v>
      </c>
      <c r="AR955">
        <v>48</v>
      </c>
      <c r="AS955">
        <v>130</v>
      </c>
      <c r="AT955">
        <v>768</v>
      </c>
      <c r="BB955" t="str">
        <f t="shared" si="58"/>
        <v>1200</v>
      </c>
      <c r="BC955">
        <v>1</v>
      </c>
      <c r="BD955" t="str">
        <f t="shared" si="60"/>
        <v xml:space="preserve">N1281F  </v>
      </c>
      <c r="BE955">
        <v>1</v>
      </c>
      <c r="BG955">
        <v>0</v>
      </c>
      <c r="BH955">
        <v>0</v>
      </c>
      <c r="BI955">
        <v>0</v>
      </c>
      <c r="BJ955">
        <v>1050</v>
      </c>
      <c r="BK955">
        <v>-125</v>
      </c>
      <c r="BL955" t="s">
        <v>130</v>
      </c>
      <c r="BM955">
        <v>1</v>
      </c>
      <c r="BN955">
        <v>0</v>
      </c>
      <c r="BO955">
        <v>1</v>
      </c>
      <c r="BP955">
        <v>0</v>
      </c>
      <c r="BT955">
        <v>0</v>
      </c>
      <c r="BU955">
        <v>0</v>
      </c>
      <c r="CE955" t="str">
        <f>"21:13:56.538"</f>
        <v>21:13:56.538</v>
      </c>
      <c r="CF955">
        <v>538380219</v>
      </c>
      <c r="CI955">
        <v>0</v>
      </c>
      <c r="CJ955">
        <v>1504</v>
      </c>
      <c r="CK955">
        <v>1011.2</v>
      </c>
      <c r="CL955">
        <v>4.2187999999999999</v>
      </c>
      <c r="CM955">
        <v>1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5</v>
      </c>
      <c r="CY955">
        <v>7</v>
      </c>
      <c r="CZ955" t="s">
        <v>131</v>
      </c>
      <c r="DA955">
        <v>145</v>
      </c>
      <c r="DB955">
        <v>1</v>
      </c>
      <c r="DC955" t="s">
        <v>132</v>
      </c>
      <c r="DD955" t="s">
        <v>133</v>
      </c>
      <c r="DG955">
        <v>1854645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"09/28/2024 21:13:56.829"</f>
        <v>09/28/2024 21:13:56.829</v>
      </c>
      <c r="C956" t="str">
        <f t="shared" si="59"/>
        <v>FFDFD7C0</v>
      </c>
      <c r="D956" t="s">
        <v>427</v>
      </c>
      <c r="E956">
        <v>46</v>
      </c>
      <c r="H956">
        <v>143</v>
      </c>
      <c r="I956" t="s">
        <v>428</v>
      </c>
      <c r="J956" t="s">
        <v>297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"21:13:56.531"</f>
        <v>21:13:56.531</v>
      </c>
      <c r="T956" t="str">
        <f>"21:13:56.131"</f>
        <v>21:13:56.131</v>
      </c>
      <c r="U956" t="str">
        <f t="shared" si="57"/>
        <v>A073EB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126</v>
      </c>
      <c r="AG956">
        <v>0</v>
      </c>
      <c r="AH956">
        <v>0</v>
      </c>
      <c r="AI956">
        <v>2</v>
      </c>
      <c r="AJ956">
        <v>1</v>
      </c>
      <c r="AK956" t="s">
        <v>571</v>
      </c>
      <c r="AL956">
        <v>36.019278</v>
      </c>
      <c r="AM956" t="s">
        <v>572</v>
      </c>
      <c r="AN956">
        <v>-75.655953999999994</v>
      </c>
      <c r="AO956">
        <v>25</v>
      </c>
      <c r="AP956">
        <v>1175</v>
      </c>
      <c r="AQ956" t="s">
        <v>129</v>
      </c>
      <c r="AR956">
        <v>48</v>
      </c>
      <c r="AS956">
        <v>130</v>
      </c>
      <c r="AT956">
        <v>768</v>
      </c>
      <c r="BB956" t="str">
        <f t="shared" si="58"/>
        <v>1200</v>
      </c>
      <c r="BC956">
        <v>1</v>
      </c>
      <c r="BD956" t="str">
        <f t="shared" si="60"/>
        <v xml:space="preserve">N1281F  </v>
      </c>
      <c r="BE956">
        <v>1</v>
      </c>
      <c r="BG956">
        <v>0</v>
      </c>
      <c r="BH956">
        <v>0</v>
      </c>
      <c r="BI956">
        <v>0</v>
      </c>
      <c r="BJ956">
        <v>1050</v>
      </c>
      <c r="BK956">
        <v>-125</v>
      </c>
      <c r="BL956" t="s">
        <v>130</v>
      </c>
      <c r="BM956">
        <v>1</v>
      </c>
      <c r="BN956">
        <v>0</v>
      </c>
      <c r="BO956">
        <v>1</v>
      </c>
      <c r="BP956">
        <v>0</v>
      </c>
      <c r="BT956">
        <v>0</v>
      </c>
      <c r="BU956">
        <v>0</v>
      </c>
      <c r="CE956" t="str">
        <f>"21:13:56.538"</f>
        <v>21:13:56.538</v>
      </c>
      <c r="CF956">
        <v>538380219</v>
      </c>
      <c r="CI956">
        <v>0</v>
      </c>
      <c r="CJ956">
        <v>1504</v>
      </c>
      <c r="CK956">
        <v>1011.2</v>
      </c>
      <c r="CL956">
        <v>4.2187999999999999</v>
      </c>
      <c r="CM956">
        <v>1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5</v>
      </c>
      <c r="CY956">
        <v>7</v>
      </c>
      <c r="CZ956" t="s">
        <v>131</v>
      </c>
      <c r="DA956">
        <v>145</v>
      </c>
      <c r="DB956">
        <v>1</v>
      </c>
      <c r="DC956" t="s">
        <v>132</v>
      </c>
      <c r="DD956" t="s">
        <v>133</v>
      </c>
      <c r="DG956">
        <v>1854645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"09/28/2024 21:13:56.829"</f>
        <v>09/28/2024 21:13:56.829</v>
      </c>
      <c r="C957" t="str">
        <f t="shared" si="59"/>
        <v>FFDFD7C0</v>
      </c>
      <c r="D957" t="s">
        <v>143</v>
      </c>
      <c r="E957">
        <v>13</v>
      </c>
      <c r="J957" t="s">
        <v>144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"21:13:56.531"</f>
        <v>21:13:56.531</v>
      </c>
      <c r="T957" t="str">
        <f>"21:13:56.131"</f>
        <v>21:13:56.131</v>
      </c>
      <c r="U957" t="str">
        <f t="shared" si="57"/>
        <v>A073EB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126</v>
      </c>
      <c r="AG957">
        <v>0</v>
      </c>
      <c r="AH957">
        <v>0</v>
      </c>
      <c r="AI957">
        <v>2</v>
      </c>
      <c r="AJ957">
        <v>1</v>
      </c>
      <c r="AK957" t="s">
        <v>571</v>
      </c>
      <c r="AL957">
        <v>36.019278</v>
      </c>
      <c r="AM957" t="s">
        <v>572</v>
      </c>
      <c r="AN957">
        <v>-75.655953999999994</v>
      </c>
      <c r="AO957">
        <v>25</v>
      </c>
      <c r="AP957">
        <v>1175</v>
      </c>
      <c r="AQ957" t="s">
        <v>129</v>
      </c>
      <c r="AR957">
        <v>48</v>
      </c>
      <c r="AS957">
        <v>130</v>
      </c>
      <c r="AT957">
        <v>768</v>
      </c>
      <c r="BB957" t="str">
        <f t="shared" si="58"/>
        <v>1200</v>
      </c>
      <c r="BC957">
        <v>1</v>
      </c>
      <c r="BD957" t="str">
        <f t="shared" si="60"/>
        <v xml:space="preserve">N1281F  </v>
      </c>
      <c r="BE957">
        <v>1</v>
      </c>
      <c r="BG957">
        <v>0</v>
      </c>
      <c r="BH957">
        <v>0</v>
      </c>
      <c r="BI957">
        <v>0</v>
      </c>
      <c r="BJ957">
        <v>1050</v>
      </c>
      <c r="BK957">
        <v>-125</v>
      </c>
      <c r="BL957" t="s">
        <v>130</v>
      </c>
      <c r="BM957">
        <v>1</v>
      </c>
      <c r="BN957">
        <v>0</v>
      </c>
      <c r="BO957">
        <v>1</v>
      </c>
      <c r="BP957">
        <v>0</v>
      </c>
      <c r="BT957">
        <v>0</v>
      </c>
      <c r="BU957">
        <v>0</v>
      </c>
      <c r="CE957" t="str">
        <f>"21:13:56.538"</f>
        <v>21:13:56.538</v>
      </c>
      <c r="CF957">
        <v>538380219</v>
      </c>
      <c r="CI957">
        <v>0</v>
      </c>
      <c r="CJ957">
        <v>1504</v>
      </c>
      <c r="CK957">
        <v>1011.2</v>
      </c>
      <c r="CL957">
        <v>4.2187999999999999</v>
      </c>
      <c r="CM957">
        <v>1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5</v>
      </c>
      <c r="CY957">
        <v>7</v>
      </c>
      <c r="CZ957" t="s">
        <v>131</v>
      </c>
      <c r="DA957">
        <v>145</v>
      </c>
      <c r="DB957">
        <v>1</v>
      </c>
      <c r="DC957" t="s">
        <v>132</v>
      </c>
      <c r="DD957" t="s">
        <v>133</v>
      </c>
      <c r="DG957">
        <v>1854645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"09/28/2024 21:13:56.860"</f>
        <v>09/28/2024 21:13:56.860</v>
      </c>
      <c r="C958" t="str">
        <f t="shared" si="59"/>
        <v>FFDFD7C0</v>
      </c>
      <c r="D958" t="s">
        <v>136</v>
      </c>
      <c r="E958">
        <v>3</v>
      </c>
      <c r="F958">
        <v>1003</v>
      </c>
      <c r="G958" t="s">
        <v>142</v>
      </c>
      <c r="J958" t="s">
        <v>137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"21:13:56.531"</f>
        <v>21:13:56.531</v>
      </c>
      <c r="T958" t="str">
        <f>"21:13:56.131"</f>
        <v>21:13:56.131</v>
      </c>
      <c r="U958" t="str">
        <f t="shared" si="57"/>
        <v>A073EB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126</v>
      </c>
      <c r="AG958">
        <v>0</v>
      </c>
      <c r="AH958">
        <v>0</v>
      </c>
      <c r="AI958">
        <v>2</v>
      </c>
      <c r="AJ958">
        <v>1</v>
      </c>
      <c r="AK958" t="s">
        <v>571</v>
      </c>
      <c r="AL958">
        <v>36.019278</v>
      </c>
      <c r="AM958" t="s">
        <v>572</v>
      </c>
      <c r="AN958">
        <v>-75.655953999999994</v>
      </c>
      <c r="AO958">
        <v>25</v>
      </c>
      <c r="AP958">
        <v>1175</v>
      </c>
      <c r="AQ958" t="s">
        <v>129</v>
      </c>
      <c r="AR958">
        <v>48</v>
      </c>
      <c r="AS958">
        <v>130</v>
      </c>
      <c r="AT958">
        <v>768</v>
      </c>
      <c r="BB958" t="str">
        <f t="shared" si="58"/>
        <v>1200</v>
      </c>
      <c r="BC958">
        <v>1</v>
      </c>
      <c r="BD958" t="str">
        <f t="shared" si="60"/>
        <v xml:space="preserve">N1281F  </v>
      </c>
      <c r="BE958">
        <v>1</v>
      </c>
      <c r="BG958">
        <v>0</v>
      </c>
      <c r="BH958">
        <v>0</v>
      </c>
      <c r="BI958">
        <v>0</v>
      </c>
      <c r="BJ958">
        <v>1050</v>
      </c>
      <c r="BK958">
        <v>-125</v>
      </c>
      <c r="BL958" t="s">
        <v>130</v>
      </c>
      <c r="BM958">
        <v>1</v>
      </c>
      <c r="BN958">
        <v>0</v>
      </c>
      <c r="BO958">
        <v>1</v>
      </c>
      <c r="BP958">
        <v>0</v>
      </c>
      <c r="BT958">
        <v>0</v>
      </c>
      <c r="BU958">
        <v>0</v>
      </c>
      <c r="CE958" t="str">
        <f>"21:13:56.538"</f>
        <v>21:13:56.538</v>
      </c>
      <c r="CF958">
        <v>538380219</v>
      </c>
      <c r="CI958">
        <v>0</v>
      </c>
      <c r="CJ958">
        <v>1504</v>
      </c>
      <c r="CK958">
        <v>1011.2</v>
      </c>
      <c r="CL958">
        <v>4.2187999999999999</v>
      </c>
      <c r="CM958">
        <v>1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5</v>
      </c>
      <c r="CY958">
        <v>7</v>
      </c>
      <c r="CZ958" t="s">
        <v>131</v>
      </c>
      <c r="DA958">
        <v>145</v>
      </c>
      <c r="DB958">
        <v>1</v>
      </c>
      <c r="DC958" t="s">
        <v>132</v>
      </c>
      <c r="DD958" t="s">
        <v>133</v>
      </c>
      <c r="DG958">
        <v>1854645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"09/28/2024 21:13:56.860"</f>
        <v>09/28/2024 21:13:56.860</v>
      </c>
      <c r="C959" t="str">
        <f t="shared" si="59"/>
        <v>FFDFD7C0</v>
      </c>
      <c r="D959" t="s">
        <v>136</v>
      </c>
      <c r="E959">
        <v>4</v>
      </c>
      <c r="F959">
        <v>1004</v>
      </c>
      <c r="G959" t="s">
        <v>124</v>
      </c>
      <c r="J959" t="s">
        <v>137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"21:13:56.531"</f>
        <v>21:13:56.531</v>
      </c>
      <c r="T959" t="str">
        <f>"21:13:56.131"</f>
        <v>21:13:56.131</v>
      </c>
      <c r="U959" t="str">
        <f t="shared" si="57"/>
        <v>A073EB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126</v>
      </c>
      <c r="AG959">
        <v>0</v>
      </c>
      <c r="AH959">
        <v>0</v>
      </c>
      <c r="AI959">
        <v>2</v>
      </c>
      <c r="AJ959">
        <v>1</v>
      </c>
      <c r="AK959" t="s">
        <v>571</v>
      </c>
      <c r="AL959">
        <v>36.019278</v>
      </c>
      <c r="AM959" t="s">
        <v>572</v>
      </c>
      <c r="AN959">
        <v>-75.655953999999994</v>
      </c>
      <c r="AO959">
        <v>25</v>
      </c>
      <c r="AP959">
        <v>1175</v>
      </c>
      <c r="AQ959" t="s">
        <v>129</v>
      </c>
      <c r="AR959">
        <v>48</v>
      </c>
      <c r="AS959">
        <v>130</v>
      </c>
      <c r="AT959">
        <v>768</v>
      </c>
      <c r="BB959" t="str">
        <f t="shared" si="58"/>
        <v>1200</v>
      </c>
      <c r="BC959">
        <v>1</v>
      </c>
      <c r="BD959" t="str">
        <f t="shared" si="60"/>
        <v xml:space="preserve">N1281F  </v>
      </c>
      <c r="BE959">
        <v>1</v>
      </c>
      <c r="BG959">
        <v>0</v>
      </c>
      <c r="BH959">
        <v>0</v>
      </c>
      <c r="BI959">
        <v>0</v>
      </c>
      <c r="BJ959">
        <v>1050</v>
      </c>
      <c r="BK959">
        <v>-125</v>
      </c>
      <c r="BL959" t="s">
        <v>130</v>
      </c>
      <c r="BM959">
        <v>1</v>
      </c>
      <c r="BN959">
        <v>0</v>
      </c>
      <c r="BO959">
        <v>1</v>
      </c>
      <c r="BP959">
        <v>0</v>
      </c>
      <c r="BT959">
        <v>0</v>
      </c>
      <c r="BU959">
        <v>0</v>
      </c>
      <c r="CE959" t="str">
        <f>"21:13:56.538"</f>
        <v>21:13:56.538</v>
      </c>
      <c r="CF959">
        <v>538380219</v>
      </c>
      <c r="CI959">
        <v>0</v>
      </c>
      <c r="CJ959">
        <v>1504</v>
      </c>
      <c r="CK959">
        <v>1011.2</v>
      </c>
      <c r="CL959">
        <v>4.2187999999999999</v>
      </c>
      <c r="CM959">
        <v>1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5</v>
      </c>
      <c r="CY959">
        <v>7</v>
      </c>
      <c r="CZ959" t="s">
        <v>131</v>
      </c>
      <c r="DA959">
        <v>145</v>
      </c>
      <c r="DB959">
        <v>1</v>
      </c>
      <c r="DC959" t="s">
        <v>132</v>
      </c>
      <c r="DD959" t="s">
        <v>133</v>
      </c>
      <c r="DG959">
        <v>1854645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"09/28/2024 21:13:57.688"</f>
        <v>09/28/2024 21:13:57.688</v>
      </c>
      <c r="C960" t="str">
        <f t="shared" si="59"/>
        <v>FFDFD7C0</v>
      </c>
      <c r="D960" t="s">
        <v>427</v>
      </c>
      <c r="E960">
        <v>46</v>
      </c>
      <c r="H960">
        <v>143</v>
      </c>
      <c r="I960" t="s">
        <v>428</v>
      </c>
      <c r="J960" t="s">
        <v>297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"21:13:57.461"</f>
        <v>21:13:57.461</v>
      </c>
      <c r="T960" t="str">
        <f>"21:13:56.961"</f>
        <v>21:13:56.961</v>
      </c>
      <c r="U960" t="str">
        <f t="shared" si="57"/>
        <v>A073EB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126</v>
      </c>
      <c r="AG960">
        <v>0</v>
      </c>
      <c r="AH960">
        <v>0</v>
      </c>
      <c r="AI960">
        <v>2</v>
      </c>
      <c r="AJ960">
        <v>1</v>
      </c>
      <c r="AK960" t="s">
        <v>573</v>
      </c>
      <c r="AL960">
        <v>36.019813999999997</v>
      </c>
      <c r="AM960" t="s">
        <v>574</v>
      </c>
      <c r="AN960">
        <v>-75.655696000000006</v>
      </c>
      <c r="AO960">
        <v>25</v>
      </c>
      <c r="AP960">
        <v>1175</v>
      </c>
      <c r="AQ960" t="s">
        <v>129</v>
      </c>
      <c r="AR960">
        <v>47</v>
      </c>
      <c r="AS960">
        <v>129</v>
      </c>
      <c r="AT960">
        <v>768</v>
      </c>
      <c r="BB960" t="str">
        <f t="shared" si="58"/>
        <v>1200</v>
      </c>
      <c r="BC960">
        <v>1</v>
      </c>
      <c r="BD960" t="str">
        <f t="shared" si="60"/>
        <v xml:space="preserve">N1281F  </v>
      </c>
      <c r="BE960">
        <v>1</v>
      </c>
      <c r="BG960">
        <v>0</v>
      </c>
      <c r="BH960">
        <v>0</v>
      </c>
      <c r="BI960">
        <v>0</v>
      </c>
      <c r="BJ960">
        <v>1050</v>
      </c>
      <c r="BK960">
        <v>-125</v>
      </c>
      <c r="BL960" t="s">
        <v>130</v>
      </c>
      <c r="BM960">
        <v>1</v>
      </c>
      <c r="BN960">
        <v>0</v>
      </c>
      <c r="BO960">
        <v>1</v>
      </c>
      <c r="BP960">
        <v>0</v>
      </c>
      <c r="BT960">
        <v>0</v>
      </c>
      <c r="BU960">
        <v>0</v>
      </c>
      <c r="CE960" t="str">
        <f>"21:13:57.464"</f>
        <v>21:13:57.464</v>
      </c>
      <c r="CF960">
        <v>464083744</v>
      </c>
      <c r="CI960">
        <v>0</v>
      </c>
      <c r="CJ960">
        <v>1504</v>
      </c>
      <c r="CK960">
        <v>1011.2</v>
      </c>
      <c r="CL960">
        <v>4.2187999999999999</v>
      </c>
      <c r="CM960">
        <v>1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5</v>
      </c>
      <c r="CY960">
        <v>7</v>
      </c>
      <c r="CZ960" t="s">
        <v>131</v>
      </c>
      <c r="DA960">
        <v>145</v>
      </c>
      <c r="DB960">
        <v>1</v>
      </c>
      <c r="DC960" t="s">
        <v>132</v>
      </c>
      <c r="DD960" t="s">
        <v>133</v>
      </c>
      <c r="DG960">
        <v>1855107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"09/28/2024 21:13:57.688"</f>
        <v>09/28/2024 21:13:57.688</v>
      </c>
      <c r="C961" t="str">
        <f t="shared" si="59"/>
        <v>FFDFD7C0</v>
      </c>
      <c r="D961" t="s">
        <v>143</v>
      </c>
      <c r="E961">
        <v>13</v>
      </c>
      <c r="J961" t="s">
        <v>144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"21:13:57.461"</f>
        <v>21:13:57.461</v>
      </c>
      <c r="T961" t="str">
        <f>"21:13:56.961"</f>
        <v>21:13:56.961</v>
      </c>
      <c r="U961" t="str">
        <f t="shared" si="57"/>
        <v>A073EB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126</v>
      </c>
      <c r="AG961">
        <v>0</v>
      </c>
      <c r="AH961">
        <v>0</v>
      </c>
      <c r="AI961">
        <v>2</v>
      </c>
      <c r="AJ961">
        <v>1</v>
      </c>
      <c r="AK961" t="s">
        <v>573</v>
      </c>
      <c r="AL961">
        <v>36.019813999999997</v>
      </c>
      <c r="AM961" t="s">
        <v>574</v>
      </c>
      <c r="AN961">
        <v>-75.655696000000006</v>
      </c>
      <c r="AO961">
        <v>25</v>
      </c>
      <c r="AP961">
        <v>1175</v>
      </c>
      <c r="AQ961" t="s">
        <v>129</v>
      </c>
      <c r="AR961">
        <v>47</v>
      </c>
      <c r="AS961">
        <v>129</v>
      </c>
      <c r="AT961">
        <v>768</v>
      </c>
      <c r="BB961" t="str">
        <f t="shared" si="58"/>
        <v>1200</v>
      </c>
      <c r="BC961">
        <v>1</v>
      </c>
      <c r="BD961" t="str">
        <f t="shared" si="60"/>
        <v xml:space="preserve">N1281F  </v>
      </c>
      <c r="BE961">
        <v>1</v>
      </c>
      <c r="BG961">
        <v>0</v>
      </c>
      <c r="BH961">
        <v>0</v>
      </c>
      <c r="BI961">
        <v>0</v>
      </c>
      <c r="BJ961">
        <v>1050</v>
      </c>
      <c r="BK961">
        <v>-125</v>
      </c>
      <c r="BL961" t="s">
        <v>130</v>
      </c>
      <c r="BM961">
        <v>1</v>
      </c>
      <c r="BN961">
        <v>0</v>
      </c>
      <c r="BO961">
        <v>1</v>
      </c>
      <c r="BP961">
        <v>0</v>
      </c>
      <c r="BT961">
        <v>0</v>
      </c>
      <c r="BU961">
        <v>0</v>
      </c>
      <c r="CE961" t="str">
        <f>"21:13:57.464"</f>
        <v>21:13:57.464</v>
      </c>
      <c r="CF961">
        <v>464083744</v>
      </c>
      <c r="CI961">
        <v>0</v>
      </c>
      <c r="CJ961">
        <v>1504</v>
      </c>
      <c r="CK961">
        <v>1011.2</v>
      </c>
      <c r="CL961">
        <v>4.2187999999999999</v>
      </c>
      <c r="CM961">
        <v>1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5</v>
      </c>
      <c r="CY961">
        <v>7</v>
      </c>
      <c r="CZ961" t="s">
        <v>131</v>
      </c>
      <c r="DA961">
        <v>145</v>
      </c>
      <c r="DB961">
        <v>1</v>
      </c>
      <c r="DC961" t="s">
        <v>132</v>
      </c>
      <c r="DD961" t="s">
        <v>133</v>
      </c>
      <c r="DG961">
        <v>1855107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"09/28/2024 21:13:57.719"</f>
        <v>09/28/2024 21:13:57.719</v>
      </c>
      <c r="C962" t="str">
        <f t="shared" si="59"/>
        <v>FFDFD7C0</v>
      </c>
      <c r="D962" t="s">
        <v>136</v>
      </c>
      <c r="E962">
        <v>4</v>
      </c>
      <c r="F962">
        <v>1004</v>
      </c>
      <c r="G962" t="s">
        <v>124</v>
      </c>
      <c r="J962" t="s">
        <v>137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"21:13:57.461"</f>
        <v>21:13:57.461</v>
      </c>
      <c r="T962" t="str">
        <f>"21:13:56.961"</f>
        <v>21:13:56.961</v>
      </c>
      <c r="U962" t="str">
        <f t="shared" ref="U962:U1025" si="61">"A073EB"</f>
        <v>A073EB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126</v>
      </c>
      <c r="AG962">
        <v>0</v>
      </c>
      <c r="AH962">
        <v>0</v>
      </c>
      <c r="AI962">
        <v>2</v>
      </c>
      <c r="AJ962">
        <v>1</v>
      </c>
      <c r="AK962" t="s">
        <v>573</v>
      </c>
      <c r="AL962">
        <v>36.019813999999997</v>
      </c>
      <c r="AM962" t="s">
        <v>574</v>
      </c>
      <c r="AN962">
        <v>-75.655696000000006</v>
      </c>
      <c r="AO962">
        <v>25</v>
      </c>
      <c r="AP962">
        <v>1175</v>
      </c>
      <c r="AQ962" t="s">
        <v>129</v>
      </c>
      <c r="AR962">
        <v>47</v>
      </c>
      <c r="AS962">
        <v>129</v>
      </c>
      <c r="AT962">
        <v>768</v>
      </c>
      <c r="BB962" t="str">
        <f t="shared" si="58"/>
        <v>1200</v>
      </c>
      <c r="BC962">
        <v>1</v>
      </c>
      <c r="BD962" t="str">
        <f t="shared" si="60"/>
        <v xml:space="preserve">N1281F  </v>
      </c>
      <c r="BE962">
        <v>1</v>
      </c>
      <c r="BG962">
        <v>0</v>
      </c>
      <c r="BH962">
        <v>0</v>
      </c>
      <c r="BI962">
        <v>0</v>
      </c>
      <c r="BJ962">
        <v>1050</v>
      </c>
      <c r="BK962">
        <v>-125</v>
      </c>
      <c r="BL962" t="s">
        <v>130</v>
      </c>
      <c r="BM962">
        <v>1</v>
      </c>
      <c r="BN962">
        <v>0</v>
      </c>
      <c r="BO962">
        <v>1</v>
      </c>
      <c r="BP962">
        <v>0</v>
      </c>
      <c r="BT962">
        <v>0</v>
      </c>
      <c r="BU962">
        <v>0</v>
      </c>
      <c r="CE962" t="str">
        <f>"21:13:57.464"</f>
        <v>21:13:57.464</v>
      </c>
      <c r="CF962">
        <v>464083744</v>
      </c>
      <c r="CI962">
        <v>0</v>
      </c>
      <c r="CJ962">
        <v>1504</v>
      </c>
      <c r="CK962">
        <v>1011.2</v>
      </c>
      <c r="CL962">
        <v>4.2187999999999999</v>
      </c>
      <c r="CM962">
        <v>1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5</v>
      </c>
      <c r="CY962">
        <v>7</v>
      </c>
      <c r="CZ962" t="s">
        <v>131</v>
      </c>
      <c r="DA962">
        <v>145</v>
      </c>
      <c r="DB962">
        <v>1</v>
      </c>
      <c r="DC962" t="s">
        <v>132</v>
      </c>
      <c r="DD962" t="s">
        <v>133</v>
      </c>
      <c r="DG962">
        <v>1855107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"09/28/2024 21:13:57.719"</f>
        <v>09/28/2024 21:13:57.719</v>
      </c>
      <c r="C963" t="str">
        <f t="shared" si="59"/>
        <v>FFDFD7C0</v>
      </c>
      <c r="D963" t="s">
        <v>136</v>
      </c>
      <c r="E963">
        <v>3</v>
      </c>
      <c r="F963">
        <v>1003</v>
      </c>
      <c r="G963" t="s">
        <v>142</v>
      </c>
      <c r="J963" t="s">
        <v>137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"21:13:57.461"</f>
        <v>21:13:57.461</v>
      </c>
      <c r="T963" t="str">
        <f>"21:13:56.961"</f>
        <v>21:13:56.961</v>
      </c>
      <c r="U963" t="str">
        <f t="shared" si="61"/>
        <v>A073EB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126</v>
      </c>
      <c r="AG963">
        <v>0</v>
      </c>
      <c r="AH963">
        <v>0</v>
      </c>
      <c r="AI963">
        <v>2</v>
      </c>
      <c r="AJ963">
        <v>1</v>
      </c>
      <c r="AK963" t="s">
        <v>573</v>
      </c>
      <c r="AL963">
        <v>36.019813999999997</v>
      </c>
      <c r="AM963" t="s">
        <v>574</v>
      </c>
      <c r="AN963">
        <v>-75.655696000000006</v>
      </c>
      <c r="AO963">
        <v>25</v>
      </c>
      <c r="AP963">
        <v>1175</v>
      </c>
      <c r="AQ963" t="s">
        <v>129</v>
      </c>
      <c r="AR963">
        <v>47</v>
      </c>
      <c r="AS963">
        <v>129</v>
      </c>
      <c r="AT963">
        <v>768</v>
      </c>
      <c r="BB963" t="str">
        <f t="shared" ref="BB963:BB1026" si="62">"1200"</f>
        <v>1200</v>
      </c>
      <c r="BC963">
        <v>1</v>
      </c>
      <c r="BD963" t="str">
        <f t="shared" si="60"/>
        <v xml:space="preserve">N1281F  </v>
      </c>
      <c r="BE963">
        <v>1</v>
      </c>
      <c r="BG963">
        <v>0</v>
      </c>
      <c r="BH963">
        <v>0</v>
      </c>
      <c r="BI963">
        <v>0</v>
      </c>
      <c r="BJ963">
        <v>1050</v>
      </c>
      <c r="BK963">
        <v>-125</v>
      </c>
      <c r="BL963" t="s">
        <v>130</v>
      </c>
      <c r="BM963">
        <v>1</v>
      </c>
      <c r="BN963">
        <v>0</v>
      </c>
      <c r="BO963">
        <v>1</v>
      </c>
      <c r="BP963">
        <v>0</v>
      </c>
      <c r="BT963">
        <v>0</v>
      </c>
      <c r="BU963">
        <v>0</v>
      </c>
      <c r="CE963" t="str">
        <f>"21:13:57.464"</f>
        <v>21:13:57.464</v>
      </c>
      <c r="CF963">
        <v>464083744</v>
      </c>
      <c r="CI963">
        <v>0</v>
      </c>
      <c r="CJ963">
        <v>1504</v>
      </c>
      <c r="CK963">
        <v>1011.2</v>
      </c>
      <c r="CL963">
        <v>4.2187999999999999</v>
      </c>
      <c r="CM963">
        <v>1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5</v>
      </c>
      <c r="CY963">
        <v>7</v>
      </c>
      <c r="CZ963" t="s">
        <v>131</v>
      </c>
      <c r="DA963">
        <v>145</v>
      </c>
      <c r="DB963">
        <v>1</v>
      </c>
      <c r="DC963" t="s">
        <v>132</v>
      </c>
      <c r="DD963" t="s">
        <v>133</v>
      </c>
      <c r="DG963">
        <v>1855107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"09/28/2024 21:13:57.719"</f>
        <v>09/28/2024 21:13:57.719</v>
      </c>
      <c r="C964" t="str">
        <f t="shared" si="59"/>
        <v>FFDFD7C0</v>
      </c>
      <c r="D964" t="s">
        <v>123</v>
      </c>
      <c r="E964">
        <v>2</v>
      </c>
      <c r="H964">
        <v>158</v>
      </c>
      <c r="I964" t="s">
        <v>124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"21:13:57.461"</f>
        <v>21:13:57.461</v>
      </c>
      <c r="T964" t="str">
        <f>"21:13:56.961"</f>
        <v>21:13:56.961</v>
      </c>
      <c r="U964" t="str">
        <f t="shared" si="61"/>
        <v>A073EB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126</v>
      </c>
      <c r="AG964">
        <v>0</v>
      </c>
      <c r="AH964">
        <v>0</v>
      </c>
      <c r="AI964">
        <v>2</v>
      </c>
      <c r="AJ964">
        <v>1</v>
      </c>
      <c r="AK964" t="s">
        <v>573</v>
      </c>
      <c r="AL964">
        <v>36.019813999999997</v>
      </c>
      <c r="AM964" t="s">
        <v>574</v>
      </c>
      <c r="AN964">
        <v>-75.655696000000006</v>
      </c>
      <c r="AO964">
        <v>25</v>
      </c>
      <c r="AP964">
        <v>1175</v>
      </c>
      <c r="AQ964" t="s">
        <v>129</v>
      </c>
      <c r="AR964">
        <v>47</v>
      </c>
      <c r="AS964">
        <v>129</v>
      </c>
      <c r="AT964">
        <v>768</v>
      </c>
      <c r="BB964" t="str">
        <f t="shared" si="62"/>
        <v>1200</v>
      </c>
      <c r="BC964">
        <v>1</v>
      </c>
      <c r="BD964" t="str">
        <f t="shared" si="60"/>
        <v xml:space="preserve">N1281F  </v>
      </c>
      <c r="BE964">
        <v>1</v>
      </c>
      <c r="BG964">
        <v>0</v>
      </c>
      <c r="BH964">
        <v>0</v>
      </c>
      <c r="BI964">
        <v>0</v>
      </c>
      <c r="BJ964">
        <v>1050</v>
      </c>
      <c r="BK964">
        <v>-125</v>
      </c>
      <c r="BL964" t="s">
        <v>130</v>
      </c>
      <c r="BM964">
        <v>1</v>
      </c>
      <c r="BN964">
        <v>0</v>
      </c>
      <c r="BO964">
        <v>1</v>
      </c>
      <c r="BP964">
        <v>0</v>
      </c>
      <c r="BT964">
        <v>0</v>
      </c>
      <c r="BU964">
        <v>0</v>
      </c>
      <c r="CE964" t="str">
        <f>"21:13:57.464"</f>
        <v>21:13:57.464</v>
      </c>
      <c r="CF964">
        <v>464083744</v>
      </c>
      <c r="CI964">
        <v>0</v>
      </c>
      <c r="CJ964">
        <v>1504</v>
      </c>
      <c r="CK964">
        <v>1011.2</v>
      </c>
      <c r="CL964">
        <v>4.2187999999999999</v>
      </c>
      <c r="CM964">
        <v>1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5</v>
      </c>
      <c r="CY964">
        <v>7</v>
      </c>
      <c r="CZ964" t="s">
        <v>131</v>
      </c>
      <c r="DA964">
        <v>145</v>
      </c>
      <c r="DB964">
        <v>1</v>
      </c>
      <c r="DC964" t="s">
        <v>132</v>
      </c>
      <c r="DD964" t="s">
        <v>133</v>
      </c>
      <c r="DG964">
        <v>1855107</v>
      </c>
      <c r="DI964">
        <v>0</v>
      </c>
      <c r="DJ964">
        <v>0</v>
      </c>
      <c r="DK964">
        <v>1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"09/28/2024 21:13:58.797"</f>
        <v>09/28/2024 21:13:58.797</v>
      </c>
      <c r="C965" t="str">
        <f t="shared" si="59"/>
        <v>FFDFD7C0</v>
      </c>
      <c r="D965" t="s">
        <v>136</v>
      </c>
      <c r="E965">
        <v>4</v>
      </c>
      <c r="F965">
        <v>1004</v>
      </c>
      <c r="G965" t="s">
        <v>124</v>
      </c>
      <c r="J965" t="s">
        <v>137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"21:13:58.547"</f>
        <v>21:13:58.547</v>
      </c>
      <c r="T965" t="str">
        <f>"21:13:58.047"</f>
        <v>21:13:58.047</v>
      </c>
      <c r="U965" t="str">
        <f t="shared" si="61"/>
        <v>A073EB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126</v>
      </c>
      <c r="AG965">
        <v>0</v>
      </c>
      <c r="AH965">
        <v>0</v>
      </c>
      <c r="AI965">
        <v>2</v>
      </c>
      <c r="AJ965">
        <v>1</v>
      </c>
      <c r="AK965" t="s">
        <v>575</v>
      </c>
      <c r="AL965">
        <v>36.020435999999997</v>
      </c>
      <c r="AM965" t="s">
        <v>576</v>
      </c>
      <c r="AN965">
        <v>-75.655417</v>
      </c>
      <c r="AO965">
        <v>25</v>
      </c>
      <c r="AP965">
        <v>1200</v>
      </c>
      <c r="AQ965" t="s">
        <v>129</v>
      </c>
      <c r="AR965">
        <v>45</v>
      </c>
      <c r="AS965">
        <v>127</v>
      </c>
      <c r="AT965">
        <v>640</v>
      </c>
      <c r="BB965" t="str">
        <f t="shared" si="62"/>
        <v>1200</v>
      </c>
      <c r="BC965">
        <v>1</v>
      </c>
      <c r="BD965" t="str">
        <f t="shared" si="60"/>
        <v xml:space="preserve">N1281F  </v>
      </c>
      <c r="BE965">
        <v>1</v>
      </c>
      <c r="BG965">
        <v>0</v>
      </c>
      <c r="BH965">
        <v>0</v>
      </c>
      <c r="BI965">
        <v>0</v>
      </c>
      <c r="BJ965">
        <v>1050</v>
      </c>
      <c r="BK965">
        <v>-150</v>
      </c>
      <c r="BL965" t="s">
        <v>130</v>
      </c>
      <c r="BM965">
        <v>1</v>
      </c>
      <c r="BN965">
        <v>0</v>
      </c>
      <c r="BO965">
        <v>1</v>
      </c>
      <c r="BP965">
        <v>0</v>
      </c>
      <c r="BT965">
        <v>0</v>
      </c>
      <c r="BU965">
        <v>0</v>
      </c>
      <c r="CE965" t="str">
        <f>"21:13:58.552"</f>
        <v>21:13:58.552</v>
      </c>
      <c r="CF965">
        <v>551990299</v>
      </c>
      <c r="CI965">
        <v>0</v>
      </c>
      <c r="CJ965">
        <v>1504</v>
      </c>
      <c r="CK965">
        <v>1011.2</v>
      </c>
      <c r="CL965">
        <v>4.2187999999999999</v>
      </c>
      <c r="CM965">
        <v>1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5</v>
      </c>
      <c r="CY965">
        <v>7</v>
      </c>
      <c r="CZ965" t="s">
        <v>131</v>
      </c>
      <c r="DA965">
        <v>145</v>
      </c>
      <c r="DB965">
        <v>1</v>
      </c>
      <c r="DC965" t="s">
        <v>132</v>
      </c>
      <c r="DD965" t="s">
        <v>133</v>
      </c>
      <c r="DG965">
        <v>1855603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"09/28/2024 21:13:58.844"</f>
        <v>09/28/2024 21:13:58.844</v>
      </c>
      <c r="C966" t="str">
        <f t="shared" si="59"/>
        <v>FFDFD7C0</v>
      </c>
      <c r="D966" t="s">
        <v>123</v>
      </c>
      <c r="E966">
        <v>2</v>
      </c>
      <c r="H966">
        <v>158</v>
      </c>
      <c r="I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"21:13:58.547"</f>
        <v>21:13:58.547</v>
      </c>
      <c r="T966" t="str">
        <f>"21:13:58.047"</f>
        <v>21:13:58.047</v>
      </c>
      <c r="U966" t="str">
        <f t="shared" si="61"/>
        <v>A073EB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126</v>
      </c>
      <c r="AG966">
        <v>0</v>
      </c>
      <c r="AH966">
        <v>0</v>
      </c>
      <c r="AI966">
        <v>2</v>
      </c>
      <c r="AJ966">
        <v>1</v>
      </c>
      <c r="AK966" t="s">
        <v>575</v>
      </c>
      <c r="AL966">
        <v>36.020435999999997</v>
      </c>
      <c r="AM966" t="s">
        <v>576</v>
      </c>
      <c r="AN966">
        <v>-75.655417</v>
      </c>
      <c r="AO966">
        <v>25</v>
      </c>
      <c r="AP966">
        <v>1200</v>
      </c>
      <c r="AQ966" t="s">
        <v>129</v>
      </c>
      <c r="AR966">
        <v>45</v>
      </c>
      <c r="AS966">
        <v>127</v>
      </c>
      <c r="AT966">
        <v>640</v>
      </c>
      <c r="BB966" t="str">
        <f t="shared" si="62"/>
        <v>1200</v>
      </c>
      <c r="BC966">
        <v>1</v>
      </c>
      <c r="BD966" t="str">
        <f t="shared" si="60"/>
        <v xml:space="preserve">N1281F  </v>
      </c>
      <c r="BE966">
        <v>1</v>
      </c>
      <c r="BG966">
        <v>0</v>
      </c>
      <c r="BH966">
        <v>0</v>
      </c>
      <c r="BI966">
        <v>0</v>
      </c>
      <c r="BJ966">
        <v>1050</v>
      </c>
      <c r="BK966">
        <v>-150</v>
      </c>
      <c r="BL966" t="s">
        <v>130</v>
      </c>
      <c r="BM966">
        <v>1</v>
      </c>
      <c r="BN966">
        <v>0</v>
      </c>
      <c r="BO966">
        <v>1</v>
      </c>
      <c r="BP966">
        <v>0</v>
      </c>
      <c r="BT966">
        <v>0</v>
      </c>
      <c r="BU966">
        <v>0</v>
      </c>
      <c r="CE966" t="str">
        <f>"21:13:58.552"</f>
        <v>21:13:58.552</v>
      </c>
      <c r="CF966">
        <v>551990299</v>
      </c>
      <c r="CI966">
        <v>0</v>
      </c>
      <c r="CJ966">
        <v>1504</v>
      </c>
      <c r="CK966">
        <v>1011.2</v>
      </c>
      <c r="CL966">
        <v>4.2187999999999999</v>
      </c>
      <c r="CM966">
        <v>1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5</v>
      </c>
      <c r="CY966">
        <v>7</v>
      </c>
      <c r="CZ966" t="s">
        <v>131</v>
      </c>
      <c r="DA966">
        <v>145</v>
      </c>
      <c r="DB966">
        <v>1</v>
      </c>
      <c r="DC966" t="s">
        <v>132</v>
      </c>
      <c r="DD966" t="s">
        <v>133</v>
      </c>
      <c r="DG966">
        <v>1855603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"09/28/2024 21:13:58.844"</f>
        <v>09/28/2024 21:13:58.844</v>
      </c>
      <c r="C967" t="str">
        <f t="shared" si="59"/>
        <v>FFDFD7C0</v>
      </c>
      <c r="D967" t="s">
        <v>427</v>
      </c>
      <c r="E967">
        <v>46</v>
      </c>
      <c r="H967">
        <v>143</v>
      </c>
      <c r="I967" t="s">
        <v>428</v>
      </c>
      <c r="J967" t="s">
        <v>297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"21:13:58.547"</f>
        <v>21:13:58.547</v>
      </c>
      <c r="T967" t="str">
        <f>"21:13:58.047"</f>
        <v>21:13:58.047</v>
      </c>
      <c r="U967" t="str">
        <f t="shared" si="61"/>
        <v>A073EB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126</v>
      </c>
      <c r="AG967">
        <v>0</v>
      </c>
      <c r="AH967">
        <v>0</v>
      </c>
      <c r="AI967">
        <v>2</v>
      </c>
      <c r="AJ967">
        <v>1</v>
      </c>
      <c r="AK967" t="s">
        <v>575</v>
      </c>
      <c r="AL967">
        <v>36.020435999999997</v>
      </c>
      <c r="AM967" t="s">
        <v>576</v>
      </c>
      <c r="AN967">
        <v>-75.655417</v>
      </c>
      <c r="AO967">
        <v>25</v>
      </c>
      <c r="AP967">
        <v>1200</v>
      </c>
      <c r="AQ967" t="s">
        <v>129</v>
      </c>
      <c r="AR967">
        <v>45</v>
      </c>
      <c r="AS967">
        <v>127</v>
      </c>
      <c r="AT967">
        <v>640</v>
      </c>
      <c r="BB967" t="str">
        <f t="shared" si="62"/>
        <v>1200</v>
      </c>
      <c r="BC967">
        <v>1</v>
      </c>
      <c r="BD967" t="str">
        <f t="shared" si="60"/>
        <v xml:space="preserve">N1281F  </v>
      </c>
      <c r="BE967">
        <v>1</v>
      </c>
      <c r="BG967">
        <v>0</v>
      </c>
      <c r="BH967">
        <v>0</v>
      </c>
      <c r="BI967">
        <v>0</v>
      </c>
      <c r="BJ967">
        <v>1050</v>
      </c>
      <c r="BK967">
        <v>-150</v>
      </c>
      <c r="BL967" t="s">
        <v>130</v>
      </c>
      <c r="BM967">
        <v>1</v>
      </c>
      <c r="BN967">
        <v>0</v>
      </c>
      <c r="BO967">
        <v>1</v>
      </c>
      <c r="BP967">
        <v>0</v>
      </c>
      <c r="BT967">
        <v>0</v>
      </c>
      <c r="BU967">
        <v>0</v>
      </c>
      <c r="CE967" t="str">
        <f>"21:13:58.552"</f>
        <v>21:13:58.552</v>
      </c>
      <c r="CF967">
        <v>551990299</v>
      </c>
      <c r="CI967">
        <v>0</v>
      </c>
      <c r="CJ967">
        <v>1504</v>
      </c>
      <c r="CK967">
        <v>1011.2</v>
      </c>
      <c r="CL967">
        <v>4.2187999999999999</v>
      </c>
      <c r="CM967">
        <v>1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5</v>
      </c>
      <c r="CY967">
        <v>7</v>
      </c>
      <c r="CZ967" t="s">
        <v>131</v>
      </c>
      <c r="DA967">
        <v>145</v>
      </c>
      <c r="DB967">
        <v>1</v>
      </c>
      <c r="DC967" t="s">
        <v>132</v>
      </c>
      <c r="DD967" t="s">
        <v>133</v>
      </c>
      <c r="DG967">
        <v>1855603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"09/28/2024 21:13:58.844"</f>
        <v>09/28/2024 21:13:58.844</v>
      </c>
      <c r="C968" t="str">
        <f t="shared" si="59"/>
        <v>FFDFD7C0</v>
      </c>
      <c r="D968" t="s">
        <v>143</v>
      </c>
      <c r="E968">
        <v>13</v>
      </c>
      <c r="J968" t="s">
        <v>144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"21:13:58.547"</f>
        <v>21:13:58.547</v>
      </c>
      <c r="T968" t="str">
        <f>"21:13:58.047"</f>
        <v>21:13:58.047</v>
      </c>
      <c r="U968" t="str">
        <f t="shared" si="61"/>
        <v>A073EB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126</v>
      </c>
      <c r="AG968">
        <v>0</v>
      </c>
      <c r="AH968">
        <v>0</v>
      </c>
      <c r="AI968">
        <v>2</v>
      </c>
      <c r="AJ968">
        <v>1</v>
      </c>
      <c r="AK968" t="s">
        <v>575</v>
      </c>
      <c r="AL968">
        <v>36.020435999999997</v>
      </c>
      <c r="AM968" t="s">
        <v>576</v>
      </c>
      <c r="AN968">
        <v>-75.655417</v>
      </c>
      <c r="AO968">
        <v>25</v>
      </c>
      <c r="AP968">
        <v>1200</v>
      </c>
      <c r="AQ968" t="s">
        <v>129</v>
      </c>
      <c r="AR968">
        <v>45</v>
      </c>
      <c r="AS968">
        <v>127</v>
      </c>
      <c r="AT968">
        <v>640</v>
      </c>
      <c r="BB968" t="str">
        <f t="shared" si="62"/>
        <v>1200</v>
      </c>
      <c r="BC968">
        <v>1</v>
      </c>
      <c r="BD968" t="str">
        <f t="shared" si="60"/>
        <v xml:space="preserve">N1281F  </v>
      </c>
      <c r="BE968">
        <v>1</v>
      </c>
      <c r="BG968">
        <v>0</v>
      </c>
      <c r="BH968">
        <v>0</v>
      </c>
      <c r="BI968">
        <v>0</v>
      </c>
      <c r="BJ968">
        <v>1050</v>
      </c>
      <c r="BK968">
        <v>-150</v>
      </c>
      <c r="BL968" t="s">
        <v>130</v>
      </c>
      <c r="BM968">
        <v>1</v>
      </c>
      <c r="BN968">
        <v>0</v>
      </c>
      <c r="BO968">
        <v>1</v>
      </c>
      <c r="BP968">
        <v>0</v>
      </c>
      <c r="BT968">
        <v>0</v>
      </c>
      <c r="BU968">
        <v>0</v>
      </c>
      <c r="CE968" t="str">
        <f>"21:13:58.552"</f>
        <v>21:13:58.552</v>
      </c>
      <c r="CF968">
        <v>551990299</v>
      </c>
      <c r="CI968">
        <v>0</v>
      </c>
      <c r="CJ968">
        <v>1504</v>
      </c>
      <c r="CK968">
        <v>1011.2</v>
      </c>
      <c r="CL968">
        <v>4.2187999999999999</v>
      </c>
      <c r="CM968">
        <v>1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5</v>
      </c>
      <c r="CY968">
        <v>7</v>
      </c>
      <c r="CZ968" t="s">
        <v>131</v>
      </c>
      <c r="DA968">
        <v>145</v>
      </c>
      <c r="DB968">
        <v>1</v>
      </c>
      <c r="DC968" t="s">
        <v>132</v>
      </c>
      <c r="DD968" t="s">
        <v>133</v>
      </c>
      <c r="DG968">
        <v>1855603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"09/28/2024 21:13:58.844"</f>
        <v>09/28/2024 21:13:58.844</v>
      </c>
      <c r="C969" t="str">
        <f t="shared" si="59"/>
        <v>FFDFD7C0</v>
      </c>
      <c r="D969" t="s">
        <v>136</v>
      </c>
      <c r="E969">
        <v>3</v>
      </c>
      <c r="F969">
        <v>1003</v>
      </c>
      <c r="G969" t="s">
        <v>142</v>
      </c>
      <c r="J969" t="s">
        <v>137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"21:13:58.547"</f>
        <v>21:13:58.547</v>
      </c>
      <c r="T969" t="str">
        <f>"21:13:58.047"</f>
        <v>21:13:58.047</v>
      </c>
      <c r="U969" t="str">
        <f t="shared" si="61"/>
        <v>A073EB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126</v>
      </c>
      <c r="AG969">
        <v>0</v>
      </c>
      <c r="AH969">
        <v>0</v>
      </c>
      <c r="AI969">
        <v>2</v>
      </c>
      <c r="AJ969">
        <v>1</v>
      </c>
      <c r="AK969" t="s">
        <v>575</v>
      </c>
      <c r="AL969">
        <v>36.020435999999997</v>
      </c>
      <c r="AM969" t="s">
        <v>576</v>
      </c>
      <c r="AN969">
        <v>-75.655417</v>
      </c>
      <c r="AO969">
        <v>25</v>
      </c>
      <c r="AP969">
        <v>1200</v>
      </c>
      <c r="AQ969" t="s">
        <v>129</v>
      </c>
      <c r="AR969">
        <v>45</v>
      </c>
      <c r="AS969">
        <v>127</v>
      </c>
      <c r="AT969">
        <v>640</v>
      </c>
      <c r="BB969" t="str">
        <f t="shared" si="62"/>
        <v>1200</v>
      </c>
      <c r="BC969">
        <v>1</v>
      </c>
      <c r="BD969" t="str">
        <f t="shared" si="60"/>
        <v xml:space="preserve">N1281F  </v>
      </c>
      <c r="BE969">
        <v>1</v>
      </c>
      <c r="BG969">
        <v>0</v>
      </c>
      <c r="BH969">
        <v>0</v>
      </c>
      <c r="BI969">
        <v>0</v>
      </c>
      <c r="BJ969">
        <v>1050</v>
      </c>
      <c r="BK969">
        <v>-150</v>
      </c>
      <c r="BL969" t="s">
        <v>130</v>
      </c>
      <c r="BM969">
        <v>1</v>
      </c>
      <c r="BN969">
        <v>0</v>
      </c>
      <c r="BO969">
        <v>1</v>
      </c>
      <c r="BP969">
        <v>0</v>
      </c>
      <c r="BT969">
        <v>0</v>
      </c>
      <c r="BU969">
        <v>0</v>
      </c>
      <c r="CE969" t="str">
        <f>"21:13:58.552"</f>
        <v>21:13:58.552</v>
      </c>
      <c r="CF969">
        <v>551990299</v>
      </c>
      <c r="CI969">
        <v>0</v>
      </c>
      <c r="CJ969">
        <v>1504</v>
      </c>
      <c r="CK969">
        <v>1011.2</v>
      </c>
      <c r="CL969">
        <v>4.2187999999999999</v>
      </c>
      <c r="CM969">
        <v>1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5</v>
      </c>
      <c r="CY969">
        <v>7</v>
      </c>
      <c r="CZ969" t="s">
        <v>131</v>
      </c>
      <c r="DA969">
        <v>145</v>
      </c>
      <c r="DB969">
        <v>1</v>
      </c>
      <c r="DC969" t="s">
        <v>132</v>
      </c>
      <c r="DD969" t="s">
        <v>133</v>
      </c>
      <c r="DG969">
        <v>1855603</v>
      </c>
      <c r="DI969">
        <v>0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"09/28/2024 21:13:59.922"</f>
        <v>09/28/2024 21:13:59.922</v>
      </c>
      <c r="C970" t="str">
        <f t="shared" si="59"/>
        <v>FFDFD7C0</v>
      </c>
      <c r="D970" t="s">
        <v>136</v>
      </c>
      <c r="E970">
        <v>3</v>
      </c>
      <c r="F970">
        <v>1003</v>
      </c>
      <c r="G970" t="s">
        <v>142</v>
      </c>
      <c r="J970" t="s">
        <v>137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"21:13:59.664"</f>
        <v>21:13:59.664</v>
      </c>
      <c r="T970" t="str">
        <f>"21:13:59.164"</f>
        <v>21:13:59.164</v>
      </c>
      <c r="U970" t="str">
        <f t="shared" si="61"/>
        <v>A073EB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126</v>
      </c>
      <c r="AG970">
        <v>0</v>
      </c>
      <c r="AH970">
        <v>0</v>
      </c>
      <c r="AI970">
        <v>2</v>
      </c>
      <c r="AJ970">
        <v>1</v>
      </c>
      <c r="AK970" t="s">
        <v>577</v>
      </c>
      <c r="AL970">
        <v>36.021101000000002</v>
      </c>
      <c r="AM970" t="s">
        <v>578</v>
      </c>
      <c r="AN970">
        <v>-75.655180999999999</v>
      </c>
      <c r="AO970">
        <v>25</v>
      </c>
      <c r="AP970">
        <v>1200</v>
      </c>
      <c r="AQ970" t="s">
        <v>129</v>
      </c>
      <c r="AR970">
        <v>43</v>
      </c>
      <c r="AS970">
        <v>127</v>
      </c>
      <c r="AT970">
        <v>576</v>
      </c>
      <c r="BB970" t="str">
        <f t="shared" si="62"/>
        <v>1200</v>
      </c>
      <c r="BC970">
        <v>1</v>
      </c>
      <c r="BD970" t="str">
        <f t="shared" si="60"/>
        <v xml:space="preserve">N1281F  </v>
      </c>
      <c r="BE970">
        <v>1</v>
      </c>
      <c r="BG970">
        <v>0</v>
      </c>
      <c r="BH970">
        <v>0</v>
      </c>
      <c r="BI970">
        <v>0</v>
      </c>
      <c r="BJ970">
        <v>1075</v>
      </c>
      <c r="BK970">
        <v>-125</v>
      </c>
      <c r="BL970" t="s">
        <v>130</v>
      </c>
      <c r="BM970">
        <v>1</v>
      </c>
      <c r="BN970">
        <v>0</v>
      </c>
      <c r="BO970">
        <v>1</v>
      </c>
      <c r="BP970">
        <v>0</v>
      </c>
      <c r="BT970">
        <v>0</v>
      </c>
      <c r="BU970">
        <v>0</v>
      </c>
      <c r="CE970" t="str">
        <f>"21:13:59.671"</f>
        <v>21:13:59.671</v>
      </c>
      <c r="CF970">
        <v>671026714</v>
      </c>
      <c r="CI970">
        <v>0</v>
      </c>
      <c r="CJ970">
        <v>1504</v>
      </c>
      <c r="CK970">
        <v>1011.2</v>
      </c>
      <c r="CL970">
        <v>4.2187999999999999</v>
      </c>
      <c r="CM970">
        <v>1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5</v>
      </c>
      <c r="CY970">
        <v>7</v>
      </c>
      <c r="CZ970" t="s">
        <v>131</v>
      </c>
      <c r="DA970">
        <v>145</v>
      </c>
      <c r="DB970">
        <v>1</v>
      </c>
      <c r="DC970" t="s">
        <v>132</v>
      </c>
      <c r="DD970" t="s">
        <v>133</v>
      </c>
      <c r="DG970">
        <v>1856173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"09/28/2024 21:13:59.922"</f>
        <v>09/28/2024 21:13:59.922</v>
      </c>
      <c r="C971" t="str">
        <f t="shared" si="59"/>
        <v>FFDFD7C0</v>
      </c>
      <c r="D971" t="s">
        <v>136</v>
      </c>
      <c r="E971">
        <v>4</v>
      </c>
      <c r="F971">
        <v>1004</v>
      </c>
      <c r="G971" t="s">
        <v>124</v>
      </c>
      <c r="J971" t="s">
        <v>137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"21:13:59.664"</f>
        <v>21:13:59.664</v>
      </c>
      <c r="T971" t="str">
        <f>"21:13:59.164"</f>
        <v>21:13:59.164</v>
      </c>
      <c r="U971" t="str">
        <f t="shared" si="61"/>
        <v>A073EB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126</v>
      </c>
      <c r="AG971">
        <v>0</v>
      </c>
      <c r="AH971">
        <v>0</v>
      </c>
      <c r="AI971">
        <v>2</v>
      </c>
      <c r="AJ971">
        <v>1</v>
      </c>
      <c r="AK971" t="s">
        <v>577</v>
      </c>
      <c r="AL971">
        <v>36.021101000000002</v>
      </c>
      <c r="AM971" t="s">
        <v>578</v>
      </c>
      <c r="AN971">
        <v>-75.655180999999999</v>
      </c>
      <c r="AO971">
        <v>25</v>
      </c>
      <c r="AP971">
        <v>1200</v>
      </c>
      <c r="AQ971" t="s">
        <v>129</v>
      </c>
      <c r="AR971">
        <v>43</v>
      </c>
      <c r="AS971">
        <v>127</v>
      </c>
      <c r="AT971">
        <v>576</v>
      </c>
      <c r="BB971" t="str">
        <f t="shared" si="62"/>
        <v>1200</v>
      </c>
      <c r="BC971">
        <v>1</v>
      </c>
      <c r="BD971" t="str">
        <f t="shared" si="60"/>
        <v xml:space="preserve">N1281F  </v>
      </c>
      <c r="BE971">
        <v>1</v>
      </c>
      <c r="BG971">
        <v>0</v>
      </c>
      <c r="BH971">
        <v>0</v>
      </c>
      <c r="BI971">
        <v>0</v>
      </c>
      <c r="BJ971">
        <v>1075</v>
      </c>
      <c r="BK971">
        <v>-125</v>
      </c>
      <c r="BL971" t="s">
        <v>130</v>
      </c>
      <c r="BM971">
        <v>1</v>
      </c>
      <c r="BN971">
        <v>0</v>
      </c>
      <c r="BO971">
        <v>1</v>
      </c>
      <c r="BP971">
        <v>0</v>
      </c>
      <c r="BT971">
        <v>0</v>
      </c>
      <c r="BU971">
        <v>0</v>
      </c>
      <c r="CE971" t="str">
        <f>"21:13:59.671"</f>
        <v>21:13:59.671</v>
      </c>
      <c r="CF971">
        <v>671026714</v>
      </c>
      <c r="CI971">
        <v>0</v>
      </c>
      <c r="CJ971">
        <v>1504</v>
      </c>
      <c r="CK971">
        <v>1011.2</v>
      </c>
      <c r="CL971">
        <v>4.2187999999999999</v>
      </c>
      <c r="CM971">
        <v>1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5</v>
      </c>
      <c r="CY971">
        <v>7</v>
      </c>
      <c r="CZ971" t="s">
        <v>131</v>
      </c>
      <c r="DA971">
        <v>145</v>
      </c>
      <c r="DB971">
        <v>1</v>
      </c>
      <c r="DC971" t="s">
        <v>132</v>
      </c>
      <c r="DD971" t="s">
        <v>133</v>
      </c>
      <c r="DG971">
        <v>1856173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"09/28/2024 21:13:59.922"</f>
        <v>09/28/2024 21:13:59.922</v>
      </c>
      <c r="C972" t="str">
        <f t="shared" si="59"/>
        <v>FFDFD7C0</v>
      </c>
      <c r="D972" t="s">
        <v>123</v>
      </c>
      <c r="E972">
        <v>2</v>
      </c>
      <c r="H972">
        <v>158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"21:13:59.664"</f>
        <v>21:13:59.664</v>
      </c>
      <c r="T972" t="str">
        <f>"21:13:59.164"</f>
        <v>21:13:59.164</v>
      </c>
      <c r="U972" t="str">
        <f t="shared" si="61"/>
        <v>A073EB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126</v>
      </c>
      <c r="AG972">
        <v>0</v>
      </c>
      <c r="AH972">
        <v>0</v>
      </c>
      <c r="AI972">
        <v>2</v>
      </c>
      <c r="AJ972">
        <v>1</v>
      </c>
      <c r="AK972" t="s">
        <v>577</v>
      </c>
      <c r="AL972">
        <v>36.021101000000002</v>
      </c>
      <c r="AM972" t="s">
        <v>578</v>
      </c>
      <c r="AN972">
        <v>-75.655180999999999</v>
      </c>
      <c r="AO972">
        <v>25</v>
      </c>
      <c r="AP972">
        <v>1200</v>
      </c>
      <c r="AQ972" t="s">
        <v>129</v>
      </c>
      <c r="AR972">
        <v>43</v>
      </c>
      <c r="AS972">
        <v>127</v>
      </c>
      <c r="AT972">
        <v>576</v>
      </c>
      <c r="BB972" t="str">
        <f t="shared" si="62"/>
        <v>1200</v>
      </c>
      <c r="BC972">
        <v>1</v>
      </c>
      <c r="BD972" t="str">
        <f t="shared" si="60"/>
        <v xml:space="preserve">N1281F  </v>
      </c>
      <c r="BE972">
        <v>1</v>
      </c>
      <c r="BG972">
        <v>0</v>
      </c>
      <c r="BH972">
        <v>0</v>
      </c>
      <c r="BI972">
        <v>0</v>
      </c>
      <c r="BJ972">
        <v>1075</v>
      </c>
      <c r="BK972">
        <v>-125</v>
      </c>
      <c r="BL972" t="s">
        <v>130</v>
      </c>
      <c r="BM972">
        <v>1</v>
      </c>
      <c r="BN972">
        <v>0</v>
      </c>
      <c r="BO972">
        <v>1</v>
      </c>
      <c r="BP972">
        <v>0</v>
      </c>
      <c r="BT972">
        <v>0</v>
      </c>
      <c r="BU972">
        <v>0</v>
      </c>
      <c r="CE972" t="str">
        <f>"21:13:59.671"</f>
        <v>21:13:59.671</v>
      </c>
      <c r="CF972">
        <v>671026714</v>
      </c>
      <c r="CI972">
        <v>0</v>
      </c>
      <c r="CJ972">
        <v>1504</v>
      </c>
      <c r="CK972">
        <v>1011.2</v>
      </c>
      <c r="CL972">
        <v>4.2187999999999999</v>
      </c>
      <c r="CM972">
        <v>1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5</v>
      </c>
      <c r="CY972">
        <v>7</v>
      </c>
      <c r="CZ972" t="s">
        <v>131</v>
      </c>
      <c r="DA972">
        <v>145</v>
      </c>
      <c r="DB972">
        <v>1</v>
      </c>
      <c r="DC972" t="s">
        <v>132</v>
      </c>
      <c r="DD972" t="s">
        <v>133</v>
      </c>
      <c r="DG972">
        <v>1856173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"09/28/2024 21:13:59.937"</f>
        <v>09/28/2024 21:13:59.937</v>
      </c>
      <c r="C973" t="str">
        <f t="shared" si="59"/>
        <v>FFDFD7C0</v>
      </c>
      <c r="D973" t="s">
        <v>427</v>
      </c>
      <c r="E973">
        <v>46</v>
      </c>
      <c r="H973">
        <v>143</v>
      </c>
      <c r="I973" t="s">
        <v>428</v>
      </c>
      <c r="J973" t="s">
        <v>297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"21:13:59.664"</f>
        <v>21:13:59.664</v>
      </c>
      <c r="T973" t="str">
        <f>"21:13:59.164"</f>
        <v>21:13:59.164</v>
      </c>
      <c r="U973" t="str">
        <f t="shared" si="61"/>
        <v>A073EB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126</v>
      </c>
      <c r="AG973">
        <v>0</v>
      </c>
      <c r="AH973">
        <v>0</v>
      </c>
      <c r="AI973">
        <v>2</v>
      </c>
      <c r="AJ973">
        <v>1</v>
      </c>
      <c r="AK973" t="s">
        <v>577</v>
      </c>
      <c r="AL973">
        <v>36.021101000000002</v>
      </c>
      <c r="AM973" t="s">
        <v>578</v>
      </c>
      <c r="AN973">
        <v>-75.655180999999999</v>
      </c>
      <c r="AO973">
        <v>25</v>
      </c>
      <c r="AP973">
        <v>1200</v>
      </c>
      <c r="AQ973" t="s">
        <v>129</v>
      </c>
      <c r="AR973">
        <v>43</v>
      </c>
      <c r="AS973">
        <v>127</v>
      </c>
      <c r="AT973">
        <v>576</v>
      </c>
      <c r="BB973" t="str">
        <f t="shared" si="62"/>
        <v>1200</v>
      </c>
      <c r="BC973">
        <v>1</v>
      </c>
      <c r="BD973" t="str">
        <f t="shared" si="60"/>
        <v xml:space="preserve">N1281F  </v>
      </c>
      <c r="BE973">
        <v>1</v>
      </c>
      <c r="BG973">
        <v>0</v>
      </c>
      <c r="BH973">
        <v>0</v>
      </c>
      <c r="BI973">
        <v>0</v>
      </c>
      <c r="BJ973">
        <v>1075</v>
      </c>
      <c r="BK973">
        <v>-125</v>
      </c>
      <c r="BL973" t="s">
        <v>130</v>
      </c>
      <c r="BM973">
        <v>1</v>
      </c>
      <c r="BN973">
        <v>0</v>
      </c>
      <c r="BO973">
        <v>1</v>
      </c>
      <c r="BP973">
        <v>0</v>
      </c>
      <c r="BT973">
        <v>0</v>
      </c>
      <c r="BU973">
        <v>0</v>
      </c>
      <c r="CE973" t="str">
        <f>"21:13:59.671"</f>
        <v>21:13:59.671</v>
      </c>
      <c r="CF973">
        <v>671026714</v>
      </c>
      <c r="CI973">
        <v>0</v>
      </c>
      <c r="CJ973">
        <v>1504</v>
      </c>
      <c r="CK973">
        <v>1011.2</v>
      </c>
      <c r="CL973">
        <v>4.2187999999999999</v>
      </c>
      <c r="CM973">
        <v>1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5</v>
      </c>
      <c r="CY973">
        <v>7</v>
      </c>
      <c r="CZ973" t="s">
        <v>131</v>
      </c>
      <c r="DA973">
        <v>145</v>
      </c>
      <c r="DB973">
        <v>1</v>
      </c>
      <c r="DC973" t="s">
        <v>132</v>
      </c>
      <c r="DD973" t="s">
        <v>133</v>
      </c>
      <c r="DG973">
        <v>1856173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"09/28/2024 21:13:59.937"</f>
        <v>09/28/2024 21:13:59.937</v>
      </c>
      <c r="C974" t="str">
        <f t="shared" si="59"/>
        <v>FFDFD7C0</v>
      </c>
      <c r="D974" t="s">
        <v>143</v>
      </c>
      <c r="E974">
        <v>13</v>
      </c>
      <c r="J974" t="s">
        <v>144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"21:13:59.664"</f>
        <v>21:13:59.664</v>
      </c>
      <c r="T974" t="str">
        <f>"21:13:59.164"</f>
        <v>21:13:59.164</v>
      </c>
      <c r="U974" t="str">
        <f t="shared" si="61"/>
        <v>A073EB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126</v>
      </c>
      <c r="AG974">
        <v>0</v>
      </c>
      <c r="AH974">
        <v>0</v>
      </c>
      <c r="AI974">
        <v>2</v>
      </c>
      <c r="AJ974">
        <v>1</v>
      </c>
      <c r="AK974" t="s">
        <v>577</v>
      </c>
      <c r="AL974">
        <v>36.021101000000002</v>
      </c>
      <c r="AM974" t="s">
        <v>578</v>
      </c>
      <c r="AN974">
        <v>-75.655180999999999</v>
      </c>
      <c r="AO974">
        <v>25</v>
      </c>
      <c r="AP974">
        <v>1200</v>
      </c>
      <c r="AQ974" t="s">
        <v>129</v>
      </c>
      <c r="AR974">
        <v>43</v>
      </c>
      <c r="AS974">
        <v>127</v>
      </c>
      <c r="AT974">
        <v>576</v>
      </c>
      <c r="BB974" t="str">
        <f t="shared" si="62"/>
        <v>1200</v>
      </c>
      <c r="BC974">
        <v>1</v>
      </c>
      <c r="BD974" t="str">
        <f t="shared" si="60"/>
        <v xml:space="preserve">N1281F  </v>
      </c>
      <c r="BE974">
        <v>1</v>
      </c>
      <c r="BG974">
        <v>0</v>
      </c>
      <c r="BH974">
        <v>0</v>
      </c>
      <c r="BI974">
        <v>0</v>
      </c>
      <c r="BJ974">
        <v>1075</v>
      </c>
      <c r="BK974">
        <v>-125</v>
      </c>
      <c r="BL974" t="s">
        <v>130</v>
      </c>
      <c r="BM974">
        <v>1</v>
      </c>
      <c r="BN974">
        <v>0</v>
      </c>
      <c r="BO974">
        <v>1</v>
      </c>
      <c r="BP974">
        <v>0</v>
      </c>
      <c r="BT974">
        <v>0</v>
      </c>
      <c r="BU974">
        <v>0</v>
      </c>
      <c r="CE974" t="str">
        <f>"21:13:59.671"</f>
        <v>21:13:59.671</v>
      </c>
      <c r="CF974">
        <v>671026714</v>
      </c>
      <c r="CI974">
        <v>0</v>
      </c>
      <c r="CJ974">
        <v>1504</v>
      </c>
      <c r="CK974">
        <v>1011.2</v>
      </c>
      <c r="CL974">
        <v>4.2187999999999999</v>
      </c>
      <c r="CM974">
        <v>1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5</v>
      </c>
      <c r="CY974">
        <v>7</v>
      </c>
      <c r="CZ974" t="s">
        <v>131</v>
      </c>
      <c r="DA974">
        <v>145</v>
      </c>
      <c r="DB974">
        <v>1</v>
      </c>
      <c r="DC974" t="s">
        <v>132</v>
      </c>
      <c r="DD974" t="s">
        <v>133</v>
      </c>
      <c r="DG974">
        <v>1856173</v>
      </c>
      <c r="DI974">
        <v>0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"09/28/2024 21:14:00.921"</f>
        <v>09/28/2024 21:14:00.921</v>
      </c>
      <c r="C975" t="str">
        <f t="shared" si="59"/>
        <v>FFDFD7C0</v>
      </c>
      <c r="D975" t="s">
        <v>123</v>
      </c>
      <c r="E975">
        <v>2</v>
      </c>
      <c r="H975">
        <v>158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"21:14:00.648"</f>
        <v>21:14:00.648</v>
      </c>
      <c r="T975" t="str">
        <f>"21:14:00.248"</f>
        <v>21:14:00.248</v>
      </c>
      <c r="U975" t="str">
        <f t="shared" si="61"/>
        <v>A073EB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126</v>
      </c>
      <c r="AG975">
        <v>0</v>
      </c>
      <c r="AH975">
        <v>0</v>
      </c>
      <c r="AI975">
        <v>2</v>
      </c>
      <c r="AJ975">
        <v>1</v>
      </c>
      <c r="AK975" t="s">
        <v>579</v>
      </c>
      <c r="AL975">
        <v>36.021701999999998</v>
      </c>
      <c r="AM975" t="s">
        <v>580</v>
      </c>
      <c r="AN975">
        <v>-75.654944999999998</v>
      </c>
      <c r="AO975">
        <v>25</v>
      </c>
      <c r="AP975">
        <v>1200</v>
      </c>
      <c r="AQ975" t="s">
        <v>129</v>
      </c>
      <c r="AR975">
        <v>40</v>
      </c>
      <c r="AS975">
        <v>126</v>
      </c>
      <c r="AT975">
        <v>512</v>
      </c>
      <c r="BB975" t="str">
        <f t="shared" si="62"/>
        <v>1200</v>
      </c>
      <c r="BC975">
        <v>1</v>
      </c>
      <c r="BD975" t="str">
        <f t="shared" si="60"/>
        <v xml:space="preserve">N1281F  </v>
      </c>
      <c r="BE975">
        <v>1</v>
      </c>
      <c r="BG975">
        <v>0</v>
      </c>
      <c r="BH975">
        <v>0</v>
      </c>
      <c r="BI975">
        <v>0</v>
      </c>
      <c r="BJ975">
        <v>1075</v>
      </c>
      <c r="BK975">
        <v>-125</v>
      </c>
      <c r="BL975" t="s">
        <v>130</v>
      </c>
      <c r="BM975">
        <v>1</v>
      </c>
      <c r="BN975">
        <v>0</v>
      </c>
      <c r="BO975">
        <v>1</v>
      </c>
      <c r="BP975">
        <v>0</v>
      </c>
      <c r="BT975">
        <v>0</v>
      </c>
      <c r="BU975">
        <v>0</v>
      </c>
      <c r="CE975" t="str">
        <f>"21:14:00.654"</f>
        <v>21:14:00.654</v>
      </c>
      <c r="CF975">
        <v>654074797</v>
      </c>
      <c r="CI975">
        <v>0</v>
      </c>
      <c r="CJ975">
        <v>1504</v>
      </c>
      <c r="CK975">
        <v>1011.2</v>
      </c>
      <c r="CL975">
        <v>4.2187999999999999</v>
      </c>
      <c r="CM975">
        <v>1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6</v>
      </c>
      <c r="CY975">
        <v>7</v>
      </c>
      <c r="CZ975" t="s">
        <v>131</v>
      </c>
      <c r="DA975">
        <v>145</v>
      </c>
      <c r="DB975">
        <v>1</v>
      </c>
      <c r="DC975" t="s">
        <v>132</v>
      </c>
      <c r="DD975" t="s">
        <v>133</v>
      </c>
      <c r="DG975">
        <v>1856654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"09/28/2024 21:14:00.937"</f>
        <v>09/28/2024 21:14:00.937</v>
      </c>
      <c r="C976" t="str">
        <f t="shared" si="59"/>
        <v>FFDFD7C0</v>
      </c>
      <c r="D976" t="s">
        <v>427</v>
      </c>
      <c r="E976">
        <v>46</v>
      </c>
      <c r="H976">
        <v>143</v>
      </c>
      <c r="I976" t="s">
        <v>428</v>
      </c>
      <c r="J976" t="s">
        <v>297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"21:14:00.648"</f>
        <v>21:14:00.648</v>
      </c>
      <c r="T976" t="str">
        <f>"21:14:00.248"</f>
        <v>21:14:00.248</v>
      </c>
      <c r="U976" t="str">
        <f t="shared" si="61"/>
        <v>A073EB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126</v>
      </c>
      <c r="AG976">
        <v>0</v>
      </c>
      <c r="AH976">
        <v>0</v>
      </c>
      <c r="AI976">
        <v>2</v>
      </c>
      <c r="AJ976">
        <v>1</v>
      </c>
      <c r="AK976" t="s">
        <v>579</v>
      </c>
      <c r="AL976">
        <v>36.021701999999998</v>
      </c>
      <c r="AM976" t="s">
        <v>580</v>
      </c>
      <c r="AN976">
        <v>-75.654944999999998</v>
      </c>
      <c r="AO976">
        <v>25</v>
      </c>
      <c r="AP976">
        <v>1200</v>
      </c>
      <c r="AQ976" t="s">
        <v>129</v>
      </c>
      <c r="AR976">
        <v>40</v>
      </c>
      <c r="AS976">
        <v>126</v>
      </c>
      <c r="AT976">
        <v>512</v>
      </c>
      <c r="BB976" t="str">
        <f t="shared" si="62"/>
        <v>1200</v>
      </c>
      <c r="BC976">
        <v>1</v>
      </c>
      <c r="BD976" t="str">
        <f t="shared" si="60"/>
        <v xml:space="preserve">N1281F  </v>
      </c>
      <c r="BE976">
        <v>1</v>
      </c>
      <c r="BG976">
        <v>0</v>
      </c>
      <c r="BH976">
        <v>0</v>
      </c>
      <c r="BI976">
        <v>0</v>
      </c>
      <c r="BJ976">
        <v>1075</v>
      </c>
      <c r="BK976">
        <v>-125</v>
      </c>
      <c r="BL976" t="s">
        <v>130</v>
      </c>
      <c r="BM976">
        <v>1</v>
      </c>
      <c r="BN976">
        <v>0</v>
      </c>
      <c r="BO976">
        <v>1</v>
      </c>
      <c r="BP976">
        <v>0</v>
      </c>
      <c r="BT976">
        <v>0</v>
      </c>
      <c r="BU976">
        <v>0</v>
      </c>
      <c r="CE976" t="str">
        <f>"21:14:00.654"</f>
        <v>21:14:00.654</v>
      </c>
      <c r="CF976">
        <v>654074797</v>
      </c>
      <c r="CI976">
        <v>0</v>
      </c>
      <c r="CJ976">
        <v>1504</v>
      </c>
      <c r="CK976">
        <v>1011.2</v>
      </c>
      <c r="CL976">
        <v>4.2187999999999999</v>
      </c>
      <c r="CM976">
        <v>1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6</v>
      </c>
      <c r="CY976">
        <v>7</v>
      </c>
      <c r="CZ976" t="s">
        <v>131</v>
      </c>
      <c r="DA976">
        <v>145</v>
      </c>
      <c r="DB976">
        <v>1</v>
      </c>
      <c r="DC976" t="s">
        <v>132</v>
      </c>
      <c r="DD976" t="s">
        <v>133</v>
      </c>
      <c r="DG976">
        <v>1856654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"09/28/2024 21:14:00.968"</f>
        <v>09/28/2024 21:14:00.968</v>
      </c>
      <c r="C977" t="str">
        <f t="shared" si="59"/>
        <v>FFDFD7C0</v>
      </c>
      <c r="D977" t="s">
        <v>136</v>
      </c>
      <c r="E977">
        <v>3</v>
      </c>
      <c r="F977">
        <v>1003</v>
      </c>
      <c r="G977" t="s">
        <v>142</v>
      </c>
      <c r="J977" t="s">
        <v>137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"21:14:00.648"</f>
        <v>21:14:00.648</v>
      </c>
      <c r="T977" t="str">
        <f>"21:14:00.248"</f>
        <v>21:14:00.248</v>
      </c>
      <c r="U977" t="str">
        <f t="shared" si="61"/>
        <v>A073EB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126</v>
      </c>
      <c r="AG977">
        <v>0</v>
      </c>
      <c r="AH977">
        <v>0</v>
      </c>
      <c r="AI977">
        <v>2</v>
      </c>
      <c r="AJ977">
        <v>1</v>
      </c>
      <c r="AK977" t="s">
        <v>579</v>
      </c>
      <c r="AL977">
        <v>36.021701999999998</v>
      </c>
      <c r="AM977" t="s">
        <v>580</v>
      </c>
      <c r="AN977">
        <v>-75.654944999999998</v>
      </c>
      <c r="AO977">
        <v>25</v>
      </c>
      <c r="AP977">
        <v>1200</v>
      </c>
      <c r="AQ977" t="s">
        <v>129</v>
      </c>
      <c r="AR977">
        <v>40</v>
      </c>
      <c r="AS977">
        <v>126</v>
      </c>
      <c r="AT977">
        <v>512</v>
      </c>
      <c r="BB977" t="str">
        <f t="shared" si="62"/>
        <v>1200</v>
      </c>
      <c r="BC977">
        <v>1</v>
      </c>
      <c r="BD977" t="str">
        <f t="shared" si="60"/>
        <v xml:space="preserve">N1281F  </v>
      </c>
      <c r="BE977">
        <v>1</v>
      </c>
      <c r="BG977">
        <v>0</v>
      </c>
      <c r="BH977">
        <v>0</v>
      </c>
      <c r="BI977">
        <v>0</v>
      </c>
      <c r="BJ977">
        <v>1075</v>
      </c>
      <c r="BK977">
        <v>-125</v>
      </c>
      <c r="BL977" t="s">
        <v>130</v>
      </c>
      <c r="BM977">
        <v>1</v>
      </c>
      <c r="BN977">
        <v>0</v>
      </c>
      <c r="BO977">
        <v>1</v>
      </c>
      <c r="BP977">
        <v>0</v>
      </c>
      <c r="BT977">
        <v>0</v>
      </c>
      <c r="BU977">
        <v>0</v>
      </c>
      <c r="CE977" t="str">
        <f>"21:14:00.654"</f>
        <v>21:14:00.654</v>
      </c>
      <c r="CF977">
        <v>654074797</v>
      </c>
      <c r="CI977">
        <v>0</v>
      </c>
      <c r="CJ977">
        <v>1504</v>
      </c>
      <c r="CK977">
        <v>1011.2</v>
      </c>
      <c r="CL977">
        <v>4.2187999999999999</v>
      </c>
      <c r="CM977">
        <v>1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6</v>
      </c>
      <c r="CY977">
        <v>7</v>
      </c>
      <c r="CZ977" t="s">
        <v>131</v>
      </c>
      <c r="DA977">
        <v>145</v>
      </c>
      <c r="DB977">
        <v>1</v>
      </c>
      <c r="DC977" t="s">
        <v>132</v>
      </c>
      <c r="DD977" t="s">
        <v>133</v>
      </c>
      <c r="DG977">
        <v>1856654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"09/28/2024 21:14:00.968"</f>
        <v>09/28/2024 21:14:00.968</v>
      </c>
      <c r="C978" t="str">
        <f t="shared" si="59"/>
        <v>FFDFD7C0</v>
      </c>
      <c r="D978" t="s">
        <v>136</v>
      </c>
      <c r="E978">
        <v>4</v>
      </c>
      <c r="F978">
        <v>1004</v>
      </c>
      <c r="G978" t="s">
        <v>124</v>
      </c>
      <c r="J978" t="s">
        <v>137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"21:14:00.648"</f>
        <v>21:14:00.648</v>
      </c>
      <c r="T978" t="str">
        <f>"21:14:00.248"</f>
        <v>21:14:00.248</v>
      </c>
      <c r="U978" t="str">
        <f t="shared" si="61"/>
        <v>A073EB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126</v>
      </c>
      <c r="AG978">
        <v>0</v>
      </c>
      <c r="AH978">
        <v>0</v>
      </c>
      <c r="AI978">
        <v>2</v>
      </c>
      <c r="AJ978">
        <v>1</v>
      </c>
      <c r="AK978" t="s">
        <v>579</v>
      </c>
      <c r="AL978">
        <v>36.021701999999998</v>
      </c>
      <c r="AM978" t="s">
        <v>580</v>
      </c>
      <c r="AN978">
        <v>-75.654944999999998</v>
      </c>
      <c r="AO978">
        <v>25</v>
      </c>
      <c r="AP978">
        <v>1200</v>
      </c>
      <c r="AQ978" t="s">
        <v>129</v>
      </c>
      <c r="AR978">
        <v>40</v>
      </c>
      <c r="AS978">
        <v>126</v>
      </c>
      <c r="AT978">
        <v>512</v>
      </c>
      <c r="BB978" t="str">
        <f t="shared" si="62"/>
        <v>1200</v>
      </c>
      <c r="BC978">
        <v>1</v>
      </c>
      <c r="BD978" t="str">
        <f t="shared" si="60"/>
        <v xml:space="preserve">N1281F  </v>
      </c>
      <c r="BE978">
        <v>1</v>
      </c>
      <c r="BG978">
        <v>0</v>
      </c>
      <c r="BH978">
        <v>0</v>
      </c>
      <c r="BI978">
        <v>0</v>
      </c>
      <c r="BJ978">
        <v>1075</v>
      </c>
      <c r="BK978">
        <v>-125</v>
      </c>
      <c r="BL978" t="s">
        <v>130</v>
      </c>
      <c r="BM978">
        <v>1</v>
      </c>
      <c r="BN978">
        <v>0</v>
      </c>
      <c r="BO978">
        <v>1</v>
      </c>
      <c r="BP978">
        <v>0</v>
      </c>
      <c r="BT978">
        <v>0</v>
      </c>
      <c r="BU978">
        <v>0</v>
      </c>
      <c r="CE978" t="str">
        <f>"21:14:00.654"</f>
        <v>21:14:00.654</v>
      </c>
      <c r="CF978">
        <v>654074797</v>
      </c>
      <c r="CI978">
        <v>0</v>
      </c>
      <c r="CJ978">
        <v>1504</v>
      </c>
      <c r="CK978">
        <v>1011.2</v>
      </c>
      <c r="CL978">
        <v>4.2187999999999999</v>
      </c>
      <c r="CM978">
        <v>1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6</v>
      </c>
      <c r="CY978">
        <v>7</v>
      </c>
      <c r="CZ978" t="s">
        <v>131</v>
      </c>
      <c r="DA978">
        <v>145</v>
      </c>
      <c r="DB978">
        <v>1</v>
      </c>
      <c r="DC978" t="s">
        <v>132</v>
      </c>
      <c r="DD978" t="s">
        <v>133</v>
      </c>
      <c r="DG978">
        <v>1856654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"09/28/2024 21:14:00.937"</f>
        <v>09/28/2024 21:14:00.937</v>
      </c>
      <c r="C979" t="str">
        <f t="shared" si="59"/>
        <v>FFDFD7C0</v>
      </c>
      <c r="D979" t="s">
        <v>143</v>
      </c>
      <c r="E979">
        <v>13</v>
      </c>
      <c r="J979" t="s">
        <v>144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"21:14:00.648"</f>
        <v>21:14:00.648</v>
      </c>
      <c r="T979" t="str">
        <f>"21:14:00.248"</f>
        <v>21:14:00.248</v>
      </c>
      <c r="U979" t="str">
        <f t="shared" si="61"/>
        <v>A073EB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126</v>
      </c>
      <c r="AG979">
        <v>0</v>
      </c>
      <c r="AH979">
        <v>0</v>
      </c>
      <c r="AI979">
        <v>2</v>
      </c>
      <c r="AJ979">
        <v>1</v>
      </c>
      <c r="AK979" t="s">
        <v>579</v>
      </c>
      <c r="AL979">
        <v>36.021701999999998</v>
      </c>
      <c r="AM979" t="s">
        <v>580</v>
      </c>
      <c r="AN979">
        <v>-75.654944999999998</v>
      </c>
      <c r="AO979">
        <v>25</v>
      </c>
      <c r="AP979">
        <v>1200</v>
      </c>
      <c r="AQ979" t="s">
        <v>129</v>
      </c>
      <c r="AR979">
        <v>40</v>
      </c>
      <c r="AS979">
        <v>126</v>
      </c>
      <c r="AT979">
        <v>512</v>
      </c>
      <c r="BB979" t="str">
        <f t="shared" si="62"/>
        <v>1200</v>
      </c>
      <c r="BC979">
        <v>1</v>
      </c>
      <c r="BD979" t="str">
        <f t="shared" si="60"/>
        <v xml:space="preserve">N1281F  </v>
      </c>
      <c r="BE979">
        <v>1</v>
      </c>
      <c r="BG979">
        <v>0</v>
      </c>
      <c r="BH979">
        <v>0</v>
      </c>
      <c r="BI979">
        <v>0</v>
      </c>
      <c r="BJ979">
        <v>1075</v>
      </c>
      <c r="BK979">
        <v>-125</v>
      </c>
      <c r="BL979" t="s">
        <v>130</v>
      </c>
      <c r="BM979">
        <v>1</v>
      </c>
      <c r="BN979">
        <v>0</v>
      </c>
      <c r="BO979">
        <v>1</v>
      </c>
      <c r="BP979">
        <v>0</v>
      </c>
      <c r="BT979">
        <v>0</v>
      </c>
      <c r="BU979">
        <v>0</v>
      </c>
      <c r="CE979" t="str">
        <f>"21:14:00.654"</f>
        <v>21:14:00.654</v>
      </c>
      <c r="CF979">
        <v>654074797</v>
      </c>
      <c r="CI979">
        <v>0</v>
      </c>
      <c r="CJ979">
        <v>1504</v>
      </c>
      <c r="CK979">
        <v>1011.2</v>
      </c>
      <c r="CL979">
        <v>4.2187999999999999</v>
      </c>
      <c r="CM979">
        <v>1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6</v>
      </c>
      <c r="CY979">
        <v>7</v>
      </c>
      <c r="CZ979" t="s">
        <v>131</v>
      </c>
      <c r="DA979">
        <v>145</v>
      </c>
      <c r="DB979">
        <v>1</v>
      </c>
      <c r="DC979" t="s">
        <v>132</v>
      </c>
      <c r="DD979" t="s">
        <v>133</v>
      </c>
      <c r="DG979">
        <v>1856654</v>
      </c>
      <c r="DI979">
        <v>0</v>
      </c>
      <c r="DJ979">
        <v>0</v>
      </c>
      <c r="DK979">
        <v>1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"09/28/2024 21:14:02.109"</f>
        <v>09/28/2024 21:14:02.109</v>
      </c>
      <c r="C980" t="str">
        <f t="shared" ref="C980:C1043" si="63">"FFDFD7C0"</f>
        <v>FFDFD7C0</v>
      </c>
      <c r="D980" t="s">
        <v>143</v>
      </c>
      <c r="E980">
        <v>13</v>
      </c>
      <c r="J980" t="s">
        <v>144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"21:14:01.820"</f>
        <v>21:14:01.820</v>
      </c>
      <c r="T980" t="str">
        <f>"21:14:01.320"</f>
        <v>21:14:01.320</v>
      </c>
      <c r="U980" t="str">
        <f t="shared" si="61"/>
        <v>A073EB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126</v>
      </c>
      <c r="AG980">
        <v>0</v>
      </c>
      <c r="AH980">
        <v>0</v>
      </c>
      <c r="AI980">
        <v>2</v>
      </c>
      <c r="AJ980">
        <v>1</v>
      </c>
      <c r="AK980" t="s">
        <v>581</v>
      </c>
      <c r="AL980">
        <v>36.022345999999999</v>
      </c>
      <c r="AM980" t="s">
        <v>582</v>
      </c>
      <c r="AN980">
        <v>-75.654708999999997</v>
      </c>
      <c r="AO980">
        <v>25</v>
      </c>
      <c r="AP980">
        <v>1200</v>
      </c>
      <c r="AQ980" t="s">
        <v>129</v>
      </c>
      <c r="AR980">
        <v>37</v>
      </c>
      <c r="AS980">
        <v>126</v>
      </c>
      <c r="AT980">
        <v>512</v>
      </c>
      <c r="BB980" t="str">
        <f t="shared" si="62"/>
        <v>1200</v>
      </c>
      <c r="BC980">
        <v>1</v>
      </c>
      <c r="BD980" t="str">
        <f t="shared" ref="BD980:BD1043" si="64">"N1281F  "</f>
        <v xml:space="preserve">N1281F  </v>
      </c>
      <c r="BE980">
        <v>1</v>
      </c>
      <c r="BG980">
        <v>0</v>
      </c>
      <c r="BH980">
        <v>0</v>
      </c>
      <c r="BI980">
        <v>0</v>
      </c>
      <c r="BJ980">
        <v>1075</v>
      </c>
      <c r="BK980">
        <v>-125</v>
      </c>
      <c r="BL980" t="s">
        <v>130</v>
      </c>
      <c r="BM980">
        <v>1</v>
      </c>
      <c r="BN980">
        <v>0</v>
      </c>
      <c r="BO980">
        <v>1</v>
      </c>
      <c r="BP980">
        <v>0</v>
      </c>
      <c r="BT980">
        <v>0</v>
      </c>
      <c r="BU980">
        <v>0</v>
      </c>
      <c r="CE980" t="str">
        <f>"21:14:01.822"</f>
        <v>21:14:01.822</v>
      </c>
      <c r="CF980">
        <v>822263549</v>
      </c>
      <c r="CI980">
        <v>0</v>
      </c>
      <c r="CJ980">
        <v>1504</v>
      </c>
      <c r="CK980">
        <v>1011.2</v>
      </c>
      <c r="CL980">
        <v>4.2187999999999999</v>
      </c>
      <c r="CM980">
        <v>1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6</v>
      </c>
      <c r="CY980">
        <v>7</v>
      </c>
      <c r="CZ980" t="s">
        <v>131</v>
      </c>
      <c r="DA980">
        <v>145</v>
      </c>
      <c r="DB980">
        <v>1</v>
      </c>
      <c r="DC980" t="s">
        <v>132</v>
      </c>
      <c r="DD980" t="s">
        <v>133</v>
      </c>
      <c r="DG980">
        <v>1857239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"09/28/2024 21:14:02.109"</f>
        <v>09/28/2024 21:14:02.109</v>
      </c>
      <c r="C981" t="str">
        <f t="shared" si="63"/>
        <v>FFDFD7C0</v>
      </c>
      <c r="D981" t="s">
        <v>427</v>
      </c>
      <c r="E981">
        <v>46</v>
      </c>
      <c r="H981">
        <v>143</v>
      </c>
      <c r="I981" t="s">
        <v>428</v>
      </c>
      <c r="J981" t="s">
        <v>297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"21:14:01.820"</f>
        <v>21:14:01.820</v>
      </c>
      <c r="T981" t="str">
        <f>"21:14:01.320"</f>
        <v>21:14:01.320</v>
      </c>
      <c r="U981" t="str">
        <f t="shared" si="61"/>
        <v>A073EB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126</v>
      </c>
      <c r="AG981">
        <v>0</v>
      </c>
      <c r="AH981">
        <v>0</v>
      </c>
      <c r="AI981">
        <v>2</v>
      </c>
      <c r="AJ981">
        <v>1</v>
      </c>
      <c r="AK981" t="s">
        <v>581</v>
      </c>
      <c r="AL981">
        <v>36.022345999999999</v>
      </c>
      <c r="AM981" t="s">
        <v>582</v>
      </c>
      <c r="AN981">
        <v>-75.654708999999997</v>
      </c>
      <c r="AO981">
        <v>25</v>
      </c>
      <c r="AP981">
        <v>1200</v>
      </c>
      <c r="AQ981" t="s">
        <v>129</v>
      </c>
      <c r="AR981">
        <v>37</v>
      </c>
      <c r="AS981">
        <v>126</v>
      </c>
      <c r="AT981">
        <v>512</v>
      </c>
      <c r="BB981" t="str">
        <f t="shared" si="62"/>
        <v>1200</v>
      </c>
      <c r="BC981">
        <v>1</v>
      </c>
      <c r="BD981" t="str">
        <f t="shared" si="64"/>
        <v xml:space="preserve">N1281F  </v>
      </c>
      <c r="BE981">
        <v>1</v>
      </c>
      <c r="BG981">
        <v>0</v>
      </c>
      <c r="BH981">
        <v>0</v>
      </c>
      <c r="BI981">
        <v>0</v>
      </c>
      <c r="BJ981">
        <v>1075</v>
      </c>
      <c r="BK981">
        <v>-125</v>
      </c>
      <c r="BL981" t="s">
        <v>130</v>
      </c>
      <c r="BM981">
        <v>1</v>
      </c>
      <c r="BN981">
        <v>0</v>
      </c>
      <c r="BO981">
        <v>1</v>
      </c>
      <c r="BP981">
        <v>0</v>
      </c>
      <c r="BT981">
        <v>0</v>
      </c>
      <c r="BU981">
        <v>0</v>
      </c>
      <c r="CE981" t="str">
        <f>"21:14:01.822"</f>
        <v>21:14:01.822</v>
      </c>
      <c r="CF981">
        <v>822263549</v>
      </c>
      <c r="CI981">
        <v>0</v>
      </c>
      <c r="CJ981">
        <v>1504</v>
      </c>
      <c r="CK981">
        <v>1011.2</v>
      </c>
      <c r="CL981">
        <v>4.2187999999999999</v>
      </c>
      <c r="CM981">
        <v>1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6</v>
      </c>
      <c r="CY981">
        <v>7</v>
      </c>
      <c r="CZ981" t="s">
        <v>131</v>
      </c>
      <c r="DA981">
        <v>145</v>
      </c>
      <c r="DB981">
        <v>1</v>
      </c>
      <c r="DC981" t="s">
        <v>132</v>
      </c>
      <c r="DD981" t="s">
        <v>133</v>
      </c>
      <c r="DG981">
        <v>1857239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"09/28/2024 21:14:02.109"</f>
        <v>09/28/2024 21:14:02.109</v>
      </c>
      <c r="C982" t="str">
        <f t="shared" si="63"/>
        <v>FFDFD7C0</v>
      </c>
      <c r="D982" t="s">
        <v>136</v>
      </c>
      <c r="E982">
        <v>3</v>
      </c>
      <c r="F982">
        <v>1003</v>
      </c>
      <c r="G982" t="s">
        <v>142</v>
      </c>
      <c r="J982" t="s">
        <v>137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"21:14:01.820"</f>
        <v>21:14:01.820</v>
      </c>
      <c r="T982" t="str">
        <f>"21:14:01.320"</f>
        <v>21:14:01.320</v>
      </c>
      <c r="U982" t="str">
        <f t="shared" si="61"/>
        <v>A073EB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126</v>
      </c>
      <c r="AG982">
        <v>0</v>
      </c>
      <c r="AH982">
        <v>0</v>
      </c>
      <c r="AI982">
        <v>2</v>
      </c>
      <c r="AJ982">
        <v>1</v>
      </c>
      <c r="AK982" t="s">
        <v>581</v>
      </c>
      <c r="AL982">
        <v>36.022345999999999</v>
      </c>
      <c r="AM982" t="s">
        <v>582</v>
      </c>
      <c r="AN982">
        <v>-75.654708999999997</v>
      </c>
      <c r="AO982">
        <v>25</v>
      </c>
      <c r="AP982">
        <v>1200</v>
      </c>
      <c r="AQ982" t="s">
        <v>129</v>
      </c>
      <c r="AR982">
        <v>37</v>
      </c>
      <c r="AS982">
        <v>126</v>
      </c>
      <c r="AT982">
        <v>512</v>
      </c>
      <c r="BB982" t="str">
        <f t="shared" si="62"/>
        <v>1200</v>
      </c>
      <c r="BC982">
        <v>1</v>
      </c>
      <c r="BD982" t="str">
        <f t="shared" si="64"/>
        <v xml:space="preserve">N1281F  </v>
      </c>
      <c r="BE982">
        <v>1</v>
      </c>
      <c r="BG982">
        <v>0</v>
      </c>
      <c r="BH982">
        <v>0</v>
      </c>
      <c r="BI982">
        <v>0</v>
      </c>
      <c r="BJ982">
        <v>1075</v>
      </c>
      <c r="BK982">
        <v>-125</v>
      </c>
      <c r="BL982" t="s">
        <v>130</v>
      </c>
      <c r="BM982">
        <v>1</v>
      </c>
      <c r="BN982">
        <v>0</v>
      </c>
      <c r="BO982">
        <v>1</v>
      </c>
      <c r="BP982">
        <v>0</v>
      </c>
      <c r="BT982">
        <v>0</v>
      </c>
      <c r="BU982">
        <v>0</v>
      </c>
      <c r="CE982" t="str">
        <f>"21:14:01.822"</f>
        <v>21:14:01.822</v>
      </c>
      <c r="CF982">
        <v>822263549</v>
      </c>
      <c r="CI982">
        <v>0</v>
      </c>
      <c r="CJ982">
        <v>1504</v>
      </c>
      <c r="CK982">
        <v>1011.2</v>
      </c>
      <c r="CL982">
        <v>4.2187999999999999</v>
      </c>
      <c r="CM982">
        <v>1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6</v>
      </c>
      <c r="CY982">
        <v>7</v>
      </c>
      <c r="CZ982" t="s">
        <v>131</v>
      </c>
      <c r="DA982">
        <v>145</v>
      </c>
      <c r="DB982">
        <v>1</v>
      </c>
      <c r="DC982" t="s">
        <v>132</v>
      </c>
      <c r="DD982" t="s">
        <v>133</v>
      </c>
      <c r="DG982">
        <v>1857239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"09/28/2024 21:14:02.109"</f>
        <v>09/28/2024 21:14:02.109</v>
      </c>
      <c r="C983" t="str">
        <f t="shared" si="63"/>
        <v>FFDFD7C0</v>
      </c>
      <c r="D983" t="s">
        <v>136</v>
      </c>
      <c r="E983">
        <v>4</v>
      </c>
      <c r="F983">
        <v>1004</v>
      </c>
      <c r="G983" t="s">
        <v>124</v>
      </c>
      <c r="J983" t="s">
        <v>137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"21:14:01.820"</f>
        <v>21:14:01.820</v>
      </c>
      <c r="T983" t="str">
        <f>"21:14:01.320"</f>
        <v>21:14:01.320</v>
      </c>
      <c r="U983" t="str">
        <f t="shared" si="61"/>
        <v>A073EB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126</v>
      </c>
      <c r="AG983">
        <v>0</v>
      </c>
      <c r="AH983">
        <v>0</v>
      </c>
      <c r="AI983">
        <v>2</v>
      </c>
      <c r="AJ983">
        <v>1</v>
      </c>
      <c r="AK983" t="s">
        <v>581</v>
      </c>
      <c r="AL983">
        <v>36.022345999999999</v>
      </c>
      <c r="AM983" t="s">
        <v>582</v>
      </c>
      <c r="AN983">
        <v>-75.654708999999997</v>
      </c>
      <c r="AO983">
        <v>25</v>
      </c>
      <c r="AP983">
        <v>1200</v>
      </c>
      <c r="AQ983" t="s">
        <v>129</v>
      </c>
      <c r="AR983">
        <v>37</v>
      </c>
      <c r="AS983">
        <v>126</v>
      </c>
      <c r="AT983">
        <v>512</v>
      </c>
      <c r="BB983" t="str">
        <f t="shared" si="62"/>
        <v>1200</v>
      </c>
      <c r="BC983">
        <v>1</v>
      </c>
      <c r="BD983" t="str">
        <f t="shared" si="64"/>
        <v xml:space="preserve">N1281F  </v>
      </c>
      <c r="BE983">
        <v>1</v>
      </c>
      <c r="BG983">
        <v>0</v>
      </c>
      <c r="BH983">
        <v>0</v>
      </c>
      <c r="BI983">
        <v>0</v>
      </c>
      <c r="BJ983">
        <v>1075</v>
      </c>
      <c r="BK983">
        <v>-125</v>
      </c>
      <c r="BL983" t="s">
        <v>130</v>
      </c>
      <c r="BM983">
        <v>1</v>
      </c>
      <c r="BN983">
        <v>0</v>
      </c>
      <c r="BO983">
        <v>1</v>
      </c>
      <c r="BP983">
        <v>0</v>
      </c>
      <c r="BT983">
        <v>0</v>
      </c>
      <c r="BU983">
        <v>0</v>
      </c>
      <c r="CE983" t="str">
        <f>"21:14:01.822"</f>
        <v>21:14:01.822</v>
      </c>
      <c r="CF983">
        <v>822263549</v>
      </c>
      <c r="CI983">
        <v>0</v>
      </c>
      <c r="CJ983">
        <v>1504</v>
      </c>
      <c r="CK983">
        <v>1011.2</v>
      </c>
      <c r="CL983">
        <v>4.2187999999999999</v>
      </c>
      <c r="CM983">
        <v>1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6</v>
      </c>
      <c r="CY983">
        <v>7</v>
      </c>
      <c r="CZ983" t="s">
        <v>131</v>
      </c>
      <c r="DA983">
        <v>145</v>
      </c>
      <c r="DB983">
        <v>1</v>
      </c>
      <c r="DC983" t="s">
        <v>132</v>
      </c>
      <c r="DD983" t="s">
        <v>133</v>
      </c>
      <c r="DG983">
        <v>1857239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"09/28/2024 21:14:02.109"</f>
        <v>09/28/2024 21:14:02.109</v>
      </c>
      <c r="C984" t="str">
        <f t="shared" si="63"/>
        <v>FFDFD7C0</v>
      </c>
      <c r="D984" t="s">
        <v>123</v>
      </c>
      <c r="E984">
        <v>2</v>
      </c>
      <c r="H984">
        <v>158</v>
      </c>
      <c r="I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"21:14:01.820"</f>
        <v>21:14:01.820</v>
      </c>
      <c r="T984" t="str">
        <f>"21:14:01.320"</f>
        <v>21:14:01.320</v>
      </c>
      <c r="U984" t="str">
        <f t="shared" si="61"/>
        <v>A073EB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126</v>
      </c>
      <c r="AG984">
        <v>0</v>
      </c>
      <c r="AH984">
        <v>0</v>
      </c>
      <c r="AI984">
        <v>2</v>
      </c>
      <c r="AJ984">
        <v>1</v>
      </c>
      <c r="AK984" t="s">
        <v>581</v>
      </c>
      <c r="AL984">
        <v>36.022345999999999</v>
      </c>
      <c r="AM984" t="s">
        <v>582</v>
      </c>
      <c r="AN984">
        <v>-75.654708999999997</v>
      </c>
      <c r="AO984">
        <v>25</v>
      </c>
      <c r="AP984">
        <v>1200</v>
      </c>
      <c r="AQ984" t="s">
        <v>129</v>
      </c>
      <c r="AR984">
        <v>37</v>
      </c>
      <c r="AS984">
        <v>126</v>
      </c>
      <c r="AT984">
        <v>512</v>
      </c>
      <c r="BB984" t="str">
        <f t="shared" si="62"/>
        <v>1200</v>
      </c>
      <c r="BC984">
        <v>1</v>
      </c>
      <c r="BD984" t="str">
        <f t="shared" si="64"/>
        <v xml:space="preserve">N1281F  </v>
      </c>
      <c r="BE984">
        <v>1</v>
      </c>
      <c r="BG984">
        <v>0</v>
      </c>
      <c r="BH984">
        <v>0</v>
      </c>
      <c r="BI984">
        <v>0</v>
      </c>
      <c r="BJ984">
        <v>1075</v>
      </c>
      <c r="BK984">
        <v>-125</v>
      </c>
      <c r="BL984" t="s">
        <v>130</v>
      </c>
      <c r="BM984">
        <v>1</v>
      </c>
      <c r="BN984">
        <v>0</v>
      </c>
      <c r="BO984">
        <v>1</v>
      </c>
      <c r="BP984">
        <v>0</v>
      </c>
      <c r="BT984">
        <v>0</v>
      </c>
      <c r="BU984">
        <v>0</v>
      </c>
      <c r="CE984" t="str">
        <f>"21:14:01.822"</f>
        <v>21:14:01.822</v>
      </c>
      <c r="CF984">
        <v>822263549</v>
      </c>
      <c r="CI984">
        <v>0</v>
      </c>
      <c r="CJ984">
        <v>1504</v>
      </c>
      <c r="CK984">
        <v>1011.2</v>
      </c>
      <c r="CL984">
        <v>4.2187999999999999</v>
      </c>
      <c r="CM984">
        <v>1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6</v>
      </c>
      <c r="CY984">
        <v>7</v>
      </c>
      <c r="CZ984" t="s">
        <v>131</v>
      </c>
      <c r="DA984">
        <v>145</v>
      </c>
      <c r="DB984">
        <v>1</v>
      </c>
      <c r="DC984" t="s">
        <v>132</v>
      </c>
      <c r="DD984" t="s">
        <v>133</v>
      </c>
      <c r="DG984">
        <v>1857239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"09/28/2024 21:14:02.999"</f>
        <v>09/28/2024 21:14:02.999</v>
      </c>
      <c r="C985" t="str">
        <f t="shared" si="63"/>
        <v>FFDFD7C0</v>
      </c>
      <c r="D985" t="s">
        <v>136</v>
      </c>
      <c r="E985">
        <v>3</v>
      </c>
      <c r="F985">
        <v>1003</v>
      </c>
      <c r="G985" t="s">
        <v>142</v>
      </c>
      <c r="J985" t="s">
        <v>137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"21:14:02.773"</f>
        <v>21:14:02.773</v>
      </c>
      <c r="T985" t="str">
        <f>"21:14:02.373"</f>
        <v>21:14:02.373</v>
      </c>
      <c r="U985" t="str">
        <f t="shared" si="61"/>
        <v>A073EB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126</v>
      </c>
      <c r="AG985">
        <v>0</v>
      </c>
      <c r="AH985">
        <v>0</v>
      </c>
      <c r="AI985">
        <v>2</v>
      </c>
      <c r="AJ985">
        <v>1</v>
      </c>
      <c r="AK985" t="s">
        <v>583</v>
      </c>
      <c r="AL985">
        <v>36.022903999999997</v>
      </c>
      <c r="AM985" t="s">
        <v>584</v>
      </c>
      <c r="AN985">
        <v>-75.654538000000002</v>
      </c>
      <c r="AO985">
        <v>25</v>
      </c>
      <c r="AP985">
        <v>1200</v>
      </c>
      <c r="AQ985" t="s">
        <v>129</v>
      </c>
      <c r="AR985">
        <v>35</v>
      </c>
      <c r="AS985">
        <v>125</v>
      </c>
      <c r="AT985">
        <v>448</v>
      </c>
      <c r="BB985" t="str">
        <f t="shared" si="62"/>
        <v>1200</v>
      </c>
      <c r="BC985">
        <v>1</v>
      </c>
      <c r="BD985" t="str">
        <f t="shared" si="64"/>
        <v xml:space="preserve">N1281F  </v>
      </c>
      <c r="BE985">
        <v>1</v>
      </c>
      <c r="BG985">
        <v>0</v>
      </c>
      <c r="BH985">
        <v>0</v>
      </c>
      <c r="BI985">
        <v>0</v>
      </c>
      <c r="BJ985">
        <v>1075</v>
      </c>
      <c r="BK985">
        <v>-125</v>
      </c>
      <c r="BL985" t="s">
        <v>130</v>
      </c>
      <c r="BM985">
        <v>1</v>
      </c>
      <c r="BN985">
        <v>0</v>
      </c>
      <c r="BO985">
        <v>1</v>
      </c>
      <c r="BP985">
        <v>0</v>
      </c>
      <c r="BT985">
        <v>0</v>
      </c>
      <c r="BU985">
        <v>0</v>
      </c>
      <c r="CE985" t="str">
        <f>"21:14:02.776"</f>
        <v>21:14:02.776</v>
      </c>
      <c r="CF985">
        <v>775820343</v>
      </c>
      <c r="CI985">
        <v>0</v>
      </c>
      <c r="CJ985">
        <v>1504</v>
      </c>
      <c r="CK985">
        <v>1011.2</v>
      </c>
      <c r="CL985">
        <v>4.2187999999999999</v>
      </c>
      <c r="CM985">
        <v>1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6</v>
      </c>
      <c r="CY985">
        <v>7</v>
      </c>
      <c r="CZ985" t="s">
        <v>131</v>
      </c>
      <c r="DA985">
        <v>145</v>
      </c>
      <c r="DB985">
        <v>1</v>
      </c>
      <c r="DC985" t="s">
        <v>132</v>
      </c>
      <c r="DD985" t="s">
        <v>133</v>
      </c>
      <c r="DG985">
        <v>1857680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"09/28/2024 21:14:03.046"</f>
        <v>09/28/2024 21:14:03.046</v>
      </c>
      <c r="C986" t="str">
        <f t="shared" si="63"/>
        <v>FFDFD7C0</v>
      </c>
      <c r="D986" t="s">
        <v>136</v>
      </c>
      <c r="E986">
        <v>4</v>
      </c>
      <c r="F986">
        <v>1004</v>
      </c>
      <c r="G986" t="s">
        <v>124</v>
      </c>
      <c r="J986" t="s">
        <v>137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"21:14:02.773"</f>
        <v>21:14:02.773</v>
      </c>
      <c r="T986" t="str">
        <f>"21:14:02.373"</f>
        <v>21:14:02.373</v>
      </c>
      <c r="U986" t="str">
        <f t="shared" si="61"/>
        <v>A073EB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126</v>
      </c>
      <c r="AG986">
        <v>0</v>
      </c>
      <c r="AH986">
        <v>0</v>
      </c>
      <c r="AI986">
        <v>2</v>
      </c>
      <c r="AJ986">
        <v>1</v>
      </c>
      <c r="AK986" t="s">
        <v>583</v>
      </c>
      <c r="AL986">
        <v>36.022903999999997</v>
      </c>
      <c r="AM986" t="s">
        <v>584</v>
      </c>
      <c r="AN986">
        <v>-75.654538000000002</v>
      </c>
      <c r="AO986">
        <v>25</v>
      </c>
      <c r="AP986">
        <v>1200</v>
      </c>
      <c r="AQ986" t="s">
        <v>129</v>
      </c>
      <c r="AR986">
        <v>35</v>
      </c>
      <c r="AS986">
        <v>125</v>
      </c>
      <c r="AT986">
        <v>448</v>
      </c>
      <c r="BB986" t="str">
        <f t="shared" si="62"/>
        <v>1200</v>
      </c>
      <c r="BC986">
        <v>1</v>
      </c>
      <c r="BD986" t="str">
        <f t="shared" si="64"/>
        <v xml:space="preserve">N1281F  </v>
      </c>
      <c r="BE986">
        <v>1</v>
      </c>
      <c r="BG986">
        <v>0</v>
      </c>
      <c r="BH986">
        <v>0</v>
      </c>
      <c r="BI986">
        <v>0</v>
      </c>
      <c r="BJ986">
        <v>1075</v>
      </c>
      <c r="BK986">
        <v>-125</v>
      </c>
      <c r="BL986" t="s">
        <v>130</v>
      </c>
      <c r="BM986">
        <v>1</v>
      </c>
      <c r="BN986">
        <v>0</v>
      </c>
      <c r="BO986">
        <v>1</v>
      </c>
      <c r="BP986">
        <v>0</v>
      </c>
      <c r="BT986">
        <v>0</v>
      </c>
      <c r="BU986">
        <v>0</v>
      </c>
      <c r="CE986" t="str">
        <f>"21:14:02.776"</f>
        <v>21:14:02.776</v>
      </c>
      <c r="CF986">
        <v>775820343</v>
      </c>
      <c r="CI986">
        <v>0</v>
      </c>
      <c r="CJ986">
        <v>1504</v>
      </c>
      <c r="CK986">
        <v>1011.2</v>
      </c>
      <c r="CL986">
        <v>4.2187999999999999</v>
      </c>
      <c r="CM986">
        <v>1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6</v>
      </c>
      <c r="CY986">
        <v>7</v>
      </c>
      <c r="CZ986" t="s">
        <v>131</v>
      </c>
      <c r="DA986">
        <v>145</v>
      </c>
      <c r="DB986">
        <v>1</v>
      </c>
      <c r="DC986" t="s">
        <v>132</v>
      </c>
      <c r="DD986" t="s">
        <v>133</v>
      </c>
      <c r="DG986">
        <v>1857680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"09/28/2024 21:14:03.046"</f>
        <v>09/28/2024 21:14:03.046</v>
      </c>
      <c r="C987" t="str">
        <f t="shared" si="63"/>
        <v>FFDFD7C0</v>
      </c>
      <c r="D987" t="s">
        <v>123</v>
      </c>
      <c r="E987">
        <v>2</v>
      </c>
      <c r="H987">
        <v>158</v>
      </c>
      <c r="I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"21:14:02.773"</f>
        <v>21:14:02.773</v>
      </c>
      <c r="T987" t="str">
        <f>"21:14:02.373"</f>
        <v>21:14:02.373</v>
      </c>
      <c r="U987" t="str">
        <f t="shared" si="61"/>
        <v>A073EB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126</v>
      </c>
      <c r="AG987">
        <v>0</v>
      </c>
      <c r="AH987">
        <v>0</v>
      </c>
      <c r="AI987">
        <v>2</v>
      </c>
      <c r="AJ987">
        <v>1</v>
      </c>
      <c r="AK987" t="s">
        <v>583</v>
      </c>
      <c r="AL987">
        <v>36.022903999999997</v>
      </c>
      <c r="AM987" t="s">
        <v>584</v>
      </c>
      <c r="AN987">
        <v>-75.654538000000002</v>
      </c>
      <c r="AO987">
        <v>25</v>
      </c>
      <c r="AP987">
        <v>1200</v>
      </c>
      <c r="AQ987" t="s">
        <v>129</v>
      </c>
      <c r="AR987">
        <v>35</v>
      </c>
      <c r="AS987">
        <v>125</v>
      </c>
      <c r="AT987">
        <v>448</v>
      </c>
      <c r="BB987" t="str">
        <f t="shared" si="62"/>
        <v>1200</v>
      </c>
      <c r="BC987">
        <v>1</v>
      </c>
      <c r="BD987" t="str">
        <f t="shared" si="64"/>
        <v xml:space="preserve">N1281F  </v>
      </c>
      <c r="BE987">
        <v>1</v>
      </c>
      <c r="BG987">
        <v>0</v>
      </c>
      <c r="BH987">
        <v>0</v>
      </c>
      <c r="BI987">
        <v>0</v>
      </c>
      <c r="BJ987">
        <v>1075</v>
      </c>
      <c r="BK987">
        <v>-125</v>
      </c>
      <c r="BL987" t="s">
        <v>130</v>
      </c>
      <c r="BM987">
        <v>1</v>
      </c>
      <c r="BN987">
        <v>0</v>
      </c>
      <c r="BO987">
        <v>1</v>
      </c>
      <c r="BP987">
        <v>0</v>
      </c>
      <c r="BT987">
        <v>0</v>
      </c>
      <c r="BU987">
        <v>0</v>
      </c>
      <c r="CE987" t="str">
        <f>"21:14:02.776"</f>
        <v>21:14:02.776</v>
      </c>
      <c r="CF987">
        <v>775820343</v>
      </c>
      <c r="CI987">
        <v>0</v>
      </c>
      <c r="CJ987">
        <v>1504</v>
      </c>
      <c r="CK987">
        <v>1011.2</v>
      </c>
      <c r="CL987">
        <v>4.2187999999999999</v>
      </c>
      <c r="CM987">
        <v>1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6</v>
      </c>
      <c r="CY987">
        <v>7</v>
      </c>
      <c r="CZ987" t="s">
        <v>131</v>
      </c>
      <c r="DA987">
        <v>145</v>
      </c>
      <c r="DB987">
        <v>1</v>
      </c>
      <c r="DC987" t="s">
        <v>132</v>
      </c>
      <c r="DD987" t="s">
        <v>133</v>
      </c>
      <c r="DG987">
        <v>1857680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"09/28/2024 21:14:03.046"</f>
        <v>09/28/2024 21:14:03.046</v>
      </c>
      <c r="C988" t="str">
        <f t="shared" si="63"/>
        <v>FFDFD7C0</v>
      </c>
      <c r="D988" t="s">
        <v>427</v>
      </c>
      <c r="E988">
        <v>46</v>
      </c>
      <c r="H988">
        <v>143</v>
      </c>
      <c r="I988" t="s">
        <v>428</v>
      </c>
      <c r="J988" t="s">
        <v>297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"21:14:02.773"</f>
        <v>21:14:02.773</v>
      </c>
      <c r="T988" t="str">
        <f>"21:14:02.373"</f>
        <v>21:14:02.373</v>
      </c>
      <c r="U988" t="str">
        <f t="shared" si="61"/>
        <v>A073EB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126</v>
      </c>
      <c r="AG988">
        <v>0</v>
      </c>
      <c r="AH988">
        <v>0</v>
      </c>
      <c r="AI988">
        <v>2</v>
      </c>
      <c r="AJ988">
        <v>1</v>
      </c>
      <c r="AK988" t="s">
        <v>583</v>
      </c>
      <c r="AL988">
        <v>36.022903999999997</v>
      </c>
      <c r="AM988" t="s">
        <v>584</v>
      </c>
      <c r="AN988">
        <v>-75.654538000000002</v>
      </c>
      <c r="AO988">
        <v>25</v>
      </c>
      <c r="AP988">
        <v>1200</v>
      </c>
      <c r="AQ988" t="s">
        <v>129</v>
      </c>
      <c r="AR988">
        <v>35</v>
      </c>
      <c r="AS988">
        <v>125</v>
      </c>
      <c r="AT988">
        <v>448</v>
      </c>
      <c r="BB988" t="str">
        <f t="shared" si="62"/>
        <v>1200</v>
      </c>
      <c r="BC988">
        <v>1</v>
      </c>
      <c r="BD988" t="str">
        <f t="shared" si="64"/>
        <v xml:space="preserve">N1281F  </v>
      </c>
      <c r="BE988">
        <v>1</v>
      </c>
      <c r="BG988">
        <v>0</v>
      </c>
      <c r="BH988">
        <v>0</v>
      </c>
      <c r="BI988">
        <v>0</v>
      </c>
      <c r="BJ988">
        <v>1075</v>
      </c>
      <c r="BK988">
        <v>-125</v>
      </c>
      <c r="BL988" t="s">
        <v>130</v>
      </c>
      <c r="BM988">
        <v>1</v>
      </c>
      <c r="BN988">
        <v>0</v>
      </c>
      <c r="BO988">
        <v>1</v>
      </c>
      <c r="BP988">
        <v>0</v>
      </c>
      <c r="BT988">
        <v>0</v>
      </c>
      <c r="BU988">
        <v>0</v>
      </c>
      <c r="CE988" t="str">
        <f>"21:14:02.776"</f>
        <v>21:14:02.776</v>
      </c>
      <c r="CF988">
        <v>775820343</v>
      </c>
      <c r="CI988">
        <v>0</v>
      </c>
      <c r="CJ988">
        <v>1504</v>
      </c>
      <c r="CK988">
        <v>1011.2</v>
      </c>
      <c r="CL988">
        <v>4.2187999999999999</v>
      </c>
      <c r="CM988">
        <v>1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6</v>
      </c>
      <c r="CY988">
        <v>7</v>
      </c>
      <c r="CZ988" t="s">
        <v>131</v>
      </c>
      <c r="DA988">
        <v>145</v>
      </c>
      <c r="DB988">
        <v>1</v>
      </c>
      <c r="DC988" t="s">
        <v>132</v>
      </c>
      <c r="DD988" t="s">
        <v>133</v>
      </c>
      <c r="DG988">
        <v>1857680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"09/28/2024 21:14:03.046"</f>
        <v>09/28/2024 21:14:03.046</v>
      </c>
      <c r="C989" t="str">
        <f t="shared" si="63"/>
        <v>FFDFD7C0</v>
      </c>
      <c r="D989" t="s">
        <v>143</v>
      </c>
      <c r="E989">
        <v>13</v>
      </c>
      <c r="J989" t="s">
        <v>144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"21:14:02.773"</f>
        <v>21:14:02.773</v>
      </c>
      <c r="T989" t="str">
        <f>"21:14:02.373"</f>
        <v>21:14:02.373</v>
      </c>
      <c r="U989" t="str">
        <f t="shared" si="61"/>
        <v>A073EB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126</v>
      </c>
      <c r="AG989">
        <v>0</v>
      </c>
      <c r="AH989">
        <v>0</v>
      </c>
      <c r="AI989">
        <v>2</v>
      </c>
      <c r="AJ989">
        <v>1</v>
      </c>
      <c r="AK989" t="s">
        <v>583</v>
      </c>
      <c r="AL989">
        <v>36.022903999999997</v>
      </c>
      <c r="AM989" t="s">
        <v>584</v>
      </c>
      <c r="AN989">
        <v>-75.654538000000002</v>
      </c>
      <c r="AO989">
        <v>25</v>
      </c>
      <c r="AP989">
        <v>1200</v>
      </c>
      <c r="AQ989" t="s">
        <v>129</v>
      </c>
      <c r="AR989">
        <v>35</v>
      </c>
      <c r="AS989">
        <v>125</v>
      </c>
      <c r="AT989">
        <v>448</v>
      </c>
      <c r="BB989" t="str">
        <f t="shared" si="62"/>
        <v>1200</v>
      </c>
      <c r="BC989">
        <v>1</v>
      </c>
      <c r="BD989" t="str">
        <f t="shared" si="64"/>
        <v xml:space="preserve">N1281F  </v>
      </c>
      <c r="BE989">
        <v>1</v>
      </c>
      <c r="BG989">
        <v>0</v>
      </c>
      <c r="BH989">
        <v>0</v>
      </c>
      <c r="BI989">
        <v>0</v>
      </c>
      <c r="BJ989">
        <v>1075</v>
      </c>
      <c r="BK989">
        <v>-125</v>
      </c>
      <c r="BL989" t="s">
        <v>130</v>
      </c>
      <c r="BM989">
        <v>1</v>
      </c>
      <c r="BN989">
        <v>0</v>
      </c>
      <c r="BO989">
        <v>1</v>
      </c>
      <c r="BP989">
        <v>0</v>
      </c>
      <c r="BT989">
        <v>0</v>
      </c>
      <c r="BU989">
        <v>0</v>
      </c>
      <c r="CE989" t="str">
        <f>"21:14:02.776"</f>
        <v>21:14:02.776</v>
      </c>
      <c r="CF989">
        <v>775820343</v>
      </c>
      <c r="CI989">
        <v>0</v>
      </c>
      <c r="CJ989">
        <v>1504</v>
      </c>
      <c r="CK989">
        <v>1011.2</v>
      </c>
      <c r="CL989">
        <v>4.2187999999999999</v>
      </c>
      <c r="CM989">
        <v>1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6</v>
      </c>
      <c r="CY989">
        <v>7</v>
      </c>
      <c r="CZ989" t="s">
        <v>131</v>
      </c>
      <c r="DA989">
        <v>145</v>
      </c>
      <c r="DB989">
        <v>1</v>
      </c>
      <c r="DC989" t="s">
        <v>132</v>
      </c>
      <c r="DD989" t="s">
        <v>133</v>
      </c>
      <c r="DG989">
        <v>1857680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"09/28/2024 21:14:03.937"</f>
        <v>09/28/2024 21:14:03.937</v>
      </c>
      <c r="C990" t="str">
        <f t="shared" si="63"/>
        <v>FFDFD7C0</v>
      </c>
      <c r="D990" t="s">
        <v>143</v>
      </c>
      <c r="E990">
        <v>13</v>
      </c>
      <c r="J990" t="s">
        <v>144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"21:14:03.633"</f>
        <v>21:14:03.633</v>
      </c>
      <c r="T990" t="str">
        <f>"21:14:03.233"</f>
        <v>21:14:03.233</v>
      </c>
      <c r="U990" t="str">
        <f t="shared" si="61"/>
        <v>A073EB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126</v>
      </c>
      <c r="AG990">
        <v>0</v>
      </c>
      <c r="AH990">
        <v>0</v>
      </c>
      <c r="AI990">
        <v>2</v>
      </c>
      <c r="AJ990">
        <v>1</v>
      </c>
      <c r="AK990" t="s">
        <v>585</v>
      </c>
      <c r="AL990">
        <v>36.023440000000001</v>
      </c>
      <c r="AM990" t="s">
        <v>586</v>
      </c>
      <c r="AN990">
        <v>-75.654365999999996</v>
      </c>
      <c r="AO990">
        <v>25</v>
      </c>
      <c r="AP990">
        <v>1200</v>
      </c>
      <c r="AQ990" t="s">
        <v>129</v>
      </c>
      <c r="AR990">
        <v>32</v>
      </c>
      <c r="AS990">
        <v>125</v>
      </c>
      <c r="AT990">
        <v>256</v>
      </c>
      <c r="BB990" t="str">
        <f t="shared" si="62"/>
        <v>1200</v>
      </c>
      <c r="BC990">
        <v>1</v>
      </c>
      <c r="BD990" t="str">
        <f t="shared" si="64"/>
        <v xml:space="preserve">N1281F  </v>
      </c>
      <c r="BE990">
        <v>1</v>
      </c>
      <c r="BG990">
        <v>0</v>
      </c>
      <c r="BH990">
        <v>0</v>
      </c>
      <c r="BI990">
        <v>0</v>
      </c>
      <c r="BJ990">
        <v>1075</v>
      </c>
      <c r="BK990">
        <v>-125</v>
      </c>
      <c r="BL990" t="s">
        <v>130</v>
      </c>
      <c r="BM990">
        <v>1</v>
      </c>
      <c r="BN990">
        <v>0</v>
      </c>
      <c r="BO990">
        <v>1</v>
      </c>
      <c r="BP990">
        <v>0</v>
      </c>
      <c r="BT990">
        <v>0</v>
      </c>
      <c r="BU990">
        <v>0</v>
      </c>
      <c r="CE990" t="str">
        <f>"21:14:03.638"</f>
        <v>21:14:03.638</v>
      </c>
      <c r="CF990">
        <v>637625719</v>
      </c>
      <c r="CI990">
        <v>0</v>
      </c>
      <c r="CJ990">
        <v>1504</v>
      </c>
      <c r="CK990">
        <v>1011.2</v>
      </c>
      <c r="CL990">
        <v>4.2187999999999999</v>
      </c>
      <c r="CM990">
        <v>1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6</v>
      </c>
      <c r="CY990">
        <v>7</v>
      </c>
      <c r="CZ990" t="s">
        <v>131</v>
      </c>
      <c r="DA990">
        <v>145</v>
      </c>
      <c r="DB990">
        <v>1</v>
      </c>
      <c r="DC990" t="s">
        <v>132</v>
      </c>
      <c r="DD990" t="s">
        <v>133</v>
      </c>
      <c r="DG990">
        <v>1858123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"09/28/2024 21:14:03.937"</f>
        <v>09/28/2024 21:14:03.937</v>
      </c>
      <c r="C991" t="str">
        <f t="shared" si="63"/>
        <v>FFDFD7C0</v>
      </c>
      <c r="D991" t="s">
        <v>136</v>
      </c>
      <c r="E991">
        <v>3</v>
      </c>
      <c r="F991">
        <v>1003</v>
      </c>
      <c r="G991" t="s">
        <v>142</v>
      </c>
      <c r="J991" t="s">
        <v>137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"21:14:03.633"</f>
        <v>21:14:03.633</v>
      </c>
      <c r="T991" t="str">
        <f>"21:14:03.233"</f>
        <v>21:14:03.233</v>
      </c>
      <c r="U991" t="str">
        <f t="shared" si="61"/>
        <v>A073EB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126</v>
      </c>
      <c r="AG991">
        <v>0</v>
      </c>
      <c r="AH991">
        <v>0</v>
      </c>
      <c r="AI991">
        <v>2</v>
      </c>
      <c r="AJ991">
        <v>1</v>
      </c>
      <c r="AK991" t="s">
        <v>585</v>
      </c>
      <c r="AL991">
        <v>36.023440000000001</v>
      </c>
      <c r="AM991" t="s">
        <v>586</v>
      </c>
      <c r="AN991">
        <v>-75.654365999999996</v>
      </c>
      <c r="AO991">
        <v>25</v>
      </c>
      <c r="AP991">
        <v>1200</v>
      </c>
      <c r="AQ991" t="s">
        <v>129</v>
      </c>
      <c r="AR991">
        <v>32</v>
      </c>
      <c r="AS991">
        <v>125</v>
      </c>
      <c r="AT991">
        <v>256</v>
      </c>
      <c r="BB991" t="str">
        <f t="shared" si="62"/>
        <v>1200</v>
      </c>
      <c r="BC991">
        <v>1</v>
      </c>
      <c r="BD991" t="str">
        <f t="shared" si="64"/>
        <v xml:space="preserve">N1281F  </v>
      </c>
      <c r="BE991">
        <v>1</v>
      </c>
      <c r="BG991">
        <v>0</v>
      </c>
      <c r="BH991">
        <v>0</v>
      </c>
      <c r="BI991">
        <v>0</v>
      </c>
      <c r="BJ991">
        <v>1075</v>
      </c>
      <c r="BK991">
        <v>-125</v>
      </c>
      <c r="BL991" t="s">
        <v>130</v>
      </c>
      <c r="BM991">
        <v>1</v>
      </c>
      <c r="BN991">
        <v>0</v>
      </c>
      <c r="BO991">
        <v>1</v>
      </c>
      <c r="BP991">
        <v>0</v>
      </c>
      <c r="BT991">
        <v>0</v>
      </c>
      <c r="BU991">
        <v>0</v>
      </c>
      <c r="CE991" t="str">
        <f>"21:14:03.638"</f>
        <v>21:14:03.638</v>
      </c>
      <c r="CF991">
        <v>637625719</v>
      </c>
      <c r="CI991">
        <v>0</v>
      </c>
      <c r="CJ991">
        <v>1504</v>
      </c>
      <c r="CK991">
        <v>1011.2</v>
      </c>
      <c r="CL991">
        <v>4.2187999999999999</v>
      </c>
      <c r="CM991">
        <v>1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6</v>
      </c>
      <c r="CY991">
        <v>7</v>
      </c>
      <c r="CZ991" t="s">
        <v>131</v>
      </c>
      <c r="DA991">
        <v>145</v>
      </c>
      <c r="DB991">
        <v>1</v>
      </c>
      <c r="DC991" t="s">
        <v>132</v>
      </c>
      <c r="DD991" t="s">
        <v>133</v>
      </c>
      <c r="DG991">
        <v>1858123</v>
      </c>
      <c r="DI991">
        <v>0</v>
      </c>
      <c r="DJ991">
        <v>0</v>
      </c>
      <c r="DK991">
        <v>1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"09/28/2024 21:14:03.937"</f>
        <v>09/28/2024 21:14:03.937</v>
      </c>
      <c r="C992" t="str">
        <f t="shared" si="63"/>
        <v>FFDFD7C0</v>
      </c>
      <c r="D992" t="s">
        <v>136</v>
      </c>
      <c r="E992">
        <v>4</v>
      </c>
      <c r="F992">
        <v>1004</v>
      </c>
      <c r="G992" t="s">
        <v>124</v>
      </c>
      <c r="J992" t="s">
        <v>137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"21:14:03.633"</f>
        <v>21:14:03.633</v>
      </c>
      <c r="T992" t="str">
        <f>"21:14:03.233"</f>
        <v>21:14:03.233</v>
      </c>
      <c r="U992" t="str">
        <f t="shared" si="61"/>
        <v>A073EB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126</v>
      </c>
      <c r="AG992">
        <v>0</v>
      </c>
      <c r="AH992">
        <v>0</v>
      </c>
      <c r="AI992">
        <v>2</v>
      </c>
      <c r="AJ992">
        <v>1</v>
      </c>
      <c r="AK992" t="s">
        <v>585</v>
      </c>
      <c r="AL992">
        <v>36.023440000000001</v>
      </c>
      <c r="AM992" t="s">
        <v>586</v>
      </c>
      <c r="AN992">
        <v>-75.654365999999996</v>
      </c>
      <c r="AO992">
        <v>25</v>
      </c>
      <c r="AP992">
        <v>1200</v>
      </c>
      <c r="AQ992" t="s">
        <v>129</v>
      </c>
      <c r="AR992">
        <v>32</v>
      </c>
      <c r="AS992">
        <v>125</v>
      </c>
      <c r="AT992">
        <v>256</v>
      </c>
      <c r="BB992" t="str">
        <f t="shared" si="62"/>
        <v>1200</v>
      </c>
      <c r="BC992">
        <v>1</v>
      </c>
      <c r="BD992" t="str">
        <f t="shared" si="64"/>
        <v xml:space="preserve">N1281F  </v>
      </c>
      <c r="BE992">
        <v>1</v>
      </c>
      <c r="BG992">
        <v>0</v>
      </c>
      <c r="BH992">
        <v>0</v>
      </c>
      <c r="BI992">
        <v>0</v>
      </c>
      <c r="BJ992">
        <v>1075</v>
      </c>
      <c r="BK992">
        <v>-125</v>
      </c>
      <c r="BL992" t="s">
        <v>130</v>
      </c>
      <c r="BM992">
        <v>1</v>
      </c>
      <c r="BN992">
        <v>0</v>
      </c>
      <c r="BO992">
        <v>1</v>
      </c>
      <c r="BP992">
        <v>0</v>
      </c>
      <c r="BT992">
        <v>0</v>
      </c>
      <c r="BU992">
        <v>0</v>
      </c>
      <c r="CE992" t="str">
        <f>"21:14:03.638"</f>
        <v>21:14:03.638</v>
      </c>
      <c r="CF992">
        <v>637625719</v>
      </c>
      <c r="CI992">
        <v>0</v>
      </c>
      <c r="CJ992">
        <v>1504</v>
      </c>
      <c r="CK992">
        <v>1011.2</v>
      </c>
      <c r="CL992">
        <v>4.2187999999999999</v>
      </c>
      <c r="CM992">
        <v>1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6</v>
      </c>
      <c r="CY992">
        <v>7</v>
      </c>
      <c r="CZ992" t="s">
        <v>131</v>
      </c>
      <c r="DA992">
        <v>145</v>
      </c>
      <c r="DB992">
        <v>1</v>
      </c>
      <c r="DC992" t="s">
        <v>132</v>
      </c>
      <c r="DD992" t="s">
        <v>133</v>
      </c>
      <c r="DG992">
        <v>1858123</v>
      </c>
      <c r="DI992">
        <v>0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"09/28/2024 21:14:03.937"</f>
        <v>09/28/2024 21:14:03.937</v>
      </c>
      <c r="C993" t="str">
        <f t="shared" si="63"/>
        <v>FFDFD7C0</v>
      </c>
      <c r="D993" t="s">
        <v>123</v>
      </c>
      <c r="E993">
        <v>2</v>
      </c>
      <c r="H993">
        <v>158</v>
      </c>
      <c r="I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"21:14:03.633"</f>
        <v>21:14:03.633</v>
      </c>
      <c r="T993" t="str">
        <f>"21:14:03.233"</f>
        <v>21:14:03.233</v>
      </c>
      <c r="U993" t="str">
        <f t="shared" si="61"/>
        <v>A073EB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126</v>
      </c>
      <c r="AG993">
        <v>0</v>
      </c>
      <c r="AH993">
        <v>0</v>
      </c>
      <c r="AI993">
        <v>2</v>
      </c>
      <c r="AJ993">
        <v>1</v>
      </c>
      <c r="AK993" t="s">
        <v>585</v>
      </c>
      <c r="AL993">
        <v>36.023440000000001</v>
      </c>
      <c r="AM993" t="s">
        <v>586</v>
      </c>
      <c r="AN993">
        <v>-75.654365999999996</v>
      </c>
      <c r="AO993">
        <v>25</v>
      </c>
      <c r="AP993">
        <v>1200</v>
      </c>
      <c r="AQ993" t="s">
        <v>129</v>
      </c>
      <c r="AR993">
        <v>32</v>
      </c>
      <c r="AS993">
        <v>125</v>
      </c>
      <c r="AT993">
        <v>256</v>
      </c>
      <c r="BB993" t="str">
        <f t="shared" si="62"/>
        <v>1200</v>
      </c>
      <c r="BC993">
        <v>1</v>
      </c>
      <c r="BD993" t="str">
        <f t="shared" si="64"/>
        <v xml:space="preserve">N1281F  </v>
      </c>
      <c r="BE993">
        <v>1</v>
      </c>
      <c r="BG993">
        <v>0</v>
      </c>
      <c r="BH993">
        <v>0</v>
      </c>
      <c r="BI993">
        <v>0</v>
      </c>
      <c r="BJ993">
        <v>1075</v>
      </c>
      <c r="BK993">
        <v>-125</v>
      </c>
      <c r="BL993" t="s">
        <v>130</v>
      </c>
      <c r="BM993">
        <v>1</v>
      </c>
      <c r="BN993">
        <v>0</v>
      </c>
      <c r="BO993">
        <v>1</v>
      </c>
      <c r="BP993">
        <v>0</v>
      </c>
      <c r="BT993">
        <v>0</v>
      </c>
      <c r="BU993">
        <v>0</v>
      </c>
      <c r="CE993" t="str">
        <f>"21:14:03.638"</f>
        <v>21:14:03.638</v>
      </c>
      <c r="CF993">
        <v>637625719</v>
      </c>
      <c r="CI993">
        <v>0</v>
      </c>
      <c r="CJ993">
        <v>1504</v>
      </c>
      <c r="CK993">
        <v>1011.2</v>
      </c>
      <c r="CL993">
        <v>4.2187999999999999</v>
      </c>
      <c r="CM993">
        <v>1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6</v>
      </c>
      <c r="CY993">
        <v>7</v>
      </c>
      <c r="CZ993" t="s">
        <v>131</v>
      </c>
      <c r="DA993">
        <v>145</v>
      </c>
      <c r="DB993">
        <v>1</v>
      </c>
      <c r="DC993" t="s">
        <v>132</v>
      </c>
      <c r="DD993" t="s">
        <v>133</v>
      </c>
      <c r="DG993">
        <v>1858123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"09/28/2024 21:14:03.937"</f>
        <v>09/28/2024 21:14:03.937</v>
      </c>
      <c r="C994" t="str">
        <f t="shared" si="63"/>
        <v>FFDFD7C0</v>
      </c>
      <c r="D994" t="s">
        <v>427</v>
      </c>
      <c r="E994">
        <v>46</v>
      </c>
      <c r="H994">
        <v>143</v>
      </c>
      <c r="I994" t="s">
        <v>428</v>
      </c>
      <c r="J994" t="s">
        <v>297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"21:14:03.633"</f>
        <v>21:14:03.633</v>
      </c>
      <c r="T994" t="str">
        <f>"21:14:03.233"</f>
        <v>21:14:03.233</v>
      </c>
      <c r="U994" t="str">
        <f t="shared" si="61"/>
        <v>A073EB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126</v>
      </c>
      <c r="AG994">
        <v>0</v>
      </c>
      <c r="AH994">
        <v>0</v>
      </c>
      <c r="AI994">
        <v>2</v>
      </c>
      <c r="AJ994">
        <v>1</v>
      </c>
      <c r="AK994" t="s">
        <v>585</v>
      </c>
      <c r="AL994">
        <v>36.023440000000001</v>
      </c>
      <c r="AM994" t="s">
        <v>586</v>
      </c>
      <c r="AN994">
        <v>-75.654365999999996</v>
      </c>
      <c r="AO994">
        <v>25</v>
      </c>
      <c r="AP994">
        <v>1200</v>
      </c>
      <c r="AQ994" t="s">
        <v>129</v>
      </c>
      <c r="AR994">
        <v>32</v>
      </c>
      <c r="AS994">
        <v>125</v>
      </c>
      <c r="AT994">
        <v>256</v>
      </c>
      <c r="BB994" t="str">
        <f t="shared" si="62"/>
        <v>1200</v>
      </c>
      <c r="BC994">
        <v>1</v>
      </c>
      <c r="BD994" t="str">
        <f t="shared" si="64"/>
        <v xml:space="preserve">N1281F  </v>
      </c>
      <c r="BE994">
        <v>1</v>
      </c>
      <c r="BG994">
        <v>0</v>
      </c>
      <c r="BH994">
        <v>0</v>
      </c>
      <c r="BI994">
        <v>0</v>
      </c>
      <c r="BJ994">
        <v>1075</v>
      </c>
      <c r="BK994">
        <v>-125</v>
      </c>
      <c r="BL994" t="s">
        <v>130</v>
      </c>
      <c r="BM994">
        <v>1</v>
      </c>
      <c r="BN994">
        <v>0</v>
      </c>
      <c r="BO994">
        <v>1</v>
      </c>
      <c r="BP994">
        <v>0</v>
      </c>
      <c r="BT994">
        <v>0</v>
      </c>
      <c r="BU994">
        <v>0</v>
      </c>
      <c r="CE994" t="str">
        <f>"21:14:03.638"</f>
        <v>21:14:03.638</v>
      </c>
      <c r="CF994">
        <v>637625719</v>
      </c>
      <c r="CI994">
        <v>0</v>
      </c>
      <c r="CJ994">
        <v>1504</v>
      </c>
      <c r="CK994">
        <v>1011.2</v>
      </c>
      <c r="CL994">
        <v>4.2187999999999999</v>
      </c>
      <c r="CM994">
        <v>1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6</v>
      </c>
      <c r="CY994">
        <v>7</v>
      </c>
      <c r="CZ994" t="s">
        <v>131</v>
      </c>
      <c r="DA994">
        <v>145</v>
      </c>
      <c r="DB994">
        <v>1</v>
      </c>
      <c r="DC994" t="s">
        <v>132</v>
      </c>
      <c r="DD994" t="s">
        <v>133</v>
      </c>
      <c r="DG994">
        <v>1858123</v>
      </c>
      <c r="DI994">
        <v>0</v>
      </c>
      <c r="DJ994">
        <v>0</v>
      </c>
      <c r="DK994">
        <v>1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"09/28/2024 21:14:04.936"</f>
        <v>09/28/2024 21:14:04.936</v>
      </c>
      <c r="C995" t="str">
        <f t="shared" si="63"/>
        <v>FFDFD7C0</v>
      </c>
      <c r="D995" t="s">
        <v>143</v>
      </c>
      <c r="E995">
        <v>13</v>
      </c>
      <c r="J995" t="s">
        <v>144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"21:14:04.617"</f>
        <v>21:14:04.617</v>
      </c>
      <c r="T995" t="str">
        <f>"21:14:04.217"</f>
        <v>21:14:04.217</v>
      </c>
      <c r="U995" t="str">
        <f t="shared" si="61"/>
        <v>A073EB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126</v>
      </c>
      <c r="AG995">
        <v>0</v>
      </c>
      <c r="AH995">
        <v>0</v>
      </c>
      <c r="AI995">
        <v>2</v>
      </c>
      <c r="AJ995">
        <v>1</v>
      </c>
      <c r="AK995" t="s">
        <v>587</v>
      </c>
      <c r="AL995">
        <v>36.023933999999997</v>
      </c>
      <c r="AM995" t="s">
        <v>588</v>
      </c>
      <c r="AN995">
        <v>-75.654194000000004</v>
      </c>
      <c r="AO995">
        <v>25</v>
      </c>
      <c r="AP995">
        <v>1200</v>
      </c>
      <c r="AQ995" t="s">
        <v>129</v>
      </c>
      <c r="AR995">
        <v>28</v>
      </c>
      <c r="AS995">
        <v>125</v>
      </c>
      <c r="AT995">
        <v>64</v>
      </c>
      <c r="BB995" t="str">
        <f t="shared" si="62"/>
        <v>1200</v>
      </c>
      <c r="BC995">
        <v>1</v>
      </c>
      <c r="BD995" t="str">
        <f t="shared" si="64"/>
        <v xml:space="preserve">N1281F  </v>
      </c>
      <c r="BE995">
        <v>1</v>
      </c>
      <c r="BG995">
        <v>0</v>
      </c>
      <c r="BH995">
        <v>0</v>
      </c>
      <c r="BI995">
        <v>0</v>
      </c>
      <c r="BJ995">
        <v>1075</v>
      </c>
      <c r="BK995">
        <v>-125</v>
      </c>
      <c r="BL995" t="s">
        <v>130</v>
      </c>
      <c r="BM995">
        <v>1</v>
      </c>
      <c r="BN995">
        <v>0</v>
      </c>
      <c r="BO995">
        <v>1</v>
      </c>
      <c r="BP995">
        <v>0</v>
      </c>
      <c r="BT995">
        <v>0</v>
      </c>
      <c r="BU995">
        <v>0</v>
      </c>
      <c r="CE995" t="str">
        <f>"21:14:04.622"</f>
        <v>21:14:04.622</v>
      </c>
      <c r="CF995">
        <v>622312328</v>
      </c>
      <c r="CI995">
        <v>0</v>
      </c>
      <c r="CJ995">
        <v>1504</v>
      </c>
      <c r="CK995">
        <v>1011.2</v>
      </c>
      <c r="CL995">
        <v>4.2187999999999999</v>
      </c>
      <c r="CM995">
        <v>1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6</v>
      </c>
      <c r="CY995">
        <v>7</v>
      </c>
      <c r="CZ995" t="s">
        <v>131</v>
      </c>
      <c r="DA995">
        <v>145</v>
      </c>
      <c r="DB995">
        <v>1</v>
      </c>
      <c r="DC995" t="s">
        <v>132</v>
      </c>
      <c r="DD995" t="s">
        <v>133</v>
      </c>
      <c r="DG995">
        <v>1858542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"09/28/2024 21:14:04.905"</f>
        <v>09/28/2024 21:14:04.905</v>
      </c>
      <c r="C996" t="str">
        <f t="shared" si="63"/>
        <v>FFDFD7C0</v>
      </c>
      <c r="D996" t="s">
        <v>427</v>
      </c>
      <c r="E996">
        <v>46</v>
      </c>
      <c r="H996">
        <v>143</v>
      </c>
      <c r="I996" t="s">
        <v>428</v>
      </c>
      <c r="J996" t="s">
        <v>297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"21:14:04.617"</f>
        <v>21:14:04.617</v>
      </c>
      <c r="T996" t="str">
        <f>"21:14:04.217"</f>
        <v>21:14:04.217</v>
      </c>
      <c r="U996" t="str">
        <f t="shared" si="61"/>
        <v>A073EB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126</v>
      </c>
      <c r="AG996">
        <v>0</v>
      </c>
      <c r="AH996">
        <v>0</v>
      </c>
      <c r="AI996">
        <v>2</v>
      </c>
      <c r="AJ996">
        <v>1</v>
      </c>
      <c r="AK996" t="s">
        <v>587</v>
      </c>
      <c r="AL996">
        <v>36.023933999999997</v>
      </c>
      <c r="AM996" t="s">
        <v>588</v>
      </c>
      <c r="AN996">
        <v>-75.654194000000004</v>
      </c>
      <c r="AO996">
        <v>25</v>
      </c>
      <c r="AP996">
        <v>1200</v>
      </c>
      <c r="AQ996" t="s">
        <v>129</v>
      </c>
      <c r="AR996">
        <v>28</v>
      </c>
      <c r="AS996">
        <v>125</v>
      </c>
      <c r="AT996">
        <v>64</v>
      </c>
      <c r="BB996" t="str">
        <f t="shared" si="62"/>
        <v>1200</v>
      </c>
      <c r="BC996">
        <v>1</v>
      </c>
      <c r="BD996" t="str">
        <f t="shared" si="64"/>
        <v xml:space="preserve">N1281F  </v>
      </c>
      <c r="BE996">
        <v>1</v>
      </c>
      <c r="BG996">
        <v>0</v>
      </c>
      <c r="BH996">
        <v>0</v>
      </c>
      <c r="BI996">
        <v>0</v>
      </c>
      <c r="BJ996">
        <v>1075</v>
      </c>
      <c r="BK996">
        <v>-125</v>
      </c>
      <c r="BL996" t="s">
        <v>130</v>
      </c>
      <c r="BM996">
        <v>1</v>
      </c>
      <c r="BN996">
        <v>0</v>
      </c>
      <c r="BO996">
        <v>1</v>
      </c>
      <c r="BP996">
        <v>0</v>
      </c>
      <c r="BT996">
        <v>0</v>
      </c>
      <c r="BU996">
        <v>0</v>
      </c>
      <c r="CE996" t="str">
        <f>"21:14:04.622"</f>
        <v>21:14:04.622</v>
      </c>
      <c r="CF996">
        <v>622312328</v>
      </c>
      <c r="CI996">
        <v>0</v>
      </c>
      <c r="CJ996">
        <v>1504</v>
      </c>
      <c r="CK996">
        <v>1011.2</v>
      </c>
      <c r="CL996">
        <v>4.2187999999999999</v>
      </c>
      <c r="CM996">
        <v>1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6</v>
      </c>
      <c r="CY996">
        <v>7</v>
      </c>
      <c r="CZ996" t="s">
        <v>131</v>
      </c>
      <c r="DA996">
        <v>145</v>
      </c>
      <c r="DB996">
        <v>1</v>
      </c>
      <c r="DC996" t="s">
        <v>132</v>
      </c>
      <c r="DD996" t="s">
        <v>133</v>
      </c>
      <c r="DG996">
        <v>1858542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"09/28/2024 21:14:04.936"</f>
        <v>09/28/2024 21:14:04.936</v>
      </c>
      <c r="C997" t="str">
        <f t="shared" si="63"/>
        <v>FFDFD7C0</v>
      </c>
      <c r="D997" t="s">
        <v>136</v>
      </c>
      <c r="E997">
        <v>3</v>
      </c>
      <c r="F997">
        <v>1003</v>
      </c>
      <c r="G997" t="s">
        <v>142</v>
      </c>
      <c r="J997" t="s">
        <v>137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"21:14:04.617"</f>
        <v>21:14:04.617</v>
      </c>
      <c r="T997" t="str">
        <f>"21:14:04.217"</f>
        <v>21:14:04.217</v>
      </c>
      <c r="U997" t="str">
        <f t="shared" si="61"/>
        <v>A073EB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126</v>
      </c>
      <c r="AG997">
        <v>0</v>
      </c>
      <c r="AH997">
        <v>0</v>
      </c>
      <c r="AI997">
        <v>2</v>
      </c>
      <c r="AJ997">
        <v>1</v>
      </c>
      <c r="AK997" t="s">
        <v>587</v>
      </c>
      <c r="AL997">
        <v>36.023933999999997</v>
      </c>
      <c r="AM997" t="s">
        <v>588</v>
      </c>
      <c r="AN997">
        <v>-75.654194000000004</v>
      </c>
      <c r="AO997">
        <v>25</v>
      </c>
      <c r="AP997">
        <v>1200</v>
      </c>
      <c r="AQ997" t="s">
        <v>129</v>
      </c>
      <c r="AR997">
        <v>28</v>
      </c>
      <c r="AS997">
        <v>125</v>
      </c>
      <c r="AT997">
        <v>64</v>
      </c>
      <c r="BB997" t="str">
        <f t="shared" si="62"/>
        <v>1200</v>
      </c>
      <c r="BC997">
        <v>1</v>
      </c>
      <c r="BD997" t="str">
        <f t="shared" si="64"/>
        <v xml:space="preserve">N1281F  </v>
      </c>
      <c r="BE997">
        <v>1</v>
      </c>
      <c r="BG997">
        <v>0</v>
      </c>
      <c r="BH997">
        <v>0</v>
      </c>
      <c r="BI997">
        <v>0</v>
      </c>
      <c r="BJ997">
        <v>1075</v>
      </c>
      <c r="BK997">
        <v>-125</v>
      </c>
      <c r="BL997" t="s">
        <v>130</v>
      </c>
      <c r="BM997">
        <v>1</v>
      </c>
      <c r="BN997">
        <v>0</v>
      </c>
      <c r="BO997">
        <v>1</v>
      </c>
      <c r="BP997">
        <v>0</v>
      </c>
      <c r="BT997">
        <v>0</v>
      </c>
      <c r="BU997">
        <v>0</v>
      </c>
      <c r="CE997" t="str">
        <f>"21:14:04.622"</f>
        <v>21:14:04.622</v>
      </c>
      <c r="CF997">
        <v>622312328</v>
      </c>
      <c r="CI997">
        <v>0</v>
      </c>
      <c r="CJ997">
        <v>1504</v>
      </c>
      <c r="CK997">
        <v>1011.2</v>
      </c>
      <c r="CL997">
        <v>4.2187999999999999</v>
      </c>
      <c r="CM997">
        <v>1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6</v>
      </c>
      <c r="CY997">
        <v>7</v>
      </c>
      <c r="CZ997" t="s">
        <v>131</v>
      </c>
      <c r="DA997">
        <v>145</v>
      </c>
      <c r="DB997">
        <v>1</v>
      </c>
      <c r="DC997" t="s">
        <v>132</v>
      </c>
      <c r="DD997" t="s">
        <v>133</v>
      </c>
      <c r="DG997">
        <v>1858542</v>
      </c>
      <c r="DI997">
        <v>0</v>
      </c>
      <c r="DJ997">
        <v>0</v>
      </c>
      <c r="DK997">
        <v>1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"09/28/2024 21:14:04.936"</f>
        <v>09/28/2024 21:14:04.936</v>
      </c>
      <c r="C998" t="str">
        <f t="shared" si="63"/>
        <v>FFDFD7C0</v>
      </c>
      <c r="D998" t="s">
        <v>136</v>
      </c>
      <c r="E998">
        <v>4</v>
      </c>
      <c r="F998">
        <v>1004</v>
      </c>
      <c r="G998" t="s">
        <v>124</v>
      </c>
      <c r="J998" t="s">
        <v>137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"21:14:04.617"</f>
        <v>21:14:04.617</v>
      </c>
      <c r="T998" t="str">
        <f>"21:14:04.217"</f>
        <v>21:14:04.217</v>
      </c>
      <c r="U998" t="str">
        <f t="shared" si="61"/>
        <v>A073EB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126</v>
      </c>
      <c r="AG998">
        <v>0</v>
      </c>
      <c r="AH998">
        <v>0</v>
      </c>
      <c r="AI998">
        <v>2</v>
      </c>
      <c r="AJ998">
        <v>1</v>
      </c>
      <c r="AK998" t="s">
        <v>587</v>
      </c>
      <c r="AL998">
        <v>36.023933999999997</v>
      </c>
      <c r="AM998" t="s">
        <v>588</v>
      </c>
      <c r="AN998">
        <v>-75.654194000000004</v>
      </c>
      <c r="AO998">
        <v>25</v>
      </c>
      <c r="AP998">
        <v>1200</v>
      </c>
      <c r="AQ998" t="s">
        <v>129</v>
      </c>
      <c r="AR998">
        <v>28</v>
      </c>
      <c r="AS998">
        <v>125</v>
      </c>
      <c r="AT998">
        <v>64</v>
      </c>
      <c r="BB998" t="str">
        <f t="shared" si="62"/>
        <v>1200</v>
      </c>
      <c r="BC998">
        <v>1</v>
      </c>
      <c r="BD998" t="str">
        <f t="shared" si="64"/>
        <v xml:space="preserve">N1281F  </v>
      </c>
      <c r="BE998">
        <v>1</v>
      </c>
      <c r="BG998">
        <v>0</v>
      </c>
      <c r="BH998">
        <v>0</v>
      </c>
      <c r="BI998">
        <v>0</v>
      </c>
      <c r="BJ998">
        <v>1075</v>
      </c>
      <c r="BK998">
        <v>-125</v>
      </c>
      <c r="BL998" t="s">
        <v>130</v>
      </c>
      <c r="BM998">
        <v>1</v>
      </c>
      <c r="BN998">
        <v>0</v>
      </c>
      <c r="BO998">
        <v>1</v>
      </c>
      <c r="BP998">
        <v>0</v>
      </c>
      <c r="BT998">
        <v>0</v>
      </c>
      <c r="BU998">
        <v>0</v>
      </c>
      <c r="CE998" t="str">
        <f>"21:14:04.622"</f>
        <v>21:14:04.622</v>
      </c>
      <c r="CF998">
        <v>622312328</v>
      </c>
      <c r="CI998">
        <v>0</v>
      </c>
      <c r="CJ998">
        <v>1504</v>
      </c>
      <c r="CK998">
        <v>1011.2</v>
      </c>
      <c r="CL998">
        <v>4.2187999999999999</v>
      </c>
      <c r="CM998">
        <v>1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6</v>
      </c>
      <c r="CY998">
        <v>7</v>
      </c>
      <c r="CZ998" t="s">
        <v>131</v>
      </c>
      <c r="DA998">
        <v>145</v>
      </c>
      <c r="DB998">
        <v>1</v>
      </c>
      <c r="DC998" t="s">
        <v>132</v>
      </c>
      <c r="DD998" t="s">
        <v>133</v>
      </c>
      <c r="DG998">
        <v>1858542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"09/28/2024 21:14:04.952"</f>
        <v>09/28/2024 21:14:04.952</v>
      </c>
      <c r="C999" t="str">
        <f t="shared" si="63"/>
        <v>FFDFD7C0</v>
      </c>
      <c r="D999" t="s">
        <v>123</v>
      </c>
      <c r="E999">
        <v>2</v>
      </c>
      <c r="H999">
        <v>158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"21:14:04.617"</f>
        <v>21:14:04.617</v>
      </c>
      <c r="T999" t="str">
        <f>"21:14:04.217"</f>
        <v>21:14:04.217</v>
      </c>
      <c r="U999" t="str">
        <f t="shared" si="61"/>
        <v>A073EB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126</v>
      </c>
      <c r="AG999">
        <v>0</v>
      </c>
      <c r="AH999">
        <v>0</v>
      </c>
      <c r="AI999">
        <v>2</v>
      </c>
      <c r="AJ999">
        <v>1</v>
      </c>
      <c r="AK999" t="s">
        <v>587</v>
      </c>
      <c r="AL999">
        <v>36.023933999999997</v>
      </c>
      <c r="AM999" t="s">
        <v>588</v>
      </c>
      <c r="AN999">
        <v>-75.654194000000004</v>
      </c>
      <c r="AO999">
        <v>25</v>
      </c>
      <c r="AP999">
        <v>1200</v>
      </c>
      <c r="AQ999" t="s">
        <v>129</v>
      </c>
      <c r="AR999">
        <v>28</v>
      </c>
      <c r="AS999">
        <v>125</v>
      </c>
      <c r="AT999">
        <v>64</v>
      </c>
      <c r="BB999" t="str">
        <f t="shared" si="62"/>
        <v>1200</v>
      </c>
      <c r="BC999">
        <v>1</v>
      </c>
      <c r="BD999" t="str">
        <f t="shared" si="64"/>
        <v xml:space="preserve">N1281F  </v>
      </c>
      <c r="BE999">
        <v>1</v>
      </c>
      <c r="BG999">
        <v>0</v>
      </c>
      <c r="BH999">
        <v>0</v>
      </c>
      <c r="BI999">
        <v>0</v>
      </c>
      <c r="BJ999">
        <v>1075</v>
      </c>
      <c r="BK999">
        <v>-125</v>
      </c>
      <c r="BL999" t="s">
        <v>130</v>
      </c>
      <c r="BM999">
        <v>1</v>
      </c>
      <c r="BN999">
        <v>0</v>
      </c>
      <c r="BO999">
        <v>1</v>
      </c>
      <c r="BP999">
        <v>0</v>
      </c>
      <c r="BT999">
        <v>0</v>
      </c>
      <c r="BU999">
        <v>0</v>
      </c>
      <c r="CE999" t="str">
        <f>"21:14:04.622"</f>
        <v>21:14:04.622</v>
      </c>
      <c r="CF999">
        <v>622312328</v>
      </c>
      <c r="CI999">
        <v>0</v>
      </c>
      <c r="CJ999">
        <v>1504</v>
      </c>
      <c r="CK999">
        <v>1011.2</v>
      </c>
      <c r="CL999">
        <v>4.2187999999999999</v>
      </c>
      <c r="CM999">
        <v>1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6</v>
      </c>
      <c r="CY999">
        <v>7</v>
      </c>
      <c r="CZ999" t="s">
        <v>131</v>
      </c>
      <c r="DA999">
        <v>145</v>
      </c>
      <c r="DB999">
        <v>1</v>
      </c>
      <c r="DC999" t="s">
        <v>132</v>
      </c>
      <c r="DD999" t="s">
        <v>133</v>
      </c>
      <c r="DG999">
        <v>1858542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"09/28/2024 21:14:05.905"</f>
        <v>09/28/2024 21:14:05.905</v>
      </c>
      <c r="C1000" t="str">
        <f t="shared" si="63"/>
        <v>FFDFD7C0</v>
      </c>
      <c r="D1000" t="s">
        <v>123</v>
      </c>
      <c r="E1000">
        <v>2</v>
      </c>
      <c r="H1000">
        <v>158</v>
      </c>
      <c r="I1000" t="s">
        <v>124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"21:14:05.609"</f>
        <v>21:14:05.609</v>
      </c>
      <c r="T1000" t="str">
        <f>"21:14:05.109"</f>
        <v>21:14:05.109</v>
      </c>
      <c r="U1000" t="str">
        <f t="shared" si="61"/>
        <v>A073EB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126</v>
      </c>
      <c r="AG1000">
        <v>0</v>
      </c>
      <c r="AH1000">
        <v>0</v>
      </c>
      <c r="AI1000">
        <v>2</v>
      </c>
      <c r="AJ1000">
        <v>1</v>
      </c>
      <c r="AK1000" t="s">
        <v>589</v>
      </c>
      <c r="AL1000">
        <v>36.024535</v>
      </c>
      <c r="AM1000" t="s">
        <v>590</v>
      </c>
      <c r="AN1000">
        <v>-75.654066</v>
      </c>
      <c r="AO1000">
        <v>25</v>
      </c>
      <c r="AP1000">
        <v>1225</v>
      </c>
      <c r="AQ1000" t="s">
        <v>129</v>
      </c>
      <c r="AR1000">
        <v>25</v>
      </c>
      <c r="AS1000">
        <v>124</v>
      </c>
      <c r="AT1000">
        <v>128</v>
      </c>
      <c r="BB1000" t="str">
        <f t="shared" si="62"/>
        <v>1200</v>
      </c>
      <c r="BC1000">
        <v>1</v>
      </c>
      <c r="BD1000" t="str">
        <f t="shared" si="64"/>
        <v xml:space="preserve">N1281F  </v>
      </c>
      <c r="BE1000">
        <v>1</v>
      </c>
      <c r="BG1000">
        <v>0</v>
      </c>
      <c r="BH1000">
        <v>0</v>
      </c>
      <c r="BI1000">
        <v>0</v>
      </c>
      <c r="BJ1000">
        <v>1075</v>
      </c>
      <c r="BK1000">
        <v>-150</v>
      </c>
      <c r="BL1000" t="s">
        <v>130</v>
      </c>
      <c r="BM1000">
        <v>1</v>
      </c>
      <c r="BN1000">
        <v>0</v>
      </c>
      <c r="BO1000">
        <v>1</v>
      </c>
      <c r="BP1000">
        <v>0</v>
      </c>
      <c r="BT1000">
        <v>0</v>
      </c>
      <c r="BU1000">
        <v>0</v>
      </c>
      <c r="CE1000" t="str">
        <f>"21:14:05.615"</f>
        <v>21:14:05.615</v>
      </c>
      <c r="CF1000">
        <v>615190815</v>
      </c>
      <c r="CI1000">
        <v>0</v>
      </c>
      <c r="CJ1000">
        <v>1504</v>
      </c>
      <c r="CK1000">
        <v>1011.2</v>
      </c>
      <c r="CL1000">
        <v>4.2187999999999999</v>
      </c>
      <c r="CM1000">
        <v>1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5</v>
      </c>
      <c r="CY1000">
        <v>7</v>
      </c>
      <c r="CZ1000" t="s">
        <v>131</v>
      </c>
      <c r="DA1000">
        <v>145</v>
      </c>
      <c r="DB1000">
        <v>1</v>
      </c>
      <c r="DC1000" t="s">
        <v>132</v>
      </c>
      <c r="DD1000" t="s">
        <v>133</v>
      </c>
      <c r="DG1000">
        <v>1859054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"09/28/2024 21:14:05.905"</f>
        <v>09/28/2024 21:14:05.905</v>
      </c>
      <c r="C1001" t="str">
        <f t="shared" si="63"/>
        <v>FFDFD7C0</v>
      </c>
      <c r="D1001" t="s">
        <v>427</v>
      </c>
      <c r="E1001">
        <v>46</v>
      </c>
      <c r="H1001">
        <v>143</v>
      </c>
      <c r="I1001" t="s">
        <v>428</v>
      </c>
      <c r="J1001" t="s">
        <v>297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"21:14:05.609"</f>
        <v>21:14:05.609</v>
      </c>
      <c r="T1001" t="str">
        <f>"21:14:05.109"</f>
        <v>21:14:05.109</v>
      </c>
      <c r="U1001" t="str">
        <f t="shared" si="61"/>
        <v>A073EB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126</v>
      </c>
      <c r="AG1001">
        <v>0</v>
      </c>
      <c r="AH1001">
        <v>0</v>
      </c>
      <c r="AI1001">
        <v>2</v>
      </c>
      <c r="AJ1001">
        <v>1</v>
      </c>
      <c r="AK1001" t="s">
        <v>589</v>
      </c>
      <c r="AL1001">
        <v>36.024535</v>
      </c>
      <c r="AM1001" t="s">
        <v>590</v>
      </c>
      <c r="AN1001">
        <v>-75.654066</v>
      </c>
      <c r="AO1001">
        <v>25</v>
      </c>
      <c r="AP1001">
        <v>1225</v>
      </c>
      <c r="AQ1001" t="s">
        <v>129</v>
      </c>
      <c r="AR1001">
        <v>25</v>
      </c>
      <c r="AS1001">
        <v>124</v>
      </c>
      <c r="AT1001">
        <v>128</v>
      </c>
      <c r="BB1001" t="str">
        <f t="shared" si="62"/>
        <v>1200</v>
      </c>
      <c r="BC1001">
        <v>1</v>
      </c>
      <c r="BD1001" t="str">
        <f t="shared" si="64"/>
        <v xml:space="preserve">N1281F  </v>
      </c>
      <c r="BE1001">
        <v>1</v>
      </c>
      <c r="BG1001">
        <v>0</v>
      </c>
      <c r="BH1001">
        <v>0</v>
      </c>
      <c r="BI1001">
        <v>0</v>
      </c>
      <c r="BJ1001">
        <v>1075</v>
      </c>
      <c r="BK1001">
        <v>-150</v>
      </c>
      <c r="BL1001" t="s">
        <v>130</v>
      </c>
      <c r="BM1001">
        <v>1</v>
      </c>
      <c r="BN1001">
        <v>0</v>
      </c>
      <c r="BO1001">
        <v>1</v>
      </c>
      <c r="BP1001">
        <v>0</v>
      </c>
      <c r="BT1001">
        <v>0</v>
      </c>
      <c r="BU1001">
        <v>0</v>
      </c>
      <c r="CE1001" t="str">
        <f>"21:14:05.615"</f>
        <v>21:14:05.615</v>
      </c>
      <c r="CF1001">
        <v>615190815</v>
      </c>
      <c r="CI1001">
        <v>0</v>
      </c>
      <c r="CJ1001">
        <v>1504</v>
      </c>
      <c r="CK1001">
        <v>1011.2</v>
      </c>
      <c r="CL1001">
        <v>4.2187999999999999</v>
      </c>
      <c r="CM1001">
        <v>1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5</v>
      </c>
      <c r="CY1001">
        <v>7</v>
      </c>
      <c r="CZ1001" t="s">
        <v>131</v>
      </c>
      <c r="DA1001">
        <v>145</v>
      </c>
      <c r="DB1001">
        <v>1</v>
      </c>
      <c r="DC1001" t="s">
        <v>132</v>
      </c>
      <c r="DD1001" t="s">
        <v>133</v>
      </c>
      <c r="DG1001">
        <v>1859054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"09/28/2024 21:14:05.905"</f>
        <v>09/28/2024 21:14:05.905</v>
      </c>
      <c r="C1002" t="str">
        <f t="shared" si="63"/>
        <v>FFDFD7C0</v>
      </c>
      <c r="D1002" t="s">
        <v>136</v>
      </c>
      <c r="E1002">
        <v>3</v>
      </c>
      <c r="F1002">
        <v>1003</v>
      </c>
      <c r="G1002" t="s">
        <v>142</v>
      </c>
      <c r="J1002" t="s">
        <v>137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"21:14:05.609"</f>
        <v>21:14:05.609</v>
      </c>
      <c r="T1002" t="str">
        <f>"21:14:05.109"</f>
        <v>21:14:05.109</v>
      </c>
      <c r="U1002" t="str">
        <f t="shared" si="61"/>
        <v>A073EB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126</v>
      </c>
      <c r="AG1002">
        <v>0</v>
      </c>
      <c r="AH1002">
        <v>0</v>
      </c>
      <c r="AI1002">
        <v>2</v>
      </c>
      <c r="AJ1002">
        <v>1</v>
      </c>
      <c r="AK1002" t="s">
        <v>589</v>
      </c>
      <c r="AL1002">
        <v>36.024535</v>
      </c>
      <c r="AM1002" t="s">
        <v>590</v>
      </c>
      <c r="AN1002">
        <v>-75.654066</v>
      </c>
      <c r="AO1002">
        <v>25</v>
      </c>
      <c r="AP1002">
        <v>1225</v>
      </c>
      <c r="AQ1002" t="s">
        <v>129</v>
      </c>
      <c r="AR1002">
        <v>25</v>
      </c>
      <c r="AS1002">
        <v>124</v>
      </c>
      <c r="AT1002">
        <v>128</v>
      </c>
      <c r="BB1002" t="str">
        <f t="shared" si="62"/>
        <v>1200</v>
      </c>
      <c r="BC1002">
        <v>1</v>
      </c>
      <c r="BD1002" t="str">
        <f t="shared" si="64"/>
        <v xml:space="preserve">N1281F  </v>
      </c>
      <c r="BE1002">
        <v>1</v>
      </c>
      <c r="BG1002">
        <v>0</v>
      </c>
      <c r="BH1002">
        <v>0</v>
      </c>
      <c r="BI1002">
        <v>0</v>
      </c>
      <c r="BJ1002">
        <v>1075</v>
      </c>
      <c r="BK1002">
        <v>-150</v>
      </c>
      <c r="BL1002" t="s">
        <v>130</v>
      </c>
      <c r="BM1002">
        <v>1</v>
      </c>
      <c r="BN1002">
        <v>0</v>
      </c>
      <c r="BO1002">
        <v>1</v>
      </c>
      <c r="BP1002">
        <v>0</v>
      </c>
      <c r="BT1002">
        <v>0</v>
      </c>
      <c r="BU1002">
        <v>0</v>
      </c>
      <c r="CE1002" t="str">
        <f>"21:14:05.615"</f>
        <v>21:14:05.615</v>
      </c>
      <c r="CF1002">
        <v>615190815</v>
      </c>
      <c r="CI1002">
        <v>0</v>
      </c>
      <c r="CJ1002">
        <v>1504</v>
      </c>
      <c r="CK1002">
        <v>1011.2</v>
      </c>
      <c r="CL1002">
        <v>4.2187999999999999</v>
      </c>
      <c r="CM1002">
        <v>1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5</v>
      </c>
      <c r="CY1002">
        <v>7</v>
      </c>
      <c r="CZ1002" t="s">
        <v>131</v>
      </c>
      <c r="DA1002">
        <v>145</v>
      </c>
      <c r="DB1002">
        <v>1</v>
      </c>
      <c r="DC1002" t="s">
        <v>132</v>
      </c>
      <c r="DD1002" t="s">
        <v>133</v>
      </c>
      <c r="DG1002">
        <v>1859054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"09/28/2024 21:14:05.905"</f>
        <v>09/28/2024 21:14:05.905</v>
      </c>
      <c r="C1003" t="str">
        <f t="shared" si="63"/>
        <v>FFDFD7C0</v>
      </c>
      <c r="D1003" t="s">
        <v>136</v>
      </c>
      <c r="E1003">
        <v>4</v>
      </c>
      <c r="F1003">
        <v>1004</v>
      </c>
      <c r="G1003" t="s">
        <v>124</v>
      </c>
      <c r="J1003" t="s">
        <v>137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"21:14:05.609"</f>
        <v>21:14:05.609</v>
      </c>
      <c r="T1003" t="str">
        <f>"21:14:05.109"</f>
        <v>21:14:05.109</v>
      </c>
      <c r="U1003" t="str">
        <f t="shared" si="61"/>
        <v>A073EB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126</v>
      </c>
      <c r="AG1003">
        <v>0</v>
      </c>
      <c r="AH1003">
        <v>0</v>
      </c>
      <c r="AI1003">
        <v>2</v>
      </c>
      <c r="AJ1003">
        <v>1</v>
      </c>
      <c r="AK1003" t="s">
        <v>589</v>
      </c>
      <c r="AL1003">
        <v>36.024535</v>
      </c>
      <c r="AM1003" t="s">
        <v>590</v>
      </c>
      <c r="AN1003">
        <v>-75.654066</v>
      </c>
      <c r="AO1003">
        <v>25</v>
      </c>
      <c r="AP1003">
        <v>1225</v>
      </c>
      <c r="AQ1003" t="s">
        <v>129</v>
      </c>
      <c r="AR1003">
        <v>25</v>
      </c>
      <c r="AS1003">
        <v>124</v>
      </c>
      <c r="AT1003">
        <v>128</v>
      </c>
      <c r="BB1003" t="str">
        <f t="shared" si="62"/>
        <v>1200</v>
      </c>
      <c r="BC1003">
        <v>1</v>
      </c>
      <c r="BD1003" t="str">
        <f t="shared" si="64"/>
        <v xml:space="preserve">N1281F  </v>
      </c>
      <c r="BE1003">
        <v>1</v>
      </c>
      <c r="BG1003">
        <v>0</v>
      </c>
      <c r="BH1003">
        <v>0</v>
      </c>
      <c r="BI1003">
        <v>0</v>
      </c>
      <c r="BJ1003">
        <v>1075</v>
      </c>
      <c r="BK1003">
        <v>-150</v>
      </c>
      <c r="BL1003" t="s">
        <v>130</v>
      </c>
      <c r="BM1003">
        <v>1</v>
      </c>
      <c r="BN1003">
        <v>0</v>
      </c>
      <c r="BO1003">
        <v>1</v>
      </c>
      <c r="BP1003">
        <v>0</v>
      </c>
      <c r="BT1003">
        <v>0</v>
      </c>
      <c r="BU1003">
        <v>0</v>
      </c>
      <c r="CE1003" t="str">
        <f>"21:14:05.615"</f>
        <v>21:14:05.615</v>
      </c>
      <c r="CF1003">
        <v>615190815</v>
      </c>
      <c r="CI1003">
        <v>0</v>
      </c>
      <c r="CJ1003">
        <v>1504</v>
      </c>
      <c r="CK1003">
        <v>1011.2</v>
      </c>
      <c r="CL1003">
        <v>4.2187999999999999</v>
      </c>
      <c r="CM1003">
        <v>1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5</v>
      </c>
      <c r="CY1003">
        <v>7</v>
      </c>
      <c r="CZ1003" t="s">
        <v>131</v>
      </c>
      <c r="DA1003">
        <v>145</v>
      </c>
      <c r="DB1003">
        <v>1</v>
      </c>
      <c r="DC1003" t="s">
        <v>132</v>
      </c>
      <c r="DD1003" t="s">
        <v>133</v>
      </c>
      <c r="DG1003">
        <v>1859054</v>
      </c>
      <c r="DI1003">
        <v>0</v>
      </c>
      <c r="DJ1003">
        <v>0</v>
      </c>
      <c r="DK1003">
        <v>1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"09/28/2024 21:14:05.905"</f>
        <v>09/28/2024 21:14:05.905</v>
      </c>
      <c r="C1004" t="str">
        <f t="shared" si="63"/>
        <v>FFDFD7C0</v>
      </c>
      <c r="D1004" t="s">
        <v>143</v>
      </c>
      <c r="E1004">
        <v>13</v>
      </c>
      <c r="J1004" t="s">
        <v>144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"21:14:05.609"</f>
        <v>21:14:05.609</v>
      </c>
      <c r="T1004" t="str">
        <f>"21:14:05.109"</f>
        <v>21:14:05.109</v>
      </c>
      <c r="U1004" t="str">
        <f t="shared" si="61"/>
        <v>A073EB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126</v>
      </c>
      <c r="AG1004">
        <v>0</v>
      </c>
      <c r="AH1004">
        <v>0</v>
      </c>
      <c r="AI1004">
        <v>2</v>
      </c>
      <c r="AJ1004">
        <v>1</v>
      </c>
      <c r="AK1004" t="s">
        <v>589</v>
      </c>
      <c r="AL1004">
        <v>36.024535</v>
      </c>
      <c r="AM1004" t="s">
        <v>590</v>
      </c>
      <c r="AN1004">
        <v>-75.654066</v>
      </c>
      <c r="AO1004">
        <v>25</v>
      </c>
      <c r="AP1004">
        <v>1225</v>
      </c>
      <c r="AQ1004" t="s">
        <v>129</v>
      </c>
      <c r="AR1004">
        <v>25</v>
      </c>
      <c r="AS1004">
        <v>124</v>
      </c>
      <c r="AT1004">
        <v>128</v>
      </c>
      <c r="BB1004" t="str">
        <f t="shared" si="62"/>
        <v>1200</v>
      </c>
      <c r="BC1004">
        <v>1</v>
      </c>
      <c r="BD1004" t="str">
        <f t="shared" si="64"/>
        <v xml:space="preserve">N1281F  </v>
      </c>
      <c r="BE1004">
        <v>1</v>
      </c>
      <c r="BG1004">
        <v>0</v>
      </c>
      <c r="BH1004">
        <v>0</v>
      </c>
      <c r="BI1004">
        <v>0</v>
      </c>
      <c r="BJ1004">
        <v>1075</v>
      </c>
      <c r="BK1004">
        <v>-150</v>
      </c>
      <c r="BL1004" t="s">
        <v>130</v>
      </c>
      <c r="BM1004">
        <v>1</v>
      </c>
      <c r="BN1004">
        <v>0</v>
      </c>
      <c r="BO1004">
        <v>1</v>
      </c>
      <c r="BP1004">
        <v>0</v>
      </c>
      <c r="BT1004">
        <v>0</v>
      </c>
      <c r="BU1004">
        <v>0</v>
      </c>
      <c r="CE1004" t="str">
        <f>"21:14:05.615"</f>
        <v>21:14:05.615</v>
      </c>
      <c r="CF1004">
        <v>615190815</v>
      </c>
      <c r="CI1004">
        <v>0</v>
      </c>
      <c r="CJ1004">
        <v>1504</v>
      </c>
      <c r="CK1004">
        <v>1011.2</v>
      </c>
      <c r="CL1004">
        <v>4.2187999999999999</v>
      </c>
      <c r="CM1004">
        <v>1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5</v>
      </c>
      <c r="CY1004">
        <v>7</v>
      </c>
      <c r="CZ1004" t="s">
        <v>131</v>
      </c>
      <c r="DA1004">
        <v>145</v>
      </c>
      <c r="DB1004">
        <v>1</v>
      </c>
      <c r="DC1004" t="s">
        <v>132</v>
      </c>
      <c r="DD1004" t="s">
        <v>133</v>
      </c>
      <c r="DG1004">
        <v>1859054</v>
      </c>
      <c r="DI1004">
        <v>0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"09/28/2024 21:14:06.889"</f>
        <v>09/28/2024 21:14:06.889</v>
      </c>
      <c r="C1005" t="str">
        <f t="shared" si="63"/>
        <v>FFDFD7C0</v>
      </c>
      <c r="D1005" t="s">
        <v>427</v>
      </c>
      <c r="E1005">
        <v>46</v>
      </c>
      <c r="H1005">
        <v>143</v>
      </c>
      <c r="I1005" t="s">
        <v>428</v>
      </c>
      <c r="J1005" t="s">
        <v>297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"21:14:06.609"</f>
        <v>21:14:06.609</v>
      </c>
      <c r="T1005" t="str">
        <f>"21:14:06.209"</f>
        <v>21:14:06.209</v>
      </c>
      <c r="U1005" t="str">
        <f t="shared" si="61"/>
        <v>A073EB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126</v>
      </c>
      <c r="AG1005">
        <v>0</v>
      </c>
      <c r="AH1005">
        <v>0</v>
      </c>
      <c r="AI1005">
        <v>2</v>
      </c>
      <c r="AJ1005">
        <v>1</v>
      </c>
      <c r="AK1005" t="s">
        <v>591</v>
      </c>
      <c r="AL1005">
        <v>36.025092999999998</v>
      </c>
      <c r="AM1005" t="s">
        <v>592</v>
      </c>
      <c r="AN1005">
        <v>-75.653958000000003</v>
      </c>
      <c r="AO1005">
        <v>25</v>
      </c>
      <c r="AP1005">
        <v>1225</v>
      </c>
      <c r="AQ1005" t="s">
        <v>129</v>
      </c>
      <c r="AR1005">
        <v>19</v>
      </c>
      <c r="AS1005">
        <v>123</v>
      </c>
      <c r="AT1005">
        <v>192</v>
      </c>
      <c r="BB1005" t="str">
        <f t="shared" si="62"/>
        <v>1200</v>
      </c>
      <c r="BC1005">
        <v>1</v>
      </c>
      <c r="BD1005" t="str">
        <f t="shared" si="64"/>
        <v xml:space="preserve">N1281F  </v>
      </c>
      <c r="BE1005">
        <v>1</v>
      </c>
      <c r="BG1005">
        <v>0</v>
      </c>
      <c r="BH1005">
        <v>0</v>
      </c>
      <c r="BI1005">
        <v>0</v>
      </c>
      <c r="BJ1005">
        <v>1100</v>
      </c>
      <c r="BK1005">
        <v>-125</v>
      </c>
      <c r="BL1005" t="s">
        <v>130</v>
      </c>
      <c r="BM1005">
        <v>1</v>
      </c>
      <c r="BN1005">
        <v>0</v>
      </c>
      <c r="BO1005">
        <v>1</v>
      </c>
      <c r="BP1005">
        <v>0</v>
      </c>
      <c r="BT1005">
        <v>0</v>
      </c>
      <c r="BU1005">
        <v>0</v>
      </c>
      <c r="CE1005" t="str">
        <f>"21:14:06.610"</f>
        <v>21:14:06.610</v>
      </c>
      <c r="CF1005">
        <v>609707738</v>
      </c>
      <c r="CI1005">
        <v>0</v>
      </c>
      <c r="CJ1005">
        <v>1504</v>
      </c>
      <c r="CK1005">
        <v>1011.2</v>
      </c>
      <c r="CL1005">
        <v>4.2187999999999999</v>
      </c>
      <c r="CM1005">
        <v>1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4</v>
      </c>
      <c r="CY1005">
        <v>7</v>
      </c>
      <c r="CZ1005" t="s">
        <v>131</v>
      </c>
      <c r="DA1005">
        <v>145</v>
      </c>
      <c r="DB1005">
        <v>1</v>
      </c>
      <c r="DC1005" t="s">
        <v>132</v>
      </c>
      <c r="DD1005" t="s">
        <v>133</v>
      </c>
      <c r="DG1005">
        <v>1859536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"09/28/2024 21:14:06.889"</f>
        <v>09/28/2024 21:14:06.889</v>
      </c>
      <c r="C1006" t="str">
        <f t="shared" si="63"/>
        <v>FFDFD7C0</v>
      </c>
      <c r="D1006" t="s">
        <v>143</v>
      </c>
      <c r="E1006">
        <v>13</v>
      </c>
      <c r="J1006" t="s">
        <v>144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"21:14:06.609"</f>
        <v>21:14:06.609</v>
      </c>
      <c r="T1006" t="str">
        <f>"21:14:06.209"</f>
        <v>21:14:06.209</v>
      </c>
      <c r="U1006" t="str">
        <f t="shared" si="61"/>
        <v>A073EB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126</v>
      </c>
      <c r="AG1006">
        <v>0</v>
      </c>
      <c r="AH1006">
        <v>0</v>
      </c>
      <c r="AI1006">
        <v>2</v>
      </c>
      <c r="AJ1006">
        <v>1</v>
      </c>
      <c r="AK1006" t="s">
        <v>591</v>
      </c>
      <c r="AL1006">
        <v>36.025092999999998</v>
      </c>
      <c r="AM1006" t="s">
        <v>592</v>
      </c>
      <c r="AN1006">
        <v>-75.653958000000003</v>
      </c>
      <c r="AO1006">
        <v>25</v>
      </c>
      <c r="AP1006">
        <v>1225</v>
      </c>
      <c r="AQ1006" t="s">
        <v>129</v>
      </c>
      <c r="AR1006">
        <v>19</v>
      </c>
      <c r="AS1006">
        <v>123</v>
      </c>
      <c r="AT1006">
        <v>192</v>
      </c>
      <c r="BB1006" t="str">
        <f t="shared" si="62"/>
        <v>1200</v>
      </c>
      <c r="BC1006">
        <v>1</v>
      </c>
      <c r="BD1006" t="str">
        <f t="shared" si="64"/>
        <v xml:space="preserve">N1281F  </v>
      </c>
      <c r="BE1006">
        <v>1</v>
      </c>
      <c r="BG1006">
        <v>0</v>
      </c>
      <c r="BH1006">
        <v>0</v>
      </c>
      <c r="BI1006">
        <v>0</v>
      </c>
      <c r="BJ1006">
        <v>1100</v>
      </c>
      <c r="BK1006">
        <v>-125</v>
      </c>
      <c r="BL1006" t="s">
        <v>130</v>
      </c>
      <c r="BM1006">
        <v>1</v>
      </c>
      <c r="BN1006">
        <v>0</v>
      </c>
      <c r="BO1006">
        <v>1</v>
      </c>
      <c r="BP1006">
        <v>0</v>
      </c>
      <c r="BT1006">
        <v>0</v>
      </c>
      <c r="BU1006">
        <v>0</v>
      </c>
      <c r="CE1006" t="str">
        <f>"21:14:06.610"</f>
        <v>21:14:06.610</v>
      </c>
      <c r="CF1006">
        <v>609707738</v>
      </c>
      <c r="CI1006">
        <v>0</v>
      </c>
      <c r="CJ1006">
        <v>1504</v>
      </c>
      <c r="CK1006">
        <v>1011.2</v>
      </c>
      <c r="CL1006">
        <v>4.2187999999999999</v>
      </c>
      <c r="CM1006">
        <v>1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4</v>
      </c>
      <c r="CY1006">
        <v>7</v>
      </c>
      <c r="CZ1006" t="s">
        <v>131</v>
      </c>
      <c r="DA1006">
        <v>145</v>
      </c>
      <c r="DB1006">
        <v>1</v>
      </c>
      <c r="DC1006" t="s">
        <v>132</v>
      </c>
      <c r="DD1006" t="s">
        <v>133</v>
      </c>
      <c r="DG1006">
        <v>1859536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"09/28/2024 21:14:06.889"</f>
        <v>09/28/2024 21:14:06.889</v>
      </c>
      <c r="C1007" t="str">
        <f t="shared" si="63"/>
        <v>FFDFD7C0</v>
      </c>
      <c r="D1007" t="s">
        <v>136</v>
      </c>
      <c r="E1007">
        <v>3</v>
      </c>
      <c r="F1007">
        <v>1003</v>
      </c>
      <c r="G1007" t="s">
        <v>142</v>
      </c>
      <c r="J1007" t="s">
        <v>137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"21:14:06.609"</f>
        <v>21:14:06.609</v>
      </c>
      <c r="T1007" t="str">
        <f>"21:14:06.209"</f>
        <v>21:14:06.209</v>
      </c>
      <c r="U1007" t="str">
        <f t="shared" si="61"/>
        <v>A073EB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126</v>
      </c>
      <c r="AG1007">
        <v>0</v>
      </c>
      <c r="AH1007">
        <v>0</v>
      </c>
      <c r="AI1007">
        <v>2</v>
      </c>
      <c r="AJ1007">
        <v>1</v>
      </c>
      <c r="AK1007" t="s">
        <v>591</v>
      </c>
      <c r="AL1007">
        <v>36.025092999999998</v>
      </c>
      <c r="AM1007" t="s">
        <v>592</v>
      </c>
      <c r="AN1007">
        <v>-75.653958000000003</v>
      </c>
      <c r="AO1007">
        <v>25</v>
      </c>
      <c r="AP1007">
        <v>1225</v>
      </c>
      <c r="AQ1007" t="s">
        <v>129</v>
      </c>
      <c r="AR1007">
        <v>19</v>
      </c>
      <c r="AS1007">
        <v>123</v>
      </c>
      <c r="AT1007">
        <v>192</v>
      </c>
      <c r="BB1007" t="str">
        <f t="shared" si="62"/>
        <v>1200</v>
      </c>
      <c r="BC1007">
        <v>1</v>
      </c>
      <c r="BD1007" t="str">
        <f t="shared" si="64"/>
        <v xml:space="preserve">N1281F  </v>
      </c>
      <c r="BE1007">
        <v>1</v>
      </c>
      <c r="BG1007">
        <v>0</v>
      </c>
      <c r="BH1007">
        <v>0</v>
      </c>
      <c r="BI1007">
        <v>0</v>
      </c>
      <c r="BJ1007">
        <v>1100</v>
      </c>
      <c r="BK1007">
        <v>-125</v>
      </c>
      <c r="BL1007" t="s">
        <v>130</v>
      </c>
      <c r="BM1007">
        <v>1</v>
      </c>
      <c r="BN1007">
        <v>0</v>
      </c>
      <c r="BO1007">
        <v>1</v>
      </c>
      <c r="BP1007">
        <v>0</v>
      </c>
      <c r="BT1007">
        <v>0</v>
      </c>
      <c r="BU1007">
        <v>0</v>
      </c>
      <c r="CE1007" t="str">
        <f>"21:14:06.610"</f>
        <v>21:14:06.610</v>
      </c>
      <c r="CF1007">
        <v>609707738</v>
      </c>
      <c r="CI1007">
        <v>0</v>
      </c>
      <c r="CJ1007">
        <v>1504</v>
      </c>
      <c r="CK1007">
        <v>1011.2</v>
      </c>
      <c r="CL1007">
        <v>4.2187999999999999</v>
      </c>
      <c r="CM1007">
        <v>1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4</v>
      </c>
      <c r="CY1007">
        <v>7</v>
      </c>
      <c r="CZ1007" t="s">
        <v>131</v>
      </c>
      <c r="DA1007">
        <v>145</v>
      </c>
      <c r="DB1007">
        <v>1</v>
      </c>
      <c r="DC1007" t="s">
        <v>132</v>
      </c>
      <c r="DD1007" t="s">
        <v>133</v>
      </c>
      <c r="DG1007">
        <v>1859536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"09/28/2024 21:14:06.889"</f>
        <v>09/28/2024 21:14:06.889</v>
      </c>
      <c r="C1008" t="str">
        <f t="shared" si="63"/>
        <v>FFDFD7C0</v>
      </c>
      <c r="D1008" t="s">
        <v>136</v>
      </c>
      <c r="E1008">
        <v>4</v>
      </c>
      <c r="F1008">
        <v>1004</v>
      </c>
      <c r="G1008" t="s">
        <v>124</v>
      </c>
      <c r="J1008" t="s">
        <v>137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"21:14:06.609"</f>
        <v>21:14:06.609</v>
      </c>
      <c r="T1008" t="str">
        <f>"21:14:06.209"</f>
        <v>21:14:06.209</v>
      </c>
      <c r="U1008" t="str">
        <f t="shared" si="61"/>
        <v>A073EB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126</v>
      </c>
      <c r="AG1008">
        <v>0</v>
      </c>
      <c r="AH1008">
        <v>0</v>
      </c>
      <c r="AI1008">
        <v>2</v>
      </c>
      <c r="AJ1008">
        <v>1</v>
      </c>
      <c r="AK1008" t="s">
        <v>591</v>
      </c>
      <c r="AL1008">
        <v>36.025092999999998</v>
      </c>
      <c r="AM1008" t="s">
        <v>592</v>
      </c>
      <c r="AN1008">
        <v>-75.653958000000003</v>
      </c>
      <c r="AO1008">
        <v>25</v>
      </c>
      <c r="AP1008">
        <v>1225</v>
      </c>
      <c r="AQ1008" t="s">
        <v>129</v>
      </c>
      <c r="AR1008">
        <v>19</v>
      </c>
      <c r="AS1008">
        <v>123</v>
      </c>
      <c r="AT1008">
        <v>192</v>
      </c>
      <c r="BB1008" t="str">
        <f t="shared" si="62"/>
        <v>1200</v>
      </c>
      <c r="BC1008">
        <v>1</v>
      </c>
      <c r="BD1008" t="str">
        <f t="shared" si="64"/>
        <v xml:space="preserve">N1281F  </v>
      </c>
      <c r="BE1008">
        <v>1</v>
      </c>
      <c r="BG1008">
        <v>0</v>
      </c>
      <c r="BH1008">
        <v>0</v>
      </c>
      <c r="BI1008">
        <v>0</v>
      </c>
      <c r="BJ1008">
        <v>1100</v>
      </c>
      <c r="BK1008">
        <v>-125</v>
      </c>
      <c r="BL1008" t="s">
        <v>130</v>
      </c>
      <c r="BM1008">
        <v>1</v>
      </c>
      <c r="BN1008">
        <v>0</v>
      </c>
      <c r="BO1008">
        <v>1</v>
      </c>
      <c r="BP1008">
        <v>0</v>
      </c>
      <c r="BT1008">
        <v>0</v>
      </c>
      <c r="BU1008">
        <v>0</v>
      </c>
      <c r="CE1008" t="str">
        <f>"21:14:06.610"</f>
        <v>21:14:06.610</v>
      </c>
      <c r="CF1008">
        <v>609707738</v>
      </c>
      <c r="CI1008">
        <v>0</v>
      </c>
      <c r="CJ1008">
        <v>1504</v>
      </c>
      <c r="CK1008">
        <v>1011.2</v>
      </c>
      <c r="CL1008">
        <v>4.2187999999999999</v>
      </c>
      <c r="CM1008">
        <v>1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4</v>
      </c>
      <c r="CY1008">
        <v>7</v>
      </c>
      <c r="CZ1008" t="s">
        <v>131</v>
      </c>
      <c r="DA1008">
        <v>145</v>
      </c>
      <c r="DB1008">
        <v>1</v>
      </c>
      <c r="DC1008" t="s">
        <v>132</v>
      </c>
      <c r="DD1008" t="s">
        <v>133</v>
      </c>
      <c r="DG1008">
        <v>1859536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"09/28/2024 21:14:06.889"</f>
        <v>09/28/2024 21:14:06.889</v>
      </c>
      <c r="C1009" t="str">
        <f t="shared" si="63"/>
        <v>FFDFD7C0</v>
      </c>
      <c r="D1009" t="s">
        <v>123</v>
      </c>
      <c r="E1009">
        <v>2</v>
      </c>
      <c r="H1009">
        <v>158</v>
      </c>
      <c r="I1009" t="s">
        <v>124</v>
      </c>
      <c r="J1009" t="s">
        <v>125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"21:14:06.609"</f>
        <v>21:14:06.609</v>
      </c>
      <c r="T1009" t="str">
        <f>"21:14:06.209"</f>
        <v>21:14:06.209</v>
      </c>
      <c r="U1009" t="str">
        <f t="shared" si="61"/>
        <v>A073EB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126</v>
      </c>
      <c r="AG1009">
        <v>0</v>
      </c>
      <c r="AH1009">
        <v>0</v>
      </c>
      <c r="AI1009">
        <v>2</v>
      </c>
      <c r="AJ1009">
        <v>1</v>
      </c>
      <c r="AK1009" t="s">
        <v>591</v>
      </c>
      <c r="AL1009">
        <v>36.025092999999998</v>
      </c>
      <c r="AM1009" t="s">
        <v>592</v>
      </c>
      <c r="AN1009">
        <v>-75.653958000000003</v>
      </c>
      <c r="AO1009">
        <v>25</v>
      </c>
      <c r="AP1009">
        <v>1225</v>
      </c>
      <c r="AQ1009" t="s">
        <v>129</v>
      </c>
      <c r="AR1009">
        <v>19</v>
      </c>
      <c r="AS1009">
        <v>123</v>
      </c>
      <c r="AT1009">
        <v>192</v>
      </c>
      <c r="BB1009" t="str">
        <f t="shared" si="62"/>
        <v>1200</v>
      </c>
      <c r="BC1009">
        <v>1</v>
      </c>
      <c r="BD1009" t="str">
        <f t="shared" si="64"/>
        <v xml:space="preserve">N1281F  </v>
      </c>
      <c r="BE1009">
        <v>1</v>
      </c>
      <c r="BG1009">
        <v>0</v>
      </c>
      <c r="BH1009">
        <v>0</v>
      </c>
      <c r="BI1009">
        <v>0</v>
      </c>
      <c r="BJ1009">
        <v>1100</v>
      </c>
      <c r="BK1009">
        <v>-125</v>
      </c>
      <c r="BL1009" t="s">
        <v>130</v>
      </c>
      <c r="BM1009">
        <v>1</v>
      </c>
      <c r="BN1009">
        <v>0</v>
      </c>
      <c r="BO1009">
        <v>1</v>
      </c>
      <c r="BP1009">
        <v>0</v>
      </c>
      <c r="BT1009">
        <v>0</v>
      </c>
      <c r="BU1009">
        <v>0</v>
      </c>
      <c r="CE1009" t="str">
        <f>"21:14:06.610"</f>
        <v>21:14:06.610</v>
      </c>
      <c r="CF1009">
        <v>609707738</v>
      </c>
      <c r="CI1009">
        <v>0</v>
      </c>
      <c r="CJ1009">
        <v>1504</v>
      </c>
      <c r="CK1009">
        <v>1011.2</v>
      </c>
      <c r="CL1009">
        <v>4.2187999999999999</v>
      </c>
      <c r="CM1009">
        <v>1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4</v>
      </c>
      <c r="CY1009">
        <v>7</v>
      </c>
      <c r="CZ1009" t="s">
        <v>131</v>
      </c>
      <c r="DA1009">
        <v>145</v>
      </c>
      <c r="DB1009">
        <v>1</v>
      </c>
      <c r="DC1009" t="s">
        <v>132</v>
      </c>
      <c r="DD1009" t="s">
        <v>133</v>
      </c>
      <c r="DG1009">
        <v>1859536</v>
      </c>
      <c r="DI1009">
        <v>0</v>
      </c>
      <c r="DJ1009">
        <v>0</v>
      </c>
      <c r="DK1009">
        <v>1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"09/28/2024 21:14:07.842"</f>
        <v>09/28/2024 21:14:07.842</v>
      </c>
      <c r="C1010" t="str">
        <f t="shared" si="63"/>
        <v>FFDFD7C0</v>
      </c>
      <c r="D1010" t="s">
        <v>123</v>
      </c>
      <c r="E1010">
        <v>2</v>
      </c>
      <c r="H1010">
        <v>158</v>
      </c>
      <c r="I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"21:14:07.594"</f>
        <v>21:14:07.594</v>
      </c>
      <c r="T1010" t="str">
        <f>"21:14:07.194"</f>
        <v>21:14:07.194</v>
      </c>
      <c r="U1010" t="str">
        <f t="shared" si="61"/>
        <v>A073EB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126</v>
      </c>
      <c r="AG1010">
        <v>0</v>
      </c>
      <c r="AH1010">
        <v>0</v>
      </c>
      <c r="AI1010">
        <v>2</v>
      </c>
      <c r="AJ1010">
        <v>1</v>
      </c>
      <c r="AK1010" t="s">
        <v>593</v>
      </c>
      <c r="AL1010">
        <v>36.025651000000003</v>
      </c>
      <c r="AM1010" t="s">
        <v>594</v>
      </c>
      <c r="AN1010">
        <v>-75.653893999999994</v>
      </c>
      <c r="AO1010">
        <v>25</v>
      </c>
      <c r="AP1010">
        <v>1225</v>
      </c>
      <c r="AQ1010" t="s">
        <v>129</v>
      </c>
      <c r="AR1010">
        <v>13</v>
      </c>
      <c r="AS1010">
        <v>123</v>
      </c>
      <c r="AT1010">
        <v>192</v>
      </c>
      <c r="BB1010" t="str">
        <f t="shared" si="62"/>
        <v>1200</v>
      </c>
      <c r="BC1010">
        <v>1</v>
      </c>
      <c r="BD1010" t="str">
        <f t="shared" si="64"/>
        <v xml:space="preserve">N1281F  </v>
      </c>
      <c r="BE1010">
        <v>1</v>
      </c>
      <c r="BG1010">
        <v>0</v>
      </c>
      <c r="BH1010">
        <v>0</v>
      </c>
      <c r="BI1010">
        <v>0</v>
      </c>
      <c r="BJ1010">
        <v>1100</v>
      </c>
      <c r="BK1010">
        <v>-125</v>
      </c>
      <c r="BL1010" t="s">
        <v>130</v>
      </c>
      <c r="BM1010">
        <v>1</v>
      </c>
      <c r="BN1010">
        <v>0</v>
      </c>
      <c r="BO1010">
        <v>1</v>
      </c>
      <c r="BP1010">
        <v>0</v>
      </c>
      <c r="BT1010">
        <v>0</v>
      </c>
      <c r="BU1010">
        <v>0</v>
      </c>
      <c r="CE1010" t="str">
        <f>"21:14:07.598"</f>
        <v>21:14:07.598</v>
      </c>
      <c r="CF1010">
        <v>597671047</v>
      </c>
      <c r="CI1010">
        <v>0</v>
      </c>
      <c r="CJ1010">
        <v>1504</v>
      </c>
      <c r="CK1010">
        <v>1011.2</v>
      </c>
      <c r="CL1010">
        <v>4.2187999999999999</v>
      </c>
      <c r="CM1010">
        <v>1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5</v>
      </c>
      <c r="CY1010">
        <v>7</v>
      </c>
      <c r="CZ1010" t="s">
        <v>131</v>
      </c>
      <c r="DA1010">
        <v>145</v>
      </c>
      <c r="DB1010">
        <v>1</v>
      </c>
      <c r="DC1010" t="s">
        <v>132</v>
      </c>
      <c r="DD1010" t="s">
        <v>133</v>
      </c>
      <c r="DG1010">
        <v>1859987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"09/28/2024 21:14:07.889"</f>
        <v>09/28/2024 21:14:07.889</v>
      </c>
      <c r="C1011" t="str">
        <f t="shared" si="63"/>
        <v>FFDFD7C0</v>
      </c>
      <c r="D1011" t="s">
        <v>427</v>
      </c>
      <c r="E1011">
        <v>46</v>
      </c>
      <c r="H1011">
        <v>143</v>
      </c>
      <c r="I1011" t="s">
        <v>428</v>
      </c>
      <c r="J1011" t="s">
        <v>297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"21:14:07.594"</f>
        <v>21:14:07.594</v>
      </c>
      <c r="T1011" t="str">
        <f>"21:14:07.194"</f>
        <v>21:14:07.194</v>
      </c>
      <c r="U1011" t="str">
        <f t="shared" si="61"/>
        <v>A073EB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126</v>
      </c>
      <c r="AG1011">
        <v>0</v>
      </c>
      <c r="AH1011">
        <v>0</v>
      </c>
      <c r="AI1011">
        <v>2</v>
      </c>
      <c r="AJ1011">
        <v>1</v>
      </c>
      <c r="AK1011" t="s">
        <v>593</v>
      </c>
      <c r="AL1011">
        <v>36.025651000000003</v>
      </c>
      <c r="AM1011" t="s">
        <v>594</v>
      </c>
      <c r="AN1011">
        <v>-75.653893999999994</v>
      </c>
      <c r="AO1011">
        <v>25</v>
      </c>
      <c r="AP1011">
        <v>1225</v>
      </c>
      <c r="AQ1011" t="s">
        <v>129</v>
      </c>
      <c r="AR1011">
        <v>13</v>
      </c>
      <c r="AS1011">
        <v>123</v>
      </c>
      <c r="AT1011">
        <v>192</v>
      </c>
      <c r="BB1011" t="str">
        <f t="shared" si="62"/>
        <v>1200</v>
      </c>
      <c r="BC1011">
        <v>1</v>
      </c>
      <c r="BD1011" t="str">
        <f t="shared" si="64"/>
        <v xml:space="preserve">N1281F  </v>
      </c>
      <c r="BE1011">
        <v>1</v>
      </c>
      <c r="BG1011">
        <v>0</v>
      </c>
      <c r="BH1011">
        <v>0</v>
      </c>
      <c r="BI1011">
        <v>0</v>
      </c>
      <c r="BJ1011">
        <v>1100</v>
      </c>
      <c r="BK1011">
        <v>-125</v>
      </c>
      <c r="BL1011" t="s">
        <v>130</v>
      </c>
      <c r="BM1011">
        <v>1</v>
      </c>
      <c r="BN1011">
        <v>0</v>
      </c>
      <c r="BO1011">
        <v>1</v>
      </c>
      <c r="BP1011">
        <v>0</v>
      </c>
      <c r="BT1011">
        <v>0</v>
      </c>
      <c r="BU1011">
        <v>0</v>
      </c>
      <c r="CE1011" t="str">
        <f>"21:14:07.598"</f>
        <v>21:14:07.598</v>
      </c>
      <c r="CF1011">
        <v>597671047</v>
      </c>
      <c r="CI1011">
        <v>0</v>
      </c>
      <c r="CJ1011">
        <v>1504</v>
      </c>
      <c r="CK1011">
        <v>1011.2</v>
      </c>
      <c r="CL1011">
        <v>4.2187999999999999</v>
      </c>
      <c r="CM1011">
        <v>1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5</v>
      </c>
      <c r="CY1011">
        <v>7</v>
      </c>
      <c r="CZ1011" t="s">
        <v>131</v>
      </c>
      <c r="DA1011">
        <v>145</v>
      </c>
      <c r="DB1011">
        <v>1</v>
      </c>
      <c r="DC1011" t="s">
        <v>132</v>
      </c>
      <c r="DD1011" t="s">
        <v>133</v>
      </c>
      <c r="DG1011">
        <v>1859987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"09/28/2024 21:14:07.889"</f>
        <v>09/28/2024 21:14:07.889</v>
      </c>
      <c r="C1012" t="str">
        <f t="shared" si="63"/>
        <v>FFDFD7C0</v>
      </c>
      <c r="D1012" t="s">
        <v>143</v>
      </c>
      <c r="E1012">
        <v>13</v>
      </c>
      <c r="J1012" t="s">
        <v>144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"21:14:07.594"</f>
        <v>21:14:07.594</v>
      </c>
      <c r="T1012" t="str">
        <f>"21:14:07.194"</f>
        <v>21:14:07.194</v>
      </c>
      <c r="U1012" t="str">
        <f t="shared" si="61"/>
        <v>A073EB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126</v>
      </c>
      <c r="AG1012">
        <v>0</v>
      </c>
      <c r="AH1012">
        <v>0</v>
      </c>
      <c r="AI1012">
        <v>2</v>
      </c>
      <c r="AJ1012">
        <v>1</v>
      </c>
      <c r="AK1012" t="s">
        <v>593</v>
      </c>
      <c r="AL1012">
        <v>36.025651000000003</v>
      </c>
      <c r="AM1012" t="s">
        <v>594</v>
      </c>
      <c r="AN1012">
        <v>-75.653893999999994</v>
      </c>
      <c r="AO1012">
        <v>25</v>
      </c>
      <c r="AP1012">
        <v>1225</v>
      </c>
      <c r="AQ1012" t="s">
        <v>129</v>
      </c>
      <c r="AR1012">
        <v>13</v>
      </c>
      <c r="AS1012">
        <v>123</v>
      </c>
      <c r="AT1012">
        <v>192</v>
      </c>
      <c r="BB1012" t="str">
        <f t="shared" si="62"/>
        <v>1200</v>
      </c>
      <c r="BC1012">
        <v>1</v>
      </c>
      <c r="BD1012" t="str">
        <f t="shared" si="64"/>
        <v xml:space="preserve">N1281F  </v>
      </c>
      <c r="BE1012">
        <v>1</v>
      </c>
      <c r="BG1012">
        <v>0</v>
      </c>
      <c r="BH1012">
        <v>0</v>
      </c>
      <c r="BI1012">
        <v>0</v>
      </c>
      <c r="BJ1012">
        <v>1100</v>
      </c>
      <c r="BK1012">
        <v>-125</v>
      </c>
      <c r="BL1012" t="s">
        <v>130</v>
      </c>
      <c r="BM1012">
        <v>1</v>
      </c>
      <c r="BN1012">
        <v>0</v>
      </c>
      <c r="BO1012">
        <v>1</v>
      </c>
      <c r="BP1012">
        <v>0</v>
      </c>
      <c r="BT1012">
        <v>0</v>
      </c>
      <c r="BU1012">
        <v>0</v>
      </c>
      <c r="CE1012" t="str">
        <f>"21:14:07.598"</f>
        <v>21:14:07.598</v>
      </c>
      <c r="CF1012">
        <v>597671047</v>
      </c>
      <c r="CI1012">
        <v>0</v>
      </c>
      <c r="CJ1012">
        <v>1504</v>
      </c>
      <c r="CK1012">
        <v>1011.2</v>
      </c>
      <c r="CL1012">
        <v>4.2187999999999999</v>
      </c>
      <c r="CM1012">
        <v>1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5</v>
      </c>
      <c r="CY1012">
        <v>7</v>
      </c>
      <c r="CZ1012" t="s">
        <v>131</v>
      </c>
      <c r="DA1012">
        <v>145</v>
      </c>
      <c r="DB1012">
        <v>1</v>
      </c>
      <c r="DC1012" t="s">
        <v>132</v>
      </c>
      <c r="DD1012" t="s">
        <v>133</v>
      </c>
      <c r="DG1012">
        <v>1859987</v>
      </c>
      <c r="DI1012">
        <v>0</v>
      </c>
      <c r="DJ1012">
        <v>0</v>
      </c>
      <c r="DK1012">
        <v>1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"09/28/2024 21:14:07.951"</f>
        <v>09/28/2024 21:14:07.951</v>
      </c>
      <c r="C1013" t="str">
        <f t="shared" si="63"/>
        <v>FFDFD7C0</v>
      </c>
      <c r="D1013" t="s">
        <v>136</v>
      </c>
      <c r="E1013">
        <v>4</v>
      </c>
      <c r="F1013">
        <v>1004</v>
      </c>
      <c r="G1013" t="s">
        <v>124</v>
      </c>
      <c r="J1013" t="s">
        <v>137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"21:14:07.594"</f>
        <v>21:14:07.594</v>
      </c>
      <c r="T1013" t="str">
        <f>"21:14:07.194"</f>
        <v>21:14:07.194</v>
      </c>
      <c r="U1013" t="str">
        <f t="shared" si="61"/>
        <v>A073EB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126</v>
      </c>
      <c r="AG1013">
        <v>0</v>
      </c>
      <c r="AH1013">
        <v>0</v>
      </c>
      <c r="AI1013">
        <v>2</v>
      </c>
      <c r="AJ1013">
        <v>1</v>
      </c>
      <c r="AK1013" t="s">
        <v>593</v>
      </c>
      <c r="AL1013">
        <v>36.025651000000003</v>
      </c>
      <c r="AM1013" t="s">
        <v>594</v>
      </c>
      <c r="AN1013">
        <v>-75.653893999999994</v>
      </c>
      <c r="AO1013">
        <v>25</v>
      </c>
      <c r="AP1013">
        <v>1225</v>
      </c>
      <c r="AQ1013" t="s">
        <v>129</v>
      </c>
      <c r="AR1013">
        <v>13</v>
      </c>
      <c r="AS1013">
        <v>123</v>
      </c>
      <c r="AT1013">
        <v>192</v>
      </c>
      <c r="BB1013" t="str">
        <f t="shared" si="62"/>
        <v>1200</v>
      </c>
      <c r="BC1013">
        <v>1</v>
      </c>
      <c r="BD1013" t="str">
        <f t="shared" si="64"/>
        <v xml:space="preserve">N1281F  </v>
      </c>
      <c r="BE1013">
        <v>1</v>
      </c>
      <c r="BG1013">
        <v>0</v>
      </c>
      <c r="BH1013">
        <v>0</v>
      </c>
      <c r="BI1013">
        <v>0</v>
      </c>
      <c r="BJ1013">
        <v>1100</v>
      </c>
      <c r="BK1013">
        <v>-125</v>
      </c>
      <c r="BL1013" t="s">
        <v>130</v>
      </c>
      <c r="BM1013">
        <v>1</v>
      </c>
      <c r="BN1013">
        <v>0</v>
      </c>
      <c r="BO1013">
        <v>1</v>
      </c>
      <c r="BP1013">
        <v>0</v>
      </c>
      <c r="BT1013">
        <v>0</v>
      </c>
      <c r="BU1013">
        <v>0</v>
      </c>
      <c r="CE1013" t="str">
        <f>"21:14:07.598"</f>
        <v>21:14:07.598</v>
      </c>
      <c r="CF1013">
        <v>597671047</v>
      </c>
      <c r="CI1013">
        <v>0</v>
      </c>
      <c r="CJ1013">
        <v>1504</v>
      </c>
      <c r="CK1013">
        <v>1011.2</v>
      </c>
      <c r="CL1013">
        <v>4.2187999999999999</v>
      </c>
      <c r="CM1013">
        <v>1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5</v>
      </c>
      <c r="CY1013">
        <v>7</v>
      </c>
      <c r="CZ1013" t="s">
        <v>131</v>
      </c>
      <c r="DA1013">
        <v>145</v>
      </c>
      <c r="DB1013">
        <v>1</v>
      </c>
      <c r="DC1013" t="s">
        <v>132</v>
      </c>
      <c r="DD1013" t="s">
        <v>133</v>
      </c>
      <c r="DG1013">
        <v>1859987</v>
      </c>
      <c r="DI1013">
        <v>0</v>
      </c>
      <c r="DJ1013">
        <v>0</v>
      </c>
      <c r="DK1013">
        <v>1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"09/28/2024 21:14:07.889"</f>
        <v>09/28/2024 21:14:07.889</v>
      </c>
      <c r="C1014" t="str">
        <f t="shared" si="63"/>
        <v>FFDFD7C0</v>
      </c>
      <c r="D1014" t="s">
        <v>136</v>
      </c>
      <c r="E1014">
        <v>3</v>
      </c>
      <c r="F1014">
        <v>1003</v>
      </c>
      <c r="G1014" t="s">
        <v>142</v>
      </c>
      <c r="J1014" t="s">
        <v>137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"21:14:07.594"</f>
        <v>21:14:07.594</v>
      </c>
      <c r="T1014" t="str">
        <f>"21:14:07.194"</f>
        <v>21:14:07.194</v>
      </c>
      <c r="U1014" t="str">
        <f t="shared" si="61"/>
        <v>A073EB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126</v>
      </c>
      <c r="AG1014">
        <v>0</v>
      </c>
      <c r="AH1014">
        <v>0</v>
      </c>
      <c r="AI1014">
        <v>2</v>
      </c>
      <c r="AJ1014">
        <v>1</v>
      </c>
      <c r="AK1014" t="s">
        <v>593</v>
      </c>
      <c r="AL1014">
        <v>36.025651000000003</v>
      </c>
      <c r="AM1014" t="s">
        <v>594</v>
      </c>
      <c r="AN1014">
        <v>-75.653893999999994</v>
      </c>
      <c r="AO1014">
        <v>25</v>
      </c>
      <c r="AP1014">
        <v>1225</v>
      </c>
      <c r="AQ1014" t="s">
        <v>129</v>
      </c>
      <c r="AR1014">
        <v>13</v>
      </c>
      <c r="AS1014">
        <v>123</v>
      </c>
      <c r="AT1014">
        <v>192</v>
      </c>
      <c r="BB1014" t="str">
        <f t="shared" si="62"/>
        <v>1200</v>
      </c>
      <c r="BC1014">
        <v>1</v>
      </c>
      <c r="BD1014" t="str">
        <f t="shared" si="64"/>
        <v xml:space="preserve">N1281F  </v>
      </c>
      <c r="BE1014">
        <v>1</v>
      </c>
      <c r="BG1014">
        <v>0</v>
      </c>
      <c r="BH1014">
        <v>0</v>
      </c>
      <c r="BI1014">
        <v>0</v>
      </c>
      <c r="BJ1014">
        <v>1100</v>
      </c>
      <c r="BK1014">
        <v>-125</v>
      </c>
      <c r="BL1014" t="s">
        <v>130</v>
      </c>
      <c r="BM1014">
        <v>1</v>
      </c>
      <c r="BN1014">
        <v>0</v>
      </c>
      <c r="BO1014">
        <v>1</v>
      </c>
      <c r="BP1014">
        <v>0</v>
      </c>
      <c r="BT1014">
        <v>0</v>
      </c>
      <c r="BU1014">
        <v>0</v>
      </c>
      <c r="CE1014" t="str">
        <f>"21:14:07.598"</f>
        <v>21:14:07.598</v>
      </c>
      <c r="CF1014">
        <v>597671047</v>
      </c>
      <c r="CI1014">
        <v>0</v>
      </c>
      <c r="CJ1014">
        <v>1504</v>
      </c>
      <c r="CK1014">
        <v>1011.2</v>
      </c>
      <c r="CL1014">
        <v>4.2187999999999999</v>
      </c>
      <c r="CM1014">
        <v>1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5</v>
      </c>
      <c r="CY1014">
        <v>7</v>
      </c>
      <c r="CZ1014" t="s">
        <v>131</v>
      </c>
      <c r="DA1014">
        <v>145</v>
      </c>
      <c r="DB1014">
        <v>1</v>
      </c>
      <c r="DC1014" t="s">
        <v>132</v>
      </c>
      <c r="DD1014" t="s">
        <v>133</v>
      </c>
      <c r="DG1014">
        <v>1859987</v>
      </c>
      <c r="DI1014">
        <v>0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"09/28/2024 21:14:08.842"</f>
        <v>09/28/2024 21:14:08.842</v>
      </c>
      <c r="C1015" t="str">
        <f t="shared" si="63"/>
        <v>FFDFD7C0</v>
      </c>
      <c r="D1015" t="s">
        <v>136</v>
      </c>
      <c r="E1015">
        <v>3</v>
      </c>
      <c r="F1015">
        <v>1003</v>
      </c>
      <c r="G1015" t="s">
        <v>142</v>
      </c>
      <c r="J1015" t="s">
        <v>137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"21:14:08.563"</f>
        <v>21:14:08.563</v>
      </c>
      <c r="T1015" t="str">
        <f>"21:14:08.063"</f>
        <v>21:14:08.063</v>
      </c>
      <c r="U1015" t="str">
        <f t="shared" si="61"/>
        <v>A073EB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126</v>
      </c>
      <c r="AG1015">
        <v>0</v>
      </c>
      <c r="AH1015">
        <v>0</v>
      </c>
      <c r="AI1015">
        <v>2</v>
      </c>
      <c r="AJ1015">
        <v>1</v>
      </c>
      <c r="AK1015" t="s">
        <v>595</v>
      </c>
      <c r="AL1015">
        <v>36.026207999999997</v>
      </c>
      <c r="AM1015" t="s">
        <v>596</v>
      </c>
      <c r="AN1015">
        <v>-75.653851000000003</v>
      </c>
      <c r="AO1015">
        <v>25</v>
      </c>
      <c r="AP1015">
        <v>1225</v>
      </c>
      <c r="AQ1015" t="s">
        <v>129</v>
      </c>
      <c r="AR1015">
        <v>7</v>
      </c>
      <c r="AS1015">
        <v>122</v>
      </c>
      <c r="AT1015">
        <v>192</v>
      </c>
      <c r="BB1015" t="str">
        <f t="shared" si="62"/>
        <v>1200</v>
      </c>
      <c r="BC1015">
        <v>1</v>
      </c>
      <c r="BD1015" t="str">
        <f t="shared" si="64"/>
        <v xml:space="preserve">N1281F  </v>
      </c>
      <c r="BE1015">
        <v>1</v>
      </c>
      <c r="BG1015">
        <v>0</v>
      </c>
      <c r="BH1015">
        <v>0</v>
      </c>
      <c r="BI1015">
        <v>0</v>
      </c>
      <c r="BJ1015">
        <v>1100</v>
      </c>
      <c r="BK1015">
        <v>-125</v>
      </c>
      <c r="BL1015" t="s">
        <v>130</v>
      </c>
      <c r="BM1015">
        <v>1</v>
      </c>
      <c r="BN1015">
        <v>0</v>
      </c>
      <c r="BO1015">
        <v>1</v>
      </c>
      <c r="BP1015">
        <v>0</v>
      </c>
      <c r="BT1015">
        <v>0</v>
      </c>
      <c r="BU1015">
        <v>0</v>
      </c>
      <c r="CE1015" t="str">
        <f>"21:14:08.566"</f>
        <v>21:14:08.566</v>
      </c>
      <c r="CF1015">
        <v>565973425</v>
      </c>
      <c r="CI1015">
        <v>0</v>
      </c>
      <c r="CJ1015">
        <v>1504</v>
      </c>
      <c r="CK1015">
        <v>1011.2</v>
      </c>
      <c r="CL1015">
        <v>4.2187999999999999</v>
      </c>
      <c r="CM1015">
        <v>1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6</v>
      </c>
      <c r="CY1015">
        <v>7</v>
      </c>
      <c r="CZ1015" t="s">
        <v>131</v>
      </c>
      <c r="DA1015">
        <v>145</v>
      </c>
      <c r="DB1015">
        <v>1</v>
      </c>
      <c r="DC1015" t="s">
        <v>132</v>
      </c>
      <c r="DD1015" t="s">
        <v>133</v>
      </c>
      <c r="DG1015">
        <v>1860464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"09/28/2024 21:14:08.842"</f>
        <v>09/28/2024 21:14:08.842</v>
      </c>
      <c r="C1016" t="str">
        <f t="shared" si="63"/>
        <v>FFDFD7C0</v>
      </c>
      <c r="D1016" t="s">
        <v>136</v>
      </c>
      <c r="E1016">
        <v>4</v>
      </c>
      <c r="F1016">
        <v>1004</v>
      </c>
      <c r="G1016" t="s">
        <v>124</v>
      </c>
      <c r="J1016" t="s">
        <v>137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"21:14:08.563"</f>
        <v>21:14:08.563</v>
      </c>
      <c r="T1016" t="str">
        <f>"21:14:08.063"</f>
        <v>21:14:08.063</v>
      </c>
      <c r="U1016" t="str">
        <f t="shared" si="61"/>
        <v>A073EB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126</v>
      </c>
      <c r="AG1016">
        <v>0</v>
      </c>
      <c r="AH1016">
        <v>0</v>
      </c>
      <c r="AI1016">
        <v>2</v>
      </c>
      <c r="AJ1016">
        <v>1</v>
      </c>
      <c r="AK1016" t="s">
        <v>595</v>
      </c>
      <c r="AL1016">
        <v>36.026207999999997</v>
      </c>
      <c r="AM1016" t="s">
        <v>596</v>
      </c>
      <c r="AN1016">
        <v>-75.653851000000003</v>
      </c>
      <c r="AO1016">
        <v>25</v>
      </c>
      <c r="AP1016">
        <v>1225</v>
      </c>
      <c r="AQ1016" t="s">
        <v>129</v>
      </c>
      <c r="AR1016">
        <v>7</v>
      </c>
      <c r="AS1016">
        <v>122</v>
      </c>
      <c r="AT1016">
        <v>192</v>
      </c>
      <c r="BB1016" t="str">
        <f t="shared" si="62"/>
        <v>1200</v>
      </c>
      <c r="BC1016">
        <v>1</v>
      </c>
      <c r="BD1016" t="str">
        <f t="shared" si="64"/>
        <v xml:space="preserve">N1281F  </v>
      </c>
      <c r="BE1016">
        <v>1</v>
      </c>
      <c r="BG1016">
        <v>0</v>
      </c>
      <c r="BH1016">
        <v>0</v>
      </c>
      <c r="BI1016">
        <v>0</v>
      </c>
      <c r="BJ1016">
        <v>1100</v>
      </c>
      <c r="BK1016">
        <v>-125</v>
      </c>
      <c r="BL1016" t="s">
        <v>130</v>
      </c>
      <c r="BM1016">
        <v>1</v>
      </c>
      <c r="BN1016">
        <v>0</v>
      </c>
      <c r="BO1016">
        <v>1</v>
      </c>
      <c r="BP1016">
        <v>0</v>
      </c>
      <c r="BT1016">
        <v>0</v>
      </c>
      <c r="BU1016">
        <v>0</v>
      </c>
      <c r="CE1016" t="str">
        <f>"21:14:08.566"</f>
        <v>21:14:08.566</v>
      </c>
      <c r="CF1016">
        <v>565973425</v>
      </c>
      <c r="CI1016">
        <v>0</v>
      </c>
      <c r="CJ1016">
        <v>1504</v>
      </c>
      <c r="CK1016">
        <v>1011.2</v>
      </c>
      <c r="CL1016">
        <v>4.2187999999999999</v>
      </c>
      <c r="CM1016">
        <v>1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6</v>
      </c>
      <c r="CY1016">
        <v>7</v>
      </c>
      <c r="CZ1016" t="s">
        <v>131</v>
      </c>
      <c r="DA1016">
        <v>145</v>
      </c>
      <c r="DB1016">
        <v>1</v>
      </c>
      <c r="DC1016" t="s">
        <v>132</v>
      </c>
      <c r="DD1016" t="s">
        <v>133</v>
      </c>
      <c r="DG1016">
        <v>1860464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"09/28/2024 21:14:08.857"</f>
        <v>09/28/2024 21:14:08.857</v>
      </c>
      <c r="C1017" t="str">
        <f t="shared" si="63"/>
        <v>FFDFD7C0</v>
      </c>
      <c r="D1017" t="s">
        <v>123</v>
      </c>
      <c r="E1017">
        <v>2</v>
      </c>
      <c r="H1017">
        <v>158</v>
      </c>
      <c r="I1017" t="s">
        <v>124</v>
      </c>
      <c r="J1017" t="s">
        <v>125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"21:14:08.563"</f>
        <v>21:14:08.563</v>
      </c>
      <c r="T1017" t="str">
        <f>"21:14:08.063"</f>
        <v>21:14:08.063</v>
      </c>
      <c r="U1017" t="str">
        <f t="shared" si="61"/>
        <v>A073EB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126</v>
      </c>
      <c r="AG1017">
        <v>0</v>
      </c>
      <c r="AH1017">
        <v>0</v>
      </c>
      <c r="AI1017">
        <v>2</v>
      </c>
      <c r="AJ1017">
        <v>1</v>
      </c>
      <c r="AK1017" t="s">
        <v>595</v>
      </c>
      <c r="AL1017">
        <v>36.026207999999997</v>
      </c>
      <c r="AM1017" t="s">
        <v>596</v>
      </c>
      <c r="AN1017">
        <v>-75.653851000000003</v>
      </c>
      <c r="AO1017">
        <v>25</v>
      </c>
      <c r="AP1017">
        <v>1225</v>
      </c>
      <c r="AQ1017" t="s">
        <v>129</v>
      </c>
      <c r="AR1017">
        <v>7</v>
      </c>
      <c r="AS1017">
        <v>122</v>
      </c>
      <c r="AT1017">
        <v>192</v>
      </c>
      <c r="BB1017" t="str">
        <f t="shared" si="62"/>
        <v>1200</v>
      </c>
      <c r="BC1017">
        <v>1</v>
      </c>
      <c r="BD1017" t="str">
        <f t="shared" si="64"/>
        <v xml:space="preserve">N1281F  </v>
      </c>
      <c r="BE1017">
        <v>1</v>
      </c>
      <c r="BG1017">
        <v>0</v>
      </c>
      <c r="BH1017">
        <v>0</v>
      </c>
      <c r="BI1017">
        <v>0</v>
      </c>
      <c r="BJ1017">
        <v>1100</v>
      </c>
      <c r="BK1017">
        <v>-125</v>
      </c>
      <c r="BL1017" t="s">
        <v>130</v>
      </c>
      <c r="BM1017">
        <v>1</v>
      </c>
      <c r="BN1017">
        <v>0</v>
      </c>
      <c r="BO1017">
        <v>1</v>
      </c>
      <c r="BP1017">
        <v>0</v>
      </c>
      <c r="BT1017">
        <v>0</v>
      </c>
      <c r="BU1017">
        <v>0</v>
      </c>
      <c r="CE1017" t="str">
        <f>"21:14:08.566"</f>
        <v>21:14:08.566</v>
      </c>
      <c r="CF1017">
        <v>565973425</v>
      </c>
      <c r="CI1017">
        <v>0</v>
      </c>
      <c r="CJ1017">
        <v>1504</v>
      </c>
      <c r="CK1017">
        <v>1011.2</v>
      </c>
      <c r="CL1017">
        <v>4.2187999999999999</v>
      </c>
      <c r="CM1017">
        <v>1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6</v>
      </c>
      <c r="CY1017">
        <v>7</v>
      </c>
      <c r="CZ1017" t="s">
        <v>131</v>
      </c>
      <c r="DA1017">
        <v>145</v>
      </c>
      <c r="DB1017">
        <v>1</v>
      </c>
      <c r="DC1017" t="s">
        <v>132</v>
      </c>
      <c r="DD1017" t="s">
        <v>133</v>
      </c>
      <c r="DG1017">
        <v>1860464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"09/28/2024 21:14:08.857"</f>
        <v>09/28/2024 21:14:08.857</v>
      </c>
      <c r="C1018" t="str">
        <f t="shared" si="63"/>
        <v>FFDFD7C0</v>
      </c>
      <c r="D1018" t="s">
        <v>427</v>
      </c>
      <c r="E1018">
        <v>46</v>
      </c>
      <c r="H1018">
        <v>143</v>
      </c>
      <c r="I1018" t="s">
        <v>428</v>
      </c>
      <c r="J1018" t="s">
        <v>297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"21:14:08.563"</f>
        <v>21:14:08.563</v>
      </c>
      <c r="T1018" t="str">
        <f>"21:14:08.063"</f>
        <v>21:14:08.063</v>
      </c>
      <c r="U1018" t="str">
        <f t="shared" si="61"/>
        <v>A073EB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126</v>
      </c>
      <c r="AG1018">
        <v>0</v>
      </c>
      <c r="AH1018">
        <v>0</v>
      </c>
      <c r="AI1018">
        <v>2</v>
      </c>
      <c r="AJ1018">
        <v>1</v>
      </c>
      <c r="AK1018" t="s">
        <v>595</v>
      </c>
      <c r="AL1018">
        <v>36.026207999999997</v>
      </c>
      <c r="AM1018" t="s">
        <v>596</v>
      </c>
      <c r="AN1018">
        <v>-75.653851000000003</v>
      </c>
      <c r="AO1018">
        <v>25</v>
      </c>
      <c r="AP1018">
        <v>1225</v>
      </c>
      <c r="AQ1018" t="s">
        <v>129</v>
      </c>
      <c r="AR1018">
        <v>7</v>
      </c>
      <c r="AS1018">
        <v>122</v>
      </c>
      <c r="AT1018">
        <v>192</v>
      </c>
      <c r="BB1018" t="str">
        <f t="shared" si="62"/>
        <v>1200</v>
      </c>
      <c r="BC1018">
        <v>1</v>
      </c>
      <c r="BD1018" t="str">
        <f t="shared" si="64"/>
        <v xml:space="preserve">N1281F  </v>
      </c>
      <c r="BE1018">
        <v>1</v>
      </c>
      <c r="BG1018">
        <v>0</v>
      </c>
      <c r="BH1018">
        <v>0</v>
      </c>
      <c r="BI1018">
        <v>0</v>
      </c>
      <c r="BJ1018">
        <v>1100</v>
      </c>
      <c r="BK1018">
        <v>-125</v>
      </c>
      <c r="BL1018" t="s">
        <v>130</v>
      </c>
      <c r="BM1018">
        <v>1</v>
      </c>
      <c r="BN1018">
        <v>0</v>
      </c>
      <c r="BO1018">
        <v>1</v>
      </c>
      <c r="BP1018">
        <v>0</v>
      </c>
      <c r="BT1018">
        <v>0</v>
      </c>
      <c r="BU1018">
        <v>0</v>
      </c>
      <c r="CE1018" t="str">
        <f>"21:14:08.566"</f>
        <v>21:14:08.566</v>
      </c>
      <c r="CF1018">
        <v>565973425</v>
      </c>
      <c r="CI1018">
        <v>0</v>
      </c>
      <c r="CJ1018">
        <v>1504</v>
      </c>
      <c r="CK1018">
        <v>1011.2</v>
      </c>
      <c r="CL1018">
        <v>4.2187999999999999</v>
      </c>
      <c r="CM1018">
        <v>1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6</v>
      </c>
      <c r="CY1018">
        <v>7</v>
      </c>
      <c r="CZ1018" t="s">
        <v>131</v>
      </c>
      <c r="DA1018">
        <v>145</v>
      </c>
      <c r="DB1018">
        <v>1</v>
      </c>
      <c r="DC1018" t="s">
        <v>132</v>
      </c>
      <c r="DD1018" t="s">
        <v>133</v>
      </c>
      <c r="DG1018">
        <v>1860464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"09/28/2024 21:14:08.857"</f>
        <v>09/28/2024 21:14:08.857</v>
      </c>
      <c r="C1019" t="str">
        <f t="shared" si="63"/>
        <v>FFDFD7C0</v>
      </c>
      <c r="D1019" t="s">
        <v>143</v>
      </c>
      <c r="E1019">
        <v>13</v>
      </c>
      <c r="J1019" t="s">
        <v>144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"21:14:08.563"</f>
        <v>21:14:08.563</v>
      </c>
      <c r="T1019" t="str">
        <f>"21:14:08.063"</f>
        <v>21:14:08.063</v>
      </c>
      <c r="U1019" t="str">
        <f t="shared" si="61"/>
        <v>A073EB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126</v>
      </c>
      <c r="AG1019">
        <v>0</v>
      </c>
      <c r="AH1019">
        <v>0</v>
      </c>
      <c r="AI1019">
        <v>2</v>
      </c>
      <c r="AJ1019">
        <v>1</v>
      </c>
      <c r="AK1019" t="s">
        <v>595</v>
      </c>
      <c r="AL1019">
        <v>36.026207999999997</v>
      </c>
      <c r="AM1019" t="s">
        <v>596</v>
      </c>
      <c r="AN1019">
        <v>-75.653851000000003</v>
      </c>
      <c r="AO1019">
        <v>25</v>
      </c>
      <c r="AP1019">
        <v>1225</v>
      </c>
      <c r="AQ1019" t="s">
        <v>129</v>
      </c>
      <c r="AR1019">
        <v>7</v>
      </c>
      <c r="AS1019">
        <v>122</v>
      </c>
      <c r="AT1019">
        <v>192</v>
      </c>
      <c r="BB1019" t="str">
        <f t="shared" si="62"/>
        <v>1200</v>
      </c>
      <c r="BC1019">
        <v>1</v>
      </c>
      <c r="BD1019" t="str">
        <f t="shared" si="64"/>
        <v xml:space="preserve">N1281F  </v>
      </c>
      <c r="BE1019">
        <v>1</v>
      </c>
      <c r="BG1019">
        <v>0</v>
      </c>
      <c r="BH1019">
        <v>0</v>
      </c>
      <c r="BI1019">
        <v>0</v>
      </c>
      <c r="BJ1019">
        <v>1100</v>
      </c>
      <c r="BK1019">
        <v>-125</v>
      </c>
      <c r="BL1019" t="s">
        <v>130</v>
      </c>
      <c r="BM1019">
        <v>1</v>
      </c>
      <c r="BN1019">
        <v>0</v>
      </c>
      <c r="BO1019">
        <v>1</v>
      </c>
      <c r="BP1019">
        <v>0</v>
      </c>
      <c r="BT1019">
        <v>0</v>
      </c>
      <c r="BU1019">
        <v>0</v>
      </c>
      <c r="CE1019" t="str">
        <f>"21:14:08.566"</f>
        <v>21:14:08.566</v>
      </c>
      <c r="CF1019">
        <v>565973425</v>
      </c>
      <c r="CI1019">
        <v>0</v>
      </c>
      <c r="CJ1019">
        <v>1504</v>
      </c>
      <c r="CK1019">
        <v>1011.2</v>
      </c>
      <c r="CL1019">
        <v>4.2187999999999999</v>
      </c>
      <c r="CM1019">
        <v>1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6</v>
      </c>
      <c r="CY1019">
        <v>7</v>
      </c>
      <c r="CZ1019" t="s">
        <v>131</v>
      </c>
      <c r="DA1019">
        <v>145</v>
      </c>
      <c r="DB1019">
        <v>1</v>
      </c>
      <c r="DC1019" t="s">
        <v>132</v>
      </c>
      <c r="DD1019" t="s">
        <v>133</v>
      </c>
      <c r="DG1019">
        <v>1860464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"09/28/2024 21:14:09.935"</f>
        <v>09/28/2024 21:14:09.935</v>
      </c>
      <c r="C1020" t="str">
        <f t="shared" si="63"/>
        <v>FFDFD7C0</v>
      </c>
      <c r="D1020" t="s">
        <v>123</v>
      </c>
      <c r="E1020">
        <v>2</v>
      </c>
      <c r="H1020">
        <v>158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"21:14:09.688"</f>
        <v>21:14:09.688</v>
      </c>
      <c r="T1020" t="str">
        <f>"21:14:09.188"</f>
        <v>21:14:09.188</v>
      </c>
      <c r="U1020" t="str">
        <f t="shared" si="61"/>
        <v>A073EB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126</v>
      </c>
      <c r="AG1020">
        <v>0</v>
      </c>
      <c r="AH1020">
        <v>0</v>
      </c>
      <c r="AI1020">
        <v>2</v>
      </c>
      <c r="AJ1020">
        <v>1</v>
      </c>
      <c r="AK1020" t="s">
        <v>597</v>
      </c>
      <c r="AL1020">
        <v>36.026873999999999</v>
      </c>
      <c r="AM1020" t="s">
        <v>596</v>
      </c>
      <c r="AN1020">
        <v>-75.653851000000003</v>
      </c>
      <c r="AO1020">
        <v>25</v>
      </c>
      <c r="AP1020">
        <v>1225</v>
      </c>
      <c r="AQ1020" t="s">
        <v>129</v>
      </c>
      <c r="AR1020">
        <v>-1</v>
      </c>
      <c r="AS1020">
        <v>121</v>
      </c>
      <c r="AT1020">
        <v>192</v>
      </c>
      <c r="BB1020" t="str">
        <f t="shared" si="62"/>
        <v>1200</v>
      </c>
      <c r="BC1020">
        <v>1</v>
      </c>
      <c r="BD1020" t="str">
        <f t="shared" si="64"/>
        <v xml:space="preserve">N1281F  </v>
      </c>
      <c r="BE1020">
        <v>1</v>
      </c>
      <c r="BG1020">
        <v>0</v>
      </c>
      <c r="BH1020">
        <v>0</v>
      </c>
      <c r="BI1020">
        <v>0</v>
      </c>
      <c r="BJ1020">
        <v>1100</v>
      </c>
      <c r="BK1020">
        <v>-125</v>
      </c>
      <c r="BL1020" t="s">
        <v>130</v>
      </c>
      <c r="BM1020">
        <v>1</v>
      </c>
      <c r="BN1020">
        <v>0</v>
      </c>
      <c r="BO1020">
        <v>1</v>
      </c>
      <c r="BP1020">
        <v>0</v>
      </c>
      <c r="BT1020">
        <v>0</v>
      </c>
      <c r="BU1020">
        <v>0</v>
      </c>
      <c r="CE1020" t="str">
        <f>"21:14:09.693"</f>
        <v>21:14:09.693</v>
      </c>
      <c r="CF1020">
        <v>693201815</v>
      </c>
      <c r="CI1020">
        <v>0</v>
      </c>
      <c r="CJ1020">
        <v>1504</v>
      </c>
      <c r="CK1020">
        <v>1011.2</v>
      </c>
      <c r="CL1020">
        <v>4.2187999999999999</v>
      </c>
      <c r="CM1020">
        <v>1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145</v>
      </c>
      <c r="DB1020">
        <v>1</v>
      </c>
      <c r="DC1020" t="s">
        <v>132</v>
      </c>
      <c r="DD1020" t="s">
        <v>133</v>
      </c>
      <c r="DG1020">
        <v>1860959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"09/28/2024 21:14:09.967"</f>
        <v>09/28/2024 21:14:09.967</v>
      </c>
      <c r="C1021" t="str">
        <f t="shared" si="63"/>
        <v>FFDFD7C0</v>
      </c>
      <c r="D1021" t="s">
        <v>427</v>
      </c>
      <c r="E1021">
        <v>46</v>
      </c>
      <c r="H1021">
        <v>143</v>
      </c>
      <c r="I1021" t="s">
        <v>428</v>
      </c>
      <c r="J1021" t="s">
        <v>297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"21:14:09.688"</f>
        <v>21:14:09.688</v>
      </c>
      <c r="T1021" t="str">
        <f>"21:14:09.188"</f>
        <v>21:14:09.188</v>
      </c>
      <c r="U1021" t="str">
        <f t="shared" si="61"/>
        <v>A073EB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126</v>
      </c>
      <c r="AG1021">
        <v>0</v>
      </c>
      <c r="AH1021">
        <v>0</v>
      </c>
      <c r="AI1021">
        <v>2</v>
      </c>
      <c r="AJ1021">
        <v>1</v>
      </c>
      <c r="AK1021" t="s">
        <v>597</v>
      </c>
      <c r="AL1021">
        <v>36.026873999999999</v>
      </c>
      <c r="AM1021" t="s">
        <v>596</v>
      </c>
      <c r="AN1021">
        <v>-75.653851000000003</v>
      </c>
      <c r="AO1021">
        <v>25</v>
      </c>
      <c r="AP1021">
        <v>1225</v>
      </c>
      <c r="AQ1021" t="s">
        <v>129</v>
      </c>
      <c r="AR1021">
        <v>-1</v>
      </c>
      <c r="AS1021">
        <v>121</v>
      </c>
      <c r="AT1021">
        <v>192</v>
      </c>
      <c r="BB1021" t="str">
        <f t="shared" si="62"/>
        <v>1200</v>
      </c>
      <c r="BC1021">
        <v>1</v>
      </c>
      <c r="BD1021" t="str">
        <f t="shared" si="64"/>
        <v xml:space="preserve">N1281F  </v>
      </c>
      <c r="BE1021">
        <v>1</v>
      </c>
      <c r="BG1021">
        <v>0</v>
      </c>
      <c r="BH1021">
        <v>0</v>
      </c>
      <c r="BI1021">
        <v>0</v>
      </c>
      <c r="BJ1021">
        <v>1100</v>
      </c>
      <c r="BK1021">
        <v>-125</v>
      </c>
      <c r="BL1021" t="s">
        <v>130</v>
      </c>
      <c r="BM1021">
        <v>1</v>
      </c>
      <c r="BN1021">
        <v>0</v>
      </c>
      <c r="BO1021">
        <v>1</v>
      </c>
      <c r="BP1021">
        <v>0</v>
      </c>
      <c r="BT1021">
        <v>0</v>
      </c>
      <c r="BU1021">
        <v>0</v>
      </c>
      <c r="CE1021" t="str">
        <f>"21:14:09.693"</f>
        <v>21:14:09.693</v>
      </c>
      <c r="CF1021">
        <v>693201815</v>
      </c>
      <c r="CI1021">
        <v>0</v>
      </c>
      <c r="CJ1021">
        <v>1504</v>
      </c>
      <c r="CK1021">
        <v>1011.2</v>
      </c>
      <c r="CL1021">
        <v>4.2187999999999999</v>
      </c>
      <c r="CM1021">
        <v>1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5</v>
      </c>
      <c r="CY1021">
        <v>7</v>
      </c>
      <c r="CZ1021" t="s">
        <v>131</v>
      </c>
      <c r="DA1021">
        <v>145</v>
      </c>
      <c r="DB1021">
        <v>1</v>
      </c>
      <c r="DC1021" t="s">
        <v>132</v>
      </c>
      <c r="DD1021" t="s">
        <v>133</v>
      </c>
      <c r="DG1021">
        <v>1860959</v>
      </c>
      <c r="DI1021">
        <v>0</v>
      </c>
      <c r="DJ1021">
        <v>0</v>
      </c>
      <c r="DK1021">
        <v>1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"09/28/2024 21:14:09.967"</f>
        <v>09/28/2024 21:14:09.967</v>
      </c>
      <c r="C1022" t="str">
        <f t="shared" si="63"/>
        <v>FFDFD7C0</v>
      </c>
      <c r="D1022" t="s">
        <v>143</v>
      </c>
      <c r="E1022">
        <v>13</v>
      </c>
      <c r="J1022" t="s">
        <v>144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"21:14:09.688"</f>
        <v>21:14:09.688</v>
      </c>
      <c r="T1022" t="str">
        <f>"21:14:09.188"</f>
        <v>21:14:09.188</v>
      </c>
      <c r="U1022" t="str">
        <f t="shared" si="61"/>
        <v>A073EB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126</v>
      </c>
      <c r="AG1022">
        <v>0</v>
      </c>
      <c r="AH1022">
        <v>0</v>
      </c>
      <c r="AI1022">
        <v>2</v>
      </c>
      <c r="AJ1022">
        <v>1</v>
      </c>
      <c r="AK1022" t="s">
        <v>597</v>
      </c>
      <c r="AL1022">
        <v>36.026873999999999</v>
      </c>
      <c r="AM1022" t="s">
        <v>596</v>
      </c>
      <c r="AN1022">
        <v>-75.653851000000003</v>
      </c>
      <c r="AO1022">
        <v>25</v>
      </c>
      <c r="AP1022">
        <v>1225</v>
      </c>
      <c r="AQ1022" t="s">
        <v>129</v>
      </c>
      <c r="AR1022">
        <v>-1</v>
      </c>
      <c r="AS1022">
        <v>121</v>
      </c>
      <c r="AT1022">
        <v>192</v>
      </c>
      <c r="BB1022" t="str">
        <f t="shared" si="62"/>
        <v>1200</v>
      </c>
      <c r="BC1022">
        <v>1</v>
      </c>
      <c r="BD1022" t="str">
        <f t="shared" si="64"/>
        <v xml:space="preserve">N1281F  </v>
      </c>
      <c r="BE1022">
        <v>1</v>
      </c>
      <c r="BG1022">
        <v>0</v>
      </c>
      <c r="BH1022">
        <v>0</v>
      </c>
      <c r="BI1022">
        <v>0</v>
      </c>
      <c r="BJ1022">
        <v>1100</v>
      </c>
      <c r="BK1022">
        <v>-125</v>
      </c>
      <c r="BL1022" t="s">
        <v>130</v>
      </c>
      <c r="BM1022">
        <v>1</v>
      </c>
      <c r="BN1022">
        <v>0</v>
      </c>
      <c r="BO1022">
        <v>1</v>
      </c>
      <c r="BP1022">
        <v>0</v>
      </c>
      <c r="BT1022">
        <v>0</v>
      </c>
      <c r="BU1022">
        <v>0</v>
      </c>
      <c r="CE1022" t="str">
        <f>"21:14:09.693"</f>
        <v>21:14:09.693</v>
      </c>
      <c r="CF1022">
        <v>693201815</v>
      </c>
      <c r="CI1022">
        <v>0</v>
      </c>
      <c r="CJ1022">
        <v>1504</v>
      </c>
      <c r="CK1022">
        <v>1011.2</v>
      </c>
      <c r="CL1022">
        <v>4.2187999999999999</v>
      </c>
      <c r="CM1022">
        <v>1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5</v>
      </c>
      <c r="CY1022">
        <v>7</v>
      </c>
      <c r="CZ1022" t="s">
        <v>131</v>
      </c>
      <c r="DA1022">
        <v>145</v>
      </c>
      <c r="DB1022">
        <v>1</v>
      </c>
      <c r="DC1022" t="s">
        <v>132</v>
      </c>
      <c r="DD1022" t="s">
        <v>133</v>
      </c>
      <c r="DG1022">
        <v>1860959</v>
      </c>
      <c r="DI1022">
        <v>0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"09/28/2024 21:14:09.967"</f>
        <v>09/28/2024 21:14:09.967</v>
      </c>
      <c r="C1023" t="str">
        <f t="shared" si="63"/>
        <v>FFDFD7C0</v>
      </c>
      <c r="D1023" t="s">
        <v>136</v>
      </c>
      <c r="E1023">
        <v>3</v>
      </c>
      <c r="F1023">
        <v>1003</v>
      </c>
      <c r="G1023" t="s">
        <v>142</v>
      </c>
      <c r="J1023" t="s">
        <v>137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"21:14:09.688"</f>
        <v>21:14:09.688</v>
      </c>
      <c r="T1023" t="str">
        <f>"21:14:09.188"</f>
        <v>21:14:09.188</v>
      </c>
      <c r="U1023" t="str">
        <f t="shared" si="61"/>
        <v>A073EB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126</v>
      </c>
      <c r="AG1023">
        <v>0</v>
      </c>
      <c r="AH1023">
        <v>0</v>
      </c>
      <c r="AI1023">
        <v>2</v>
      </c>
      <c r="AJ1023">
        <v>1</v>
      </c>
      <c r="AK1023" t="s">
        <v>597</v>
      </c>
      <c r="AL1023">
        <v>36.026873999999999</v>
      </c>
      <c r="AM1023" t="s">
        <v>596</v>
      </c>
      <c r="AN1023">
        <v>-75.653851000000003</v>
      </c>
      <c r="AO1023">
        <v>25</v>
      </c>
      <c r="AP1023">
        <v>1225</v>
      </c>
      <c r="AQ1023" t="s">
        <v>129</v>
      </c>
      <c r="AR1023">
        <v>-1</v>
      </c>
      <c r="AS1023">
        <v>121</v>
      </c>
      <c r="AT1023">
        <v>192</v>
      </c>
      <c r="BB1023" t="str">
        <f t="shared" si="62"/>
        <v>1200</v>
      </c>
      <c r="BC1023">
        <v>1</v>
      </c>
      <c r="BD1023" t="str">
        <f t="shared" si="64"/>
        <v xml:space="preserve">N1281F  </v>
      </c>
      <c r="BE1023">
        <v>1</v>
      </c>
      <c r="BG1023">
        <v>0</v>
      </c>
      <c r="BH1023">
        <v>0</v>
      </c>
      <c r="BI1023">
        <v>0</v>
      </c>
      <c r="BJ1023">
        <v>1100</v>
      </c>
      <c r="BK1023">
        <v>-125</v>
      </c>
      <c r="BL1023" t="s">
        <v>130</v>
      </c>
      <c r="BM1023">
        <v>1</v>
      </c>
      <c r="BN1023">
        <v>0</v>
      </c>
      <c r="BO1023">
        <v>1</v>
      </c>
      <c r="BP1023">
        <v>0</v>
      </c>
      <c r="BT1023">
        <v>0</v>
      </c>
      <c r="BU1023">
        <v>0</v>
      </c>
      <c r="CE1023" t="str">
        <f>"21:14:09.693"</f>
        <v>21:14:09.693</v>
      </c>
      <c r="CF1023">
        <v>693201815</v>
      </c>
      <c r="CI1023">
        <v>0</v>
      </c>
      <c r="CJ1023">
        <v>1504</v>
      </c>
      <c r="CK1023">
        <v>1011.2</v>
      </c>
      <c r="CL1023">
        <v>4.2187999999999999</v>
      </c>
      <c r="CM1023">
        <v>1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145</v>
      </c>
      <c r="DB1023">
        <v>1</v>
      </c>
      <c r="DC1023" t="s">
        <v>132</v>
      </c>
      <c r="DD1023" t="s">
        <v>133</v>
      </c>
      <c r="DG1023">
        <v>1860959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"09/28/2024 21:14:09.967"</f>
        <v>09/28/2024 21:14:09.967</v>
      </c>
      <c r="C1024" t="str">
        <f t="shared" si="63"/>
        <v>FFDFD7C0</v>
      </c>
      <c r="D1024" t="s">
        <v>136</v>
      </c>
      <c r="E1024">
        <v>4</v>
      </c>
      <c r="F1024">
        <v>1004</v>
      </c>
      <c r="G1024" t="s">
        <v>124</v>
      </c>
      <c r="J1024" t="s">
        <v>137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"21:14:09.688"</f>
        <v>21:14:09.688</v>
      </c>
      <c r="T1024" t="str">
        <f>"21:14:09.188"</f>
        <v>21:14:09.188</v>
      </c>
      <c r="U1024" t="str">
        <f t="shared" si="61"/>
        <v>A073EB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126</v>
      </c>
      <c r="AG1024">
        <v>0</v>
      </c>
      <c r="AH1024">
        <v>0</v>
      </c>
      <c r="AI1024">
        <v>2</v>
      </c>
      <c r="AJ1024">
        <v>1</v>
      </c>
      <c r="AK1024" t="s">
        <v>597</v>
      </c>
      <c r="AL1024">
        <v>36.026873999999999</v>
      </c>
      <c r="AM1024" t="s">
        <v>596</v>
      </c>
      <c r="AN1024">
        <v>-75.653851000000003</v>
      </c>
      <c r="AO1024">
        <v>25</v>
      </c>
      <c r="AP1024">
        <v>1225</v>
      </c>
      <c r="AQ1024" t="s">
        <v>129</v>
      </c>
      <c r="AR1024">
        <v>-1</v>
      </c>
      <c r="AS1024">
        <v>121</v>
      </c>
      <c r="AT1024">
        <v>192</v>
      </c>
      <c r="BB1024" t="str">
        <f t="shared" si="62"/>
        <v>1200</v>
      </c>
      <c r="BC1024">
        <v>1</v>
      </c>
      <c r="BD1024" t="str">
        <f t="shared" si="64"/>
        <v xml:space="preserve">N1281F  </v>
      </c>
      <c r="BE1024">
        <v>1</v>
      </c>
      <c r="BG1024">
        <v>0</v>
      </c>
      <c r="BH1024">
        <v>0</v>
      </c>
      <c r="BI1024">
        <v>0</v>
      </c>
      <c r="BJ1024">
        <v>1100</v>
      </c>
      <c r="BK1024">
        <v>-125</v>
      </c>
      <c r="BL1024" t="s">
        <v>130</v>
      </c>
      <c r="BM1024">
        <v>1</v>
      </c>
      <c r="BN1024">
        <v>0</v>
      </c>
      <c r="BO1024">
        <v>1</v>
      </c>
      <c r="BP1024">
        <v>0</v>
      </c>
      <c r="BT1024">
        <v>0</v>
      </c>
      <c r="BU1024">
        <v>0</v>
      </c>
      <c r="CE1024" t="str">
        <f>"21:14:09.693"</f>
        <v>21:14:09.693</v>
      </c>
      <c r="CF1024">
        <v>693201815</v>
      </c>
      <c r="CI1024">
        <v>0</v>
      </c>
      <c r="CJ1024">
        <v>1504</v>
      </c>
      <c r="CK1024">
        <v>1011.2</v>
      </c>
      <c r="CL1024">
        <v>4.2187999999999999</v>
      </c>
      <c r="CM1024">
        <v>1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145</v>
      </c>
      <c r="DB1024">
        <v>1</v>
      </c>
      <c r="DC1024" t="s">
        <v>132</v>
      </c>
      <c r="DD1024" t="s">
        <v>133</v>
      </c>
      <c r="DG1024">
        <v>1860959</v>
      </c>
      <c r="DI1024">
        <v>0</v>
      </c>
      <c r="DJ1024">
        <v>0</v>
      </c>
      <c r="DK1024">
        <v>1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"09/28/2024 21:14:10.795"</f>
        <v>09/28/2024 21:14:10.795</v>
      </c>
      <c r="C1025" t="str">
        <f t="shared" si="63"/>
        <v>FFDFD7C0</v>
      </c>
      <c r="D1025" t="s">
        <v>123</v>
      </c>
      <c r="E1025">
        <v>2</v>
      </c>
      <c r="H1025">
        <v>158</v>
      </c>
      <c r="I1025" t="s">
        <v>124</v>
      </c>
      <c r="J1025" t="s">
        <v>125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"21:14:10.539"</f>
        <v>21:14:10.539</v>
      </c>
      <c r="T1025" t="str">
        <f>"21:14:10.139"</f>
        <v>21:14:10.139</v>
      </c>
      <c r="U1025" t="str">
        <f t="shared" si="61"/>
        <v>A073EB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126</v>
      </c>
      <c r="AG1025">
        <v>0</v>
      </c>
      <c r="AH1025">
        <v>0</v>
      </c>
      <c r="AI1025">
        <v>2</v>
      </c>
      <c r="AJ1025">
        <v>1</v>
      </c>
      <c r="AK1025" t="s">
        <v>598</v>
      </c>
      <c r="AL1025">
        <v>36.027346000000001</v>
      </c>
      <c r="AM1025" t="s">
        <v>594</v>
      </c>
      <c r="AN1025">
        <v>-75.653893999999994</v>
      </c>
      <c r="AO1025">
        <v>25</v>
      </c>
      <c r="AP1025">
        <v>1225</v>
      </c>
      <c r="AQ1025" t="s">
        <v>129</v>
      </c>
      <c r="AR1025">
        <v>-8</v>
      </c>
      <c r="AS1025">
        <v>119</v>
      </c>
      <c r="AT1025">
        <v>256</v>
      </c>
      <c r="BB1025" t="str">
        <f t="shared" si="62"/>
        <v>1200</v>
      </c>
      <c r="BC1025">
        <v>1</v>
      </c>
      <c r="BD1025" t="str">
        <f t="shared" si="64"/>
        <v xml:space="preserve">N1281F  </v>
      </c>
      <c r="BE1025">
        <v>1</v>
      </c>
      <c r="BG1025">
        <v>0</v>
      </c>
      <c r="BH1025">
        <v>0</v>
      </c>
      <c r="BI1025">
        <v>0</v>
      </c>
      <c r="BJ1025">
        <v>1100</v>
      </c>
      <c r="BK1025">
        <v>-125</v>
      </c>
      <c r="BL1025" t="s">
        <v>130</v>
      </c>
      <c r="BM1025">
        <v>1</v>
      </c>
      <c r="BN1025">
        <v>0</v>
      </c>
      <c r="BO1025">
        <v>1</v>
      </c>
      <c r="BP1025">
        <v>0</v>
      </c>
      <c r="BT1025">
        <v>0</v>
      </c>
      <c r="BU1025">
        <v>0</v>
      </c>
      <c r="CE1025" t="str">
        <f>"21:14:10.544"</f>
        <v>21:14:10.544</v>
      </c>
      <c r="CF1025">
        <v>543538415</v>
      </c>
      <c r="CI1025">
        <v>0</v>
      </c>
      <c r="CJ1025">
        <v>1504</v>
      </c>
      <c r="CK1025">
        <v>1011.2</v>
      </c>
      <c r="CL1025">
        <v>4.2187999999999999</v>
      </c>
      <c r="CM1025">
        <v>1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6</v>
      </c>
      <c r="CY1025">
        <v>7</v>
      </c>
      <c r="CZ1025" t="s">
        <v>131</v>
      </c>
      <c r="DA1025">
        <v>145</v>
      </c>
      <c r="DB1025">
        <v>1</v>
      </c>
      <c r="DC1025" t="s">
        <v>132</v>
      </c>
      <c r="DD1025" t="s">
        <v>133</v>
      </c>
      <c r="DG1025">
        <v>1861387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"09/28/2024 21:14:10.810"</f>
        <v>09/28/2024 21:14:10.810</v>
      </c>
      <c r="C1026" t="str">
        <f t="shared" si="63"/>
        <v>FFDFD7C0</v>
      </c>
      <c r="D1026" t="s">
        <v>427</v>
      </c>
      <c r="E1026">
        <v>46</v>
      </c>
      <c r="H1026">
        <v>143</v>
      </c>
      <c r="I1026" t="s">
        <v>428</v>
      </c>
      <c r="J1026" t="s">
        <v>297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"21:14:10.539"</f>
        <v>21:14:10.539</v>
      </c>
      <c r="T1026" t="str">
        <f>"21:14:10.139"</f>
        <v>21:14:10.139</v>
      </c>
      <c r="U1026" t="str">
        <f t="shared" ref="U1026:U1089" si="65">"A073EB"</f>
        <v>A073EB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126</v>
      </c>
      <c r="AG1026">
        <v>0</v>
      </c>
      <c r="AH1026">
        <v>0</v>
      </c>
      <c r="AI1026">
        <v>2</v>
      </c>
      <c r="AJ1026">
        <v>1</v>
      </c>
      <c r="AK1026" t="s">
        <v>598</v>
      </c>
      <c r="AL1026">
        <v>36.027346000000001</v>
      </c>
      <c r="AM1026" t="s">
        <v>594</v>
      </c>
      <c r="AN1026">
        <v>-75.653893999999994</v>
      </c>
      <c r="AO1026">
        <v>25</v>
      </c>
      <c r="AP1026">
        <v>1225</v>
      </c>
      <c r="AQ1026" t="s">
        <v>129</v>
      </c>
      <c r="AR1026">
        <v>-8</v>
      </c>
      <c r="AS1026">
        <v>119</v>
      </c>
      <c r="AT1026">
        <v>256</v>
      </c>
      <c r="BB1026" t="str">
        <f t="shared" si="62"/>
        <v>1200</v>
      </c>
      <c r="BC1026">
        <v>1</v>
      </c>
      <c r="BD1026" t="str">
        <f t="shared" si="64"/>
        <v xml:space="preserve">N1281F  </v>
      </c>
      <c r="BE1026">
        <v>1</v>
      </c>
      <c r="BG1026">
        <v>0</v>
      </c>
      <c r="BH1026">
        <v>0</v>
      </c>
      <c r="BI1026">
        <v>0</v>
      </c>
      <c r="BJ1026">
        <v>1100</v>
      </c>
      <c r="BK1026">
        <v>-125</v>
      </c>
      <c r="BL1026" t="s">
        <v>130</v>
      </c>
      <c r="BM1026">
        <v>1</v>
      </c>
      <c r="BN1026">
        <v>0</v>
      </c>
      <c r="BO1026">
        <v>1</v>
      </c>
      <c r="BP1026">
        <v>0</v>
      </c>
      <c r="BT1026">
        <v>0</v>
      </c>
      <c r="BU1026">
        <v>0</v>
      </c>
      <c r="CE1026" t="str">
        <f>"21:14:10.544"</f>
        <v>21:14:10.544</v>
      </c>
      <c r="CF1026">
        <v>543538415</v>
      </c>
      <c r="CI1026">
        <v>0</v>
      </c>
      <c r="CJ1026">
        <v>1504</v>
      </c>
      <c r="CK1026">
        <v>1011.2</v>
      </c>
      <c r="CL1026">
        <v>4.2187999999999999</v>
      </c>
      <c r="CM1026">
        <v>1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6</v>
      </c>
      <c r="CY1026">
        <v>7</v>
      </c>
      <c r="CZ1026" t="s">
        <v>131</v>
      </c>
      <c r="DA1026">
        <v>145</v>
      </c>
      <c r="DB1026">
        <v>1</v>
      </c>
      <c r="DC1026" t="s">
        <v>132</v>
      </c>
      <c r="DD1026" t="s">
        <v>133</v>
      </c>
      <c r="DG1026">
        <v>1861387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"09/28/2024 21:14:10.810"</f>
        <v>09/28/2024 21:14:10.810</v>
      </c>
      <c r="C1027" t="str">
        <f t="shared" si="63"/>
        <v>FFDFD7C0</v>
      </c>
      <c r="D1027" t="s">
        <v>143</v>
      </c>
      <c r="E1027">
        <v>13</v>
      </c>
      <c r="J1027" t="s">
        <v>144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"21:14:10.539"</f>
        <v>21:14:10.539</v>
      </c>
      <c r="T1027" t="str">
        <f>"21:14:10.139"</f>
        <v>21:14:10.139</v>
      </c>
      <c r="U1027" t="str">
        <f t="shared" si="65"/>
        <v>A073EB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126</v>
      </c>
      <c r="AG1027">
        <v>0</v>
      </c>
      <c r="AH1027">
        <v>0</v>
      </c>
      <c r="AI1027">
        <v>2</v>
      </c>
      <c r="AJ1027">
        <v>1</v>
      </c>
      <c r="AK1027" t="s">
        <v>598</v>
      </c>
      <c r="AL1027">
        <v>36.027346000000001</v>
      </c>
      <c r="AM1027" t="s">
        <v>594</v>
      </c>
      <c r="AN1027">
        <v>-75.653893999999994</v>
      </c>
      <c r="AO1027">
        <v>25</v>
      </c>
      <c r="AP1027">
        <v>1225</v>
      </c>
      <c r="AQ1027" t="s">
        <v>129</v>
      </c>
      <c r="AR1027">
        <v>-8</v>
      </c>
      <c r="AS1027">
        <v>119</v>
      </c>
      <c r="AT1027">
        <v>256</v>
      </c>
      <c r="BB1027" t="str">
        <f t="shared" ref="BB1027:BB1090" si="66">"1200"</f>
        <v>1200</v>
      </c>
      <c r="BC1027">
        <v>1</v>
      </c>
      <c r="BD1027" t="str">
        <f t="shared" si="64"/>
        <v xml:space="preserve">N1281F  </v>
      </c>
      <c r="BE1027">
        <v>1</v>
      </c>
      <c r="BG1027">
        <v>0</v>
      </c>
      <c r="BH1027">
        <v>0</v>
      </c>
      <c r="BI1027">
        <v>0</v>
      </c>
      <c r="BJ1027">
        <v>1100</v>
      </c>
      <c r="BK1027">
        <v>-125</v>
      </c>
      <c r="BL1027" t="s">
        <v>130</v>
      </c>
      <c r="BM1027">
        <v>1</v>
      </c>
      <c r="BN1027">
        <v>0</v>
      </c>
      <c r="BO1027">
        <v>1</v>
      </c>
      <c r="BP1027">
        <v>0</v>
      </c>
      <c r="BT1027">
        <v>0</v>
      </c>
      <c r="BU1027">
        <v>0</v>
      </c>
      <c r="CE1027" t="str">
        <f>"21:14:10.544"</f>
        <v>21:14:10.544</v>
      </c>
      <c r="CF1027">
        <v>543538415</v>
      </c>
      <c r="CI1027">
        <v>0</v>
      </c>
      <c r="CJ1027">
        <v>1504</v>
      </c>
      <c r="CK1027">
        <v>1011.2</v>
      </c>
      <c r="CL1027">
        <v>4.2187999999999999</v>
      </c>
      <c r="CM1027">
        <v>1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6</v>
      </c>
      <c r="CY1027">
        <v>7</v>
      </c>
      <c r="CZ1027" t="s">
        <v>131</v>
      </c>
      <c r="DA1027">
        <v>145</v>
      </c>
      <c r="DB1027">
        <v>1</v>
      </c>
      <c r="DC1027" t="s">
        <v>132</v>
      </c>
      <c r="DD1027" t="s">
        <v>133</v>
      </c>
      <c r="DG1027">
        <v>1861387</v>
      </c>
      <c r="DI1027">
        <v>0</v>
      </c>
      <c r="DJ1027">
        <v>0</v>
      </c>
      <c r="DK1027">
        <v>1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"09/28/2024 21:14:10.810"</f>
        <v>09/28/2024 21:14:10.810</v>
      </c>
      <c r="C1028" t="str">
        <f t="shared" si="63"/>
        <v>FFDFD7C0</v>
      </c>
      <c r="D1028" t="s">
        <v>136</v>
      </c>
      <c r="E1028">
        <v>3</v>
      </c>
      <c r="F1028">
        <v>1003</v>
      </c>
      <c r="G1028" t="s">
        <v>142</v>
      </c>
      <c r="J1028" t="s">
        <v>137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"21:14:10.539"</f>
        <v>21:14:10.539</v>
      </c>
      <c r="T1028" t="str">
        <f>"21:14:10.139"</f>
        <v>21:14:10.139</v>
      </c>
      <c r="U1028" t="str">
        <f t="shared" si="65"/>
        <v>A073EB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126</v>
      </c>
      <c r="AG1028">
        <v>0</v>
      </c>
      <c r="AH1028">
        <v>0</v>
      </c>
      <c r="AI1028">
        <v>2</v>
      </c>
      <c r="AJ1028">
        <v>1</v>
      </c>
      <c r="AK1028" t="s">
        <v>598</v>
      </c>
      <c r="AL1028">
        <v>36.027346000000001</v>
      </c>
      <c r="AM1028" t="s">
        <v>594</v>
      </c>
      <c r="AN1028">
        <v>-75.653893999999994</v>
      </c>
      <c r="AO1028">
        <v>25</v>
      </c>
      <c r="AP1028">
        <v>1225</v>
      </c>
      <c r="AQ1028" t="s">
        <v>129</v>
      </c>
      <c r="AR1028">
        <v>-8</v>
      </c>
      <c r="AS1028">
        <v>119</v>
      </c>
      <c r="AT1028">
        <v>256</v>
      </c>
      <c r="BB1028" t="str">
        <f t="shared" si="66"/>
        <v>1200</v>
      </c>
      <c r="BC1028">
        <v>1</v>
      </c>
      <c r="BD1028" t="str">
        <f t="shared" si="64"/>
        <v xml:space="preserve">N1281F  </v>
      </c>
      <c r="BE1028">
        <v>1</v>
      </c>
      <c r="BG1028">
        <v>0</v>
      </c>
      <c r="BH1028">
        <v>0</v>
      </c>
      <c r="BI1028">
        <v>0</v>
      </c>
      <c r="BJ1028">
        <v>1100</v>
      </c>
      <c r="BK1028">
        <v>-125</v>
      </c>
      <c r="BL1028" t="s">
        <v>130</v>
      </c>
      <c r="BM1028">
        <v>1</v>
      </c>
      <c r="BN1028">
        <v>0</v>
      </c>
      <c r="BO1028">
        <v>1</v>
      </c>
      <c r="BP1028">
        <v>0</v>
      </c>
      <c r="BT1028">
        <v>0</v>
      </c>
      <c r="BU1028">
        <v>0</v>
      </c>
      <c r="CE1028" t="str">
        <f>"21:14:10.544"</f>
        <v>21:14:10.544</v>
      </c>
      <c r="CF1028">
        <v>543538415</v>
      </c>
      <c r="CI1028">
        <v>0</v>
      </c>
      <c r="CJ1028">
        <v>1504</v>
      </c>
      <c r="CK1028">
        <v>1011.2</v>
      </c>
      <c r="CL1028">
        <v>4.2187999999999999</v>
      </c>
      <c r="CM1028">
        <v>1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6</v>
      </c>
      <c r="CY1028">
        <v>7</v>
      </c>
      <c r="CZ1028" t="s">
        <v>131</v>
      </c>
      <c r="DA1028">
        <v>145</v>
      </c>
      <c r="DB1028">
        <v>1</v>
      </c>
      <c r="DC1028" t="s">
        <v>132</v>
      </c>
      <c r="DD1028" t="s">
        <v>133</v>
      </c>
      <c r="DG1028">
        <v>1861387</v>
      </c>
      <c r="DI1028">
        <v>0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"09/28/2024 21:14:10.826"</f>
        <v>09/28/2024 21:14:10.826</v>
      </c>
      <c r="C1029" t="str">
        <f t="shared" si="63"/>
        <v>FFDFD7C0</v>
      </c>
      <c r="D1029" t="s">
        <v>136</v>
      </c>
      <c r="E1029">
        <v>4</v>
      </c>
      <c r="F1029">
        <v>1004</v>
      </c>
      <c r="G1029" t="s">
        <v>124</v>
      </c>
      <c r="J1029" t="s">
        <v>137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"21:14:10.539"</f>
        <v>21:14:10.539</v>
      </c>
      <c r="T1029" t="str">
        <f>"21:14:10.139"</f>
        <v>21:14:10.139</v>
      </c>
      <c r="U1029" t="str">
        <f t="shared" si="65"/>
        <v>A073EB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126</v>
      </c>
      <c r="AG1029">
        <v>0</v>
      </c>
      <c r="AH1029">
        <v>0</v>
      </c>
      <c r="AI1029">
        <v>2</v>
      </c>
      <c r="AJ1029">
        <v>1</v>
      </c>
      <c r="AK1029" t="s">
        <v>598</v>
      </c>
      <c r="AL1029">
        <v>36.027346000000001</v>
      </c>
      <c r="AM1029" t="s">
        <v>594</v>
      </c>
      <c r="AN1029">
        <v>-75.653893999999994</v>
      </c>
      <c r="AO1029">
        <v>25</v>
      </c>
      <c r="AP1029">
        <v>1225</v>
      </c>
      <c r="AQ1029" t="s">
        <v>129</v>
      </c>
      <c r="AR1029">
        <v>-8</v>
      </c>
      <c r="AS1029">
        <v>119</v>
      </c>
      <c r="AT1029">
        <v>256</v>
      </c>
      <c r="BB1029" t="str">
        <f t="shared" si="66"/>
        <v>1200</v>
      </c>
      <c r="BC1029">
        <v>1</v>
      </c>
      <c r="BD1029" t="str">
        <f t="shared" si="64"/>
        <v xml:space="preserve">N1281F  </v>
      </c>
      <c r="BE1029">
        <v>1</v>
      </c>
      <c r="BG1029">
        <v>0</v>
      </c>
      <c r="BH1029">
        <v>0</v>
      </c>
      <c r="BI1029">
        <v>0</v>
      </c>
      <c r="BJ1029">
        <v>1100</v>
      </c>
      <c r="BK1029">
        <v>-125</v>
      </c>
      <c r="BL1029" t="s">
        <v>130</v>
      </c>
      <c r="BM1029">
        <v>1</v>
      </c>
      <c r="BN1029">
        <v>0</v>
      </c>
      <c r="BO1029">
        <v>1</v>
      </c>
      <c r="BP1029">
        <v>0</v>
      </c>
      <c r="BT1029">
        <v>0</v>
      </c>
      <c r="BU1029">
        <v>0</v>
      </c>
      <c r="CE1029" t="str">
        <f>"21:14:10.544"</f>
        <v>21:14:10.544</v>
      </c>
      <c r="CF1029">
        <v>543538415</v>
      </c>
      <c r="CI1029">
        <v>0</v>
      </c>
      <c r="CJ1029">
        <v>1504</v>
      </c>
      <c r="CK1029">
        <v>1011.2</v>
      </c>
      <c r="CL1029">
        <v>4.2187999999999999</v>
      </c>
      <c r="CM1029">
        <v>1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6</v>
      </c>
      <c r="CY1029">
        <v>7</v>
      </c>
      <c r="CZ1029" t="s">
        <v>131</v>
      </c>
      <c r="DA1029">
        <v>145</v>
      </c>
      <c r="DB1029">
        <v>1</v>
      </c>
      <c r="DC1029" t="s">
        <v>132</v>
      </c>
      <c r="DD1029" t="s">
        <v>133</v>
      </c>
      <c r="DG1029">
        <v>1861387</v>
      </c>
      <c r="DI1029">
        <v>0</v>
      </c>
      <c r="DJ1029">
        <v>0</v>
      </c>
      <c r="DK1029">
        <v>1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"09/28/2024 21:14:11.701"</f>
        <v>09/28/2024 21:14:11.701</v>
      </c>
      <c r="C1030" t="str">
        <f t="shared" si="63"/>
        <v>FFDFD7C0</v>
      </c>
      <c r="D1030" t="s">
        <v>427</v>
      </c>
      <c r="E1030">
        <v>46</v>
      </c>
      <c r="H1030">
        <v>143</v>
      </c>
      <c r="I1030" t="s">
        <v>428</v>
      </c>
      <c r="J1030" t="s">
        <v>297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"21:14:11.484"</f>
        <v>21:14:11.484</v>
      </c>
      <c r="T1030" t="str">
        <f>"21:14:11.084"</f>
        <v>21:14:11.084</v>
      </c>
      <c r="U1030" t="str">
        <f t="shared" si="65"/>
        <v>A073EB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126</v>
      </c>
      <c r="AG1030">
        <v>0</v>
      </c>
      <c r="AH1030">
        <v>0</v>
      </c>
      <c r="AI1030">
        <v>2</v>
      </c>
      <c r="AJ1030">
        <v>1</v>
      </c>
      <c r="AK1030" t="s">
        <v>599</v>
      </c>
      <c r="AL1030">
        <v>36.027839</v>
      </c>
      <c r="AM1030" t="s">
        <v>600</v>
      </c>
      <c r="AN1030">
        <v>-75.653980000000004</v>
      </c>
      <c r="AO1030">
        <v>25</v>
      </c>
      <c r="AP1030">
        <v>1225</v>
      </c>
      <c r="AQ1030" t="s">
        <v>129</v>
      </c>
      <c r="AR1030">
        <v>-13</v>
      </c>
      <c r="AS1030">
        <v>118</v>
      </c>
      <c r="AT1030">
        <v>320</v>
      </c>
      <c r="BB1030" t="str">
        <f t="shared" si="66"/>
        <v>1200</v>
      </c>
      <c r="BC1030">
        <v>1</v>
      </c>
      <c r="BD1030" t="str">
        <f t="shared" si="64"/>
        <v xml:space="preserve">N1281F  </v>
      </c>
      <c r="BE1030">
        <v>1</v>
      </c>
      <c r="BG1030">
        <v>0</v>
      </c>
      <c r="BH1030">
        <v>0</v>
      </c>
      <c r="BI1030">
        <v>0</v>
      </c>
      <c r="BJ1030">
        <v>1100</v>
      </c>
      <c r="BK1030">
        <v>-125</v>
      </c>
      <c r="BL1030" t="s">
        <v>130</v>
      </c>
      <c r="BM1030">
        <v>1</v>
      </c>
      <c r="BN1030">
        <v>0</v>
      </c>
      <c r="BO1030">
        <v>1</v>
      </c>
      <c r="BP1030">
        <v>0</v>
      </c>
      <c r="BT1030">
        <v>0</v>
      </c>
      <c r="BU1030">
        <v>0</v>
      </c>
      <c r="CE1030" t="str">
        <f>"21:14:11.491"</f>
        <v>21:14:11.491</v>
      </c>
      <c r="CF1030">
        <v>490541527</v>
      </c>
      <c r="CI1030">
        <v>0</v>
      </c>
      <c r="CJ1030">
        <v>1504</v>
      </c>
      <c r="CK1030">
        <v>1011.2</v>
      </c>
      <c r="CL1030">
        <v>4.2187999999999999</v>
      </c>
      <c r="CM1030">
        <v>1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6</v>
      </c>
      <c r="CY1030">
        <v>7</v>
      </c>
      <c r="CZ1030" t="s">
        <v>131</v>
      </c>
      <c r="DA1030">
        <v>145</v>
      </c>
      <c r="DB1030">
        <v>1</v>
      </c>
      <c r="DC1030" t="s">
        <v>132</v>
      </c>
      <c r="DD1030" t="s">
        <v>133</v>
      </c>
      <c r="DG1030">
        <v>1861809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"09/28/2024 21:14:11.716"</f>
        <v>09/28/2024 21:14:11.716</v>
      </c>
      <c r="C1031" t="str">
        <f t="shared" si="63"/>
        <v>FFDFD7C0</v>
      </c>
      <c r="D1031" t="s">
        <v>143</v>
      </c>
      <c r="E1031">
        <v>13</v>
      </c>
      <c r="J1031" t="s">
        <v>144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"21:14:11.484"</f>
        <v>21:14:11.484</v>
      </c>
      <c r="T1031" t="str">
        <f>"21:14:11.084"</f>
        <v>21:14:11.084</v>
      </c>
      <c r="U1031" t="str">
        <f t="shared" si="65"/>
        <v>A073EB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126</v>
      </c>
      <c r="AG1031">
        <v>0</v>
      </c>
      <c r="AH1031">
        <v>0</v>
      </c>
      <c r="AI1031">
        <v>2</v>
      </c>
      <c r="AJ1031">
        <v>1</v>
      </c>
      <c r="AK1031" t="s">
        <v>599</v>
      </c>
      <c r="AL1031">
        <v>36.027839</v>
      </c>
      <c r="AM1031" t="s">
        <v>600</v>
      </c>
      <c r="AN1031">
        <v>-75.653980000000004</v>
      </c>
      <c r="AO1031">
        <v>25</v>
      </c>
      <c r="AP1031">
        <v>1225</v>
      </c>
      <c r="AQ1031" t="s">
        <v>129</v>
      </c>
      <c r="AR1031">
        <v>-13</v>
      </c>
      <c r="AS1031">
        <v>118</v>
      </c>
      <c r="AT1031">
        <v>320</v>
      </c>
      <c r="BB1031" t="str">
        <f t="shared" si="66"/>
        <v>1200</v>
      </c>
      <c r="BC1031">
        <v>1</v>
      </c>
      <c r="BD1031" t="str">
        <f t="shared" si="64"/>
        <v xml:space="preserve">N1281F  </v>
      </c>
      <c r="BE1031">
        <v>1</v>
      </c>
      <c r="BG1031">
        <v>0</v>
      </c>
      <c r="BH1031">
        <v>0</v>
      </c>
      <c r="BI1031">
        <v>0</v>
      </c>
      <c r="BJ1031">
        <v>1100</v>
      </c>
      <c r="BK1031">
        <v>-125</v>
      </c>
      <c r="BL1031" t="s">
        <v>130</v>
      </c>
      <c r="BM1031">
        <v>1</v>
      </c>
      <c r="BN1031">
        <v>0</v>
      </c>
      <c r="BO1031">
        <v>1</v>
      </c>
      <c r="BP1031">
        <v>0</v>
      </c>
      <c r="BT1031">
        <v>0</v>
      </c>
      <c r="BU1031">
        <v>0</v>
      </c>
      <c r="CE1031" t="str">
        <f>"21:14:11.491"</f>
        <v>21:14:11.491</v>
      </c>
      <c r="CF1031">
        <v>490541527</v>
      </c>
      <c r="CI1031">
        <v>0</v>
      </c>
      <c r="CJ1031">
        <v>1504</v>
      </c>
      <c r="CK1031">
        <v>1011.2</v>
      </c>
      <c r="CL1031">
        <v>4.2187999999999999</v>
      </c>
      <c r="CM1031">
        <v>1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6</v>
      </c>
      <c r="CY1031">
        <v>7</v>
      </c>
      <c r="CZ1031" t="s">
        <v>131</v>
      </c>
      <c r="DA1031">
        <v>145</v>
      </c>
      <c r="DB1031">
        <v>1</v>
      </c>
      <c r="DC1031" t="s">
        <v>132</v>
      </c>
      <c r="DD1031" t="s">
        <v>133</v>
      </c>
      <c r="DG1031">
        <v>1861809</v>
      </c>
      <c r="DI1031">
        <v>0</v>
      </c>
      <c r="DJ1031">
        <v>0</v>
      </c>
      <c r="DK1031">
        <v>1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"09/28/2024 21:14:11.716"</f>
        <v>09/28/2024 21:14:11.716</v>
      </c>
      <c r="C1032" t="str">
        <f t="shared" si="63"/>
        <v>FFDFD7C0</v>
      </c>
      <c r="D1032" t="s">
        <v>136</v>
      </c>
      <c r="E1032">
        <v>3</v>
      </c>
      <c r="F1032">
        <v>1003</v>
      </c>
      <c r="G1032" t="s">
        <v>142</v>
      </c>
      <c r="J1032" t="s">
        <v>137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"21:14:11.484"</f>
        <v>21:14:11.484</v>
      </c>
      <c r="T1032" t="str">
        <f>"21:14:11.084"</f>
        <v>21:14:11.084</v>
      </c>
      <c r="U1032" t="str">
        <f t="shared" si="65"/>
        <v>A073EB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126</v>
      </c>
      <c r="AG1032">
        <v>0</v>
      </c>
      <c r="AH1032">
        <v>0</v>
      </c>
      <c r="AI1032">
        <v>2</v>
      </c>
      <c r="AJ1032">
        <v>1</v>
      </c>
      <c r="AK1032" t="s">
        <v>599</v>
      </c>
      <c r="AL1032">
        <v>36.027839</v>
      </c>
      <c r="AM1032" t="s">
        <v>600</v>
      </c>
      <c r="AN1032">
        <v>-75.653980000000004</v>
      </c>
      <c r="AO1032">
        <v>25</v>
      </c>
      <c r="AP1032">
        <v>1225</v>
      </c>
      <c r="AQ1032" t="s">
        <v>129</v>
      </c>
      <c r="AR1032">
        <v>-13</v>
      </c>
      <c r="AS1032">
        <v>118</v>
      </c>
      <c r="AT1032">
        <v>320</v>
      </c>
      <c r="BB1032" t="str">
        <f t="shared" si="66"/>
        <v>1200</v>
      </c>
      <c r="BC1032">
        <v>1</v>
      </c>
      <c r="BD1032" t="str">
        <f t="shared" si="64"/>
        <v xml:space="preserve">N1281F  </v>
      </c>
      <c r="BE1032">
        <v>1</v>
      </c>
      <c r="BG1032">
        <v>0</v>
      </c>
      <c r="BH1032">
        <v>0</v>
      </c>
      <c r="BI1032">
        <v>0</v>
      </c>
      <c r="BJ1032">
        <v>1100</v>
      </c>
      <c r="BK1032">
        <v>-125</v>
      </c>
      <c r="BL1032" t="s">
        <v>130</v>
      </c>
      <c r="BM1032">
        <v>1</v>
      </c>
      <c r="BN1032">
        <v>0</v>
      </c>
      <c r="BO1032">
        <v>1</v>
      </c>
      <c r="BP1032">
        <v>0</v>
      </c>
      <c r="BT1032">
        <v>0</v>
      </c>
      <c r="BU1032">
        <v>0</v>
      </c>
      <c r="CE1032" t="str">
        <f>"21:14:11.491"</f>
        <v>21:14:11.491</v>
      </c>
      <c r="CF1032">
        <v>490541527</v>
      </c>
      <c r="CI1032">
        <v>0</v>
      </c>
      <c r="CJ1032">
        <v>1504</v>
      </c>
      <c r="CK1032">
        <v>1011.2</v>
      </c>
      <c r="CL1032">
        <v>4.2187999999999999</v>
      </c>
      <c r="CM1032">
        <v>1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6</v>
      </c>
      <c r="CY1032">
        <v>7</v>
      </c>
      <c r="CZ1032" t="s">
        <v>131</v>
      </c>
      <c r="DA1032">
        <v>145</v>
      </c>
      <c r="DB1032">
        <v>1</v>
      </c>
      <c r="DC1032" t="s">
        <v>132</v>
      </c>
      <c r="DD1032" t="s">
        <v>133</v>
      </c>
      <c r="DG1032">
        <v>1861809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"09/28/2024 21:14:11.716"</f>
        <v>09/28/2024 21:14:11.716</v>
      </c>
      <c r="C1033" t="str">
        <f t="shared" si="63"/>
        <v>FFDFD7C0</v>
      </c>
      <c r="D1033" t="s">
        <v>136</v>
      </c>
      <c r="E1033">
        <v>4</v>
      </c>
      <c r="F1033">
        <v>1004</v>
      </c>
      <c r="G1033" t="s">
        <v>124</v>
      </c>
      <c r="J1033" t="s">
        <v>137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"21:14:11.484"</f>
        <v>21:14:11.484</v>
      </c>
      <c r="T1033" t="str">
        <f>"21:14:11.084"</f>
        <v>21:14:11.084</v>
      </c>
      <c r="U1033" t="str">
        <f t="shared" si="65"/>
        <v>A073EB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126</v>
      </c>
      <c r="AG1033">
        <v>0</v>
      </c>
      <c r="AH1033">
        <v>0</v>
      </c>
      <c r="AI1033">
        <v>2</v>
      </c>
      <c r="AJ1033">
        <v>1</v>
      </c>
      <c r="AK1033" t="s">
        <v>599</v>
      </c>
      <c r="AL1033">
        <v>36.027839</v>
      </c>
      <c r="AM1033" t="s">
        <v>600</v>
      </c>
      <c r="AN1033">
        <v>-75.653980000000004</v>
      </c>
      <c r="AO1033">
        <v>25</v>
      </c>
      <c r="AP1033">
        <v>1225</v>
      </c>
      <c r="AQ1033" t="s">
        <v>129</v>
      </c>
      <c r="AR1033">
        <v>-13</v>
      </c>
      <c r="AS1033">
        <v>118</v>
      </c>
      <c r="AT1033">
        <v>320</v>
      </c>
      <c r="BB1033" t="str">
        <f t="shared" si="66"/>
        <v>1200</v>
      </c>
      <c r="BC1033">
        <v>1</v>
      </c>
      <c r="BD1033" t="str">
        <f t="shared" si="64"/>
        <v xml:space="preserve">N1281F  </v>
      </c>
      <c r="BE1033">
        <v>1</v>
      </c>
      <c r="BG1033">
        <v>0</v>
      </c>
      <c r="BH1033">
        <v>0</v>
      </c>
      <c r="BI1033">
        <v>0</v>
      </c>
      <c r="BJ1033">
        <v>1100</v>
      </c>
      <c r="BK1033">
        <v>-125</v>
      </c>
      <c r="BL1033" t="s">
        <v>130</v>
      </c>
      <c r="BM1033">
        <v>1</v>
      </c>
      <c r="BN1033">
        <v>0</v>
      </c>
      <c r="BO1033">
        <v>1</v>
      </c>
      <c r="BP1033">
        <v>0</v>
      </c>
      <c r="BT1033">
        <v>0</v>
      </c>
      <c r="BU1033">
        <v>0</v>
      </c>
      <c r="CE1033" t="str">
        <f>"21:14:11.491"</f>
        <v>21:14:11.491</v>
      </c>
      <c r="CF1033">
        <v>490541527</v>
      </c>
      <c r="CI1033">
        <v>0</v>
      </c>
      <c r="CJ1033">
        <v>1504</v>
      </c>
      <c r="CK1033">
        <v>1011.2</v>
      </c>
      <c r="CL1033">
        <v>4.2187999999999999</v>
      </c>
      <c r="CM1033">
        <v>1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6</v>
      </c>
      <c r="CY1033">
        <v>7</v>
      </c>
      <c r="CZ1033" t="s">
        <v>131</v>
      </c>
      <c r="DA1033">
        <v>145</v>
      </c>
      <c r="DB1033">
        <v>1</v>
      </c>
      <c r="DC1033" t="s">
        <v>132</v>
      </c>
      <c r="DD1033" t="s">
        <v>133</v>
      </c>
      <c r="DG1033">
        <v>1861809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"09/28/2024 21:14:11.794"</f>
        <v>09/28/2024 21:14:11.794</v>
      </c>
      <c r="C1034" t="str">
        <f t="shared" si="63"/>
        <v>FFDFD7C0</v>
      </c>
      <c r="D1034" t="s">
        <v>123</v>
      </c>
      <c r="E1034">
        <v>2</v>
      </c>
      <c r="H1034">
        <v>158</v>
      </c>
      <c r="I1034" t="s">
        <v>124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"21:14:11.484"</f>
        <v>21:14:11.484</v>
      </c>
      <c r="T1034" t="str">
        <f>"21:14:11.084"</f>
        <v>21:14:11.084</v>
      </c>
      <c r="U1034" t="str">
        <f t="shared" si="65"/>
        <v>A073EB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126</v>
      </c>
      <c r="AG1034">
        <v>0</v>
      </c>
      <c r="AH1034">
        <v>0</v>
      </c>
      <c r="AI1034">
        <v>2</v>
      </c>
      <c r="AJ1034">
        <v>1</v>
      </c>
      <c r="AK1034" t="s">
        <v>599</v>
      </c>
      <c r="AL1034">
        <v>36.027839</v>
      </c>
      <c r="AM1034" t="s">
        <v>600</v>
      </c>
      <c r="AN1034">
        <v>-75.653980000000004</v>
      </c>
      <c r="AO1034">
        <v>25</v>
      </c>
      <c r="AP1034">
        <v>1225</v>
      </c>
      <c r="AQ1034" t="s">
        <v>129</v>
      </c>
      <c r="AR1034">
        <v>-13</v>
      </c>
      <c r="AS1034">
        <v>118</v>
      </c>
      <c r="AT1034">
        <v>320</v>
      </c>
      <c r="BB1034" t="str">
        <f t="shared" si="66"/>
        <v>1200</v>
      </c>
      <c r="BC1034">
        <v>1</v>
      </c>
      <c r="BD1034" t="str">
        <f t="shared" si="64"/>
        <v xml:space="preserve">N1281F  </v>
      </c>
      <c r="BE1034">
        <v>1</v>
      </c>
      <c r="BG1034">
        <v>0</v>
      </c>
      <c r="BH1034">
        <v>0</v>
      </c>
      <c r="BI1034">
        <v>0</v>
      </c>
      <c r="BJ1034">
        <v>1100</v>
      </c>
      <c r="BK1034">
        <v>-125</v>
      </c>
      <c r="BL1034" t="s">
        <v>130</v>
      </c>
      <c r="BM1034">
        <v>1</v>
      </c>
      <c r="BN1034">
        <v>0</v>
      </c>
      <c r="BO1034">
        <v>1</v>
      </c>
      <c r="BP1034">
        <v>0</v>
      </c>
      <c r="BT1034">
        <v>0</v>
      </c>
      <c r="BU1034">
        <v>0</v>
      </c>
      <c r="CE1034" t="str">
        <f>"21:14:11.491"</f>
        <v>21:14:11.491</v>
      </c>
      <c r="CF1034">
        <v>490541527</v>
      </c>
      <c r="CI1034">
        <v>0</v>
      </c>
      <c r="CJ1034">
        <v>1504</v>
      </c>
      <c r="CK1034">
        <v>1011.2</v>
      </c>
      <c r="CL1034">
        <v>4.2187999999999999</v>
      </c>
      <c r="CM1034">
        <v>1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6</v>
      </c>
      <c r="CY1034">
        <v>7</v>
      </c>
      <c r="CZ1034" t="s">
        <v>131</v>
      </c>
      <c r="DA1034">
        <v>145</v>
      </c>
      <c r="DB1034">
        <v>1</v>
      </c>
      <c r="DC1034" t="s">
        <v>132</v>
      </c>
      <c r="DD1034" t="s">
        <v>133</v>
      </c>
      <c r="DG1034">
        <v>1861809</v>
      </c>
      <c r="DI1034">
        <v>0</v>
      </c>
      <c r="DJ1034">
        <v>0</v>
      </c>
      <c r="DK1034">
        <v>1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"09/28/2024 21:14:12.904"</f>
        <v>09/28/2024 21:14:12.904</v>
      </c>
      <c r="C1035" t="str">
        <f t="shared" si="63"/>
        <v>FFDFD7C0</v>
      </c>
      <c r="D1035" t="s">
        <v>123</v>
      </c>
      <c r="E1035">
        <v>2</v>
      </c>
      <c r="H1035">
        <v>158</v>
      </c>
      <c r="I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"21:14:12.586"</f>
        <v>21:14:12.586</v>
      </c>
      <c r="T1035" t="str">
        <f>"21:14:12.086"</f>
        <v>21:14:12.086</v>
      </c>
      <c r="U1035" t="str">
        <f t="shared" si="65"/>
        <v>A073EB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126</v>
      </c>
      <c r="AG1035">
        <v>0</v>
      </c>
      <c r="AH1035">
        <v>0</v>
      </c>
      <c r="AI1035">
        <v>2</v>
      </c>
      <c r="AJ1035">
        <v>1</v>
      </c>
      <c r="AK1035" t="s">
        <v>601</v>
      </c>
      <c r="AL1035">
        <v>36.028396999999998</v>
      </c>
      <c r="AM1035" t="s">
        <v>602</v>
      </c>
      <c r="AN1035">
        <v>-75.654129999999995</v>
      </c>
      <c r="AO1035">
        <v>25</v>
      </c>
      <c r="AP1035">
        <v>1225</v>
      </c>
      <c r="AQ1035" t="s">
        <v>129</v>
      </c>
      <c r="AR1035">
        <v>-19</v>
      </c>
      <c r="AS1035">
        <v>116</v>
      </c>
      <c r="AT1035">
        <v>128</v>
      </c>
      <c r="BB1035" t="str">
        <f t="shared" si="66"/>
        <v>1200</v>
      </c>
      <c r="BC1035">
        <v>1</v>
      </c>
      <c r="BD1035" t="str">
        <f t="shared" si="64"/>
        <v xml:space="preserve">N1281F  </v>
      </c>
      <c r="BE1035">
        <v>1</v>
      </c>
      <c r="BG1035">
        <v>0</v>
      </c>
      <c r="BH1035">
        <v>0</v>
      </c>
      <c r="BI1035">
        <v>0</v>
      </c>
      <c r="BJ1035">
        <v>1100</v>
      </c>
      <c r="BK1035">
        <v>-125</v>
      </c>
      <c r="BL1035" t="s">
        <v>130</v>
      </c>
      <c r="BM1035">
        <v>1</v>
      </c>
      <c r="BN1035">
        <v>0</v>
      </c>
      <c r="BO1035">
        <v>1</v>
      </c>
      <c r="BP1035">
        <v>0</v>
      </c>
      <c r="BT1035">
        <v>0</v>
      </c>
      <c r="BU1035">
        <v>0</v>
      </c>
      <c r="CE1035" t="str">
        <f>"21:14:12.587"</f>
        <v>21:14:12.587</v>
      </c>
      <c r="CF1035">
        <v>586639893</v>
      </c>
      <c r="CI1035">
        <v>0</v>
      </c>
      <c r="CJ1035">
        <v>1504</v>
      </c>
      <c r="CK1035">
        <v>1011.2</v>
      </c>
      <c r="CL1035">
        <v>4.2187999999999999</v>
      </c>
      <c r="CM1035">
        <v>1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6</v>
      </c>
      <c r="CY1035">
        <v>7</v>
      </c>
      <c r="CZ1035" t="s">
        <v>131</v>
      </c>
      <c r="DA1035">
        <v>145</v>
      </c>
      <c r="DB1035">
        <v>1</v>
      </c>
      <c r="DC1035" t="s">
        <v>132</v>
      </c>
      <c r="DD1035" t="s">
        <v>133</v>
      </c>
      <c r="DG1035">
        <v>1862331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"09/28/2024 21:14:12.904"</f>
        <v>09/28/2024 21:14:12.904</v>
      </c>
      <c r="C1036" t="str">
        <f t="shared" si="63"/>
        <v>FFDFD7C0</v>
      </c>
      <c r="D1036" t="s">
        <v>427</v>
      </c>
      <c r="E1036">
        <v>46</v>
      </c>
      <c r="H1036">
        <v>143</v>
      </c>
      <c r="I1036" t="s">
        <v>428</v>
      </c>
      <c r="J1036" t="s">
        <v>297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"21:14:12.586"</f>
        <v>21:14:12.586</v>
      </c>
      <c r="T1036" t="str">
        <f>"21:14:12.086"</f>
        <v>21:14:12.086</v>
      </c>
      <c r="U1036" t="str">
        <f t="shared" si="65"/>
        <v>A073EB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126</v>
      </c>
      <c r="AG1036">
        <v>0</v>
      </c>
      <c r="AH1036">
        <v>0</v>
      </c>
      <c r="AI1036">
        <v>2</v>
      </c>
      <c r="AJ1036">
        <v>1</v>
      </c>
      <c r="AK1036" t="s">
        <v>601</v>
      </c>
      <c r="AL1036">
        <v>36.028396999999998</v>
      </c>
      <c r="AM1036" t="s">
        <v>602</v>
      </c>
      <c r="AN1036">
        <v>-75.654129999999995</v>
      </c>
      <c r="AO1036">
        <v>25</v>
      </c>
      <c r="AP1036">
        <v>1225</v>
      </c>
      <c r="AQ1036" t="s">
        <v>129</v>
      </c>
      <c r="AR1036">
        <v>-19</v>
      </c>
      <c r="AS1036">
        <v>116</v>
      </c>
      <c r="AT1036">
        <v>128</v>
      </c>
      <c r="BB1036" t="str">
        <f t="shared" si="66"/>
        <v>1200</v>
      </c>
      <c r="BC1036">
        <v>1</v>
      </c>
      <c r="BD1036" t="str">
        <f t="shared" si="64"/>
        <v xml:space="preserve">N1281F  </v>
      </c>
      <c r="BE1036">
        <v>1</v>
      </c>
      <c r="BG1036">
        <v>0</v>
      </c>
      <c r="BH1036">
        <v>0</v>
      </c>
      <c r="BI1036">
        <v>0</v>
      </c>
      <c r="BJ1036">
        <v>1100</v>
      </c>
      <c r="BK1036">
        <v>-125</v>
      </c>
      <c r="BL1036" t="s">
        <v>130</v>
      </c>
      <c r="BM1036">
        <v>1</v>
      </c>
      <c r="BN1036">
        <v>0</v>
      </c>
      <c r="BO1036">
        <v>1</v>
      </c>
      <c r="BP1036">
        <v>0</v>
      </c>
      <c r="BT1036">
        <v>0</v>
      </c>
      <c r="BU1036">
        <v>0</v>
      </c>
      <c r="CE1036" t="str">
        <f>"21:14:12.587"</f>
        <v>21:14:12.587</v>
      </c>
      <c r="CF1036">
        <v>586639893</v>
      </c>
      <c r="CI1036">
        <v>0</v>
      </c>
      <c r="CJ1036">
        <v>1504</v>
      </c>
      <c r="CK1036">
        <v>1011.2</v>
      </c>
      <c r="CL1036">
        <v>4.2187999999999999</v>
      </c>
      <c r="CM1036">
        <v>1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6</v>
      </c>
      <c r="CY1036">
        <v>7</v>
      </c>
      <c r="CZ1036" t="s">
        <v>131</v>
      </c>
      <c r="DA1036">
        <v>145</v>
      </c>
      <c r="DB1036">
        <v>1</v>
      </c>
      <c r="DC1036" t="s">
        <v>132</v>
      </c>
      <c r="DD1036" t="s">
        <v>133</v>
      </c>
      <c r="DG1036">
        <v>1862331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"09/28/2024 21:14:12.904"</f>
        <v>09/28/2024 21:14:12.904</v>
      </c>
      <c r="C1037" t="str">
        <f t="shared" si="63"/>
        <v>FFDFD7C0</v>
      </c>
      <c r="D1037" t="s">
        <v>143</v>
      </c>
      <c r="E1037">
        <v>13</v>
      </c>
      <c r="J1037" t="s">
        <v>144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"21:14:12.586"</f>
        <v>21:14:12.586</v>
      </c>
      <c r="T1037" t="str">
        <f>"21:14:12.086"</f>
        <v>21:14:12.086</v>
      </c>
      <c r="U1037" t="str">
        <f t="shared" si="65"/>
        <v>A073EB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126</v>
      </c>
      <c r="AG1037">
        <v>0</v>
      </c>
      <c r="AH1037">
        <v>0</v>
      </c>
      <c r="AI1037">
        <v>2</v>
      </c>
      <c r="AJ1037">
        <v>1</v>
      </c>
      <c r="AK1037" t="s">
        <v>601</v>
      </c>
      <c r="AL1037">
        <v>36.028396999999998</v>
      </c>
      <c r="AM1037" t="s">
        <v>602</v>
      </c>
      <c r="AN1037">
        <v>-75.654129999999995</v>
      </c>
      <c r="AO1037">
        <v>25</v>
      </c>
      <c r="AP1037">
        <v>1225</v>
      </c>
      <c r="AQ1037" t="s">
        <v>129</v>
      </c>
      <c r="AR1037">
        <v>-19</v>
      </c>
      <c r="AS1037">
        <v>116</v>
      </c>
      <c r="AT1037">
        <v>128</v>
      </c>
      <c r="BB1037" t="str">
        <f t="shared" si="66"/>
        <v>1200</v>
      </c>
      <c r="BC1037">
        <v>1</v>
      </c>
      <c r="BD1037" t="str">
        <f t="shared" si="64"/>
        <v xml:space="preserve">N1281F  </v>
      </c>
      <c r="BE1037">
        <v>1</v>
      </c>
      <c r="BG1037">
        <v>0</v>
      </c>
      <c r="BH1037">
        <v>0</v>
      </c>
      <c r="BI1037">
        <v>0</v>
      </c>
      <c r="BJ1037">
        <v>1100</v>
      </c>
      <c r="BK1037">
        <v>-125</v>
      </c>
      <c r="BL1037" t="s">
        <v>130</v>
      </c>
      <c r="BM1037">
        <v>1</v>
      </c>
      <c r="BN1037">
        <v>0</v>
      </c>
      <c r="BO1037">
        <v>1</v>
      </c>
      <c r="BP1037">
        <v>0</v>
      </c>
      <c r="BT1037">
        <v>0</v>
      </c>
      <c r="BU1037">
        <v>0</v>
      </c>
      <c r="CE1037" t="str">
        <f>"21:14:12.587"</f>
        <v>21:14:12.587</v>
      </c>
      <c r="CF1037">
        <v>586639893</v>
      </c>
      <c r="CI1037">
        <v>0</v>
      </c>
      <c r="CJ1037">
        <v>1504</v>
      </c>
      <c r="CK1037">
        <v>1011.2</v>
      </c>
      <c r="CL1037">
        <v>4.2187999999999999</v>
      </c>
      <c r="CM1037">
        <v>1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6</v>
      </c>
      <c r="CY1037">
        <v>7</v>
      </c>
      <c r="CZ1037" t="s">
        <v>131</v>
      </c>
      <c r="DA1037">
        <v>145</v>
      </c>
      <c r="DB1037">
        <v>1</v>
      </c>
      <c r="DC1037" t="s">
        <v>132</v>
      </c>
      <c r="DD1037" t="s">
        <v>133</v>
      </c>
      <c r="DG1037">
        <v>1862331</v>
      </c>
      <c r="DI1037">
        <v>0</v>
      </c>
      <c r="DJ1037">
        <v>0</v>
      </c>
      <c r="DK1037">
        <v>1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"09/28/2024 21:14:12.950"</f>
        <v>09/28/2024 21:14:12.950</v>
      </c>
      <c r="C1038" t="str">
        <f t="shared" si="63"/>
        <v>FFDFD7C0</v>
      </c>
      <c r="D1038" t="s">
        <v>136</v>
      </c>
      <c r="E1038">
        <v>3</v>
      </c>
      <c r="F1038">
        <v>1003</v>
      </c>
      <c r="G1038" t="s">
        <v>142</v>
      </c>
      <c r="J1038" t="s">
        <v>137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"21:14:12.586"</f>
        <v>21:14:12.586</v>
      </c>
      <c r="T1038" t="str">
        <f>"21:14:12.086"</f>
        <v>21:14:12.086</v>
      </c>
      <c r="U1038" t="str">
        <f t="shared" si="65"/>
        <v>A073EB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126</v>
      </c>
      <c r="AG1038">
        <v>0</v>
      </c>
      <c r="AH1038">
        <v>0</v>
      </c>
      <c r="AI1038">
        <v>2</v>
      </c>
      <c r="AJ1038">
        <v>1</v>
      </c>
      <c r="AK1038" t="s">
        <v>601</v>
      </c>
      <c r="AL1038">
        <v>36.028396999999998</v>
      </c>
      <c r="AM1038" t="s">
        <v>602</v>
      </c>
      <c r="AN1038">
        <v>-75.654129999999995</v>
      </c>
      <c r="AO1038">
        <v>25</v>
      </c>
      <c r="AP1038">
        <v>1225</v>
      </c>
      <c r="AQ1038" t="s">
        <v>129</v>
      </c>
      <c r="AR1038">
        <v>-19</v>
      </c>
      <c r="AS1038">
        <v>116</v>
      </c>
      <c r="AT1038">
        <v>128</v>
      </c>
      <c r="BB1038" t="str">
        <f t="shared" si="66"/>
        <v>1200</v>
      </c>
      <c r="BC1038">
        <v>1</v>
      </c>
      <c r="BD1038" t="str">
        <f t="shared" si="64"/>
        <v xml:space="preserve">N1281F  </v>
      </c>
      <c r="BE1038">
        <v>1</v>
      </c>
      <c r="BG1038">
        <v>0</v>
      </c>
      <c r="BH1038">
        <v>0</v>
      </c>
      <c r="BI1038">
        <v>0</v>
      </c>
      <c r="BJ1038">
        <v>1100</v>
      </c>
      <c r="BK1038">
        <v>-125</v>
      </c>
      <c r="BL1038" t="s">
        <v>130</v>
      </c>
      <c r="BM1038">
        <v>1</v>
      </c>
      <c r="BN1038">
        <v>0</v>
      </c>
      <c r="BO1038">
        <v>1</v>
      </c>
      <c r="BP1038">
        <v>0</v>
      </c>
      <c r="BT1038">
        <v>0</v>
      </c>
      <c r="BU1038">
        <v>0</v>
      </c>
      <c r="CE1038" t="str">
        <f>"21:14:12.587"</f>
        <v>21:14:12.587</v>
      </c>
      <c r="CF1038">
        <v>586639893</v>
      </c>
      <c r="CI1038">
        <v>0</v>
      </c>
      <c r="CJ1038">
        <v>1504</v>
      </c>
      <c r="CK1038">
        <v>1011.2</v>
      </c>
      <c r="CL1038">
        <v>4.2187999999999999</v>
      </c>
      <c r="CM1038">
        <v>1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6</v>
      </c>
      <c r="CY1038">
        <v>7</v>
      </c>
      <c r="CZ1038" t="s">
        <v>131</v>
      </c>
      <c r="DA1038">
        <v>145</v>
      </c>
      <c r="DB1038">
        <v>1</v>
      </c>
      <c r="DC1038" t="s">
        <v>132</v>
      </c>
      <c r="DD1038" t="s">
        <v>133</v>
      </c>
      <c r="DG1038">
        <v>1862331</v>
      </c>
      <c r="DI1038">
        <v>0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"09/28/2024 21:14:12.950"</f>
        <v>09/28/2024 21:14:12.950</v>
      </c>
      <c r="C1039" t="str">
        <f t="shared" si="63"/>
        <v>FFDFD7C0</v>
      </c>
      <c r="D1039" t="s">
        <v>136</v>
      </c>
      <c r="E1039">
        <v>4</v>
      </c>
      <c r="F1039">
        <v>1004</v>
      </c>
      <c r="G1039" t="s">
        <v>124</v>
      </c>
      <c r="J1039" t="s">
        <v>137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"21:14:12.586"</f>
        <v>21:14:12.586</v>
      </c>
      <c r="T1039" t="str">
        <f>"21:14:12.086"</f>
        <v>21:14:12.086</v>
      </c>
      <c r="U1039" t="str">
        <f t="shared" si="65"/>
        <v>A073EB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126</v>
      </c>
      <c r="AG1039">
        <v>0</v>
      </c>
      <c r="AH1039">
        <v>0</v>
      </c>
      <c r="AI1039">
        <v>2</v>
      </c>
      <c r="AJ1039">
        <v>1</v>
      </c>
      <c r="AK1039" t="s">
        <v>601</v>
      </c>
      <c r="AL1039">
        <v>36.028396999999998</v>
      </c>
      <c r="AM1039" t="s">
        <v>602</v>
      </c>
      <c r="AN1039">
        <v>-75.654129999999995</v>
      </c>
      <c r="AO1039">
        <v>25</v>
      </c>
      <c r="AP1039">
        <v>1225</v>
      </c>
      <c r="AQ1039" t="s">
        <v>129</v>
      </c>
      <c r="AR1039">
        <v>-19</v>
      </c>
      <c r="AS1039">
        <v>116</v>
      </c>
      <c r="AT1039">
        <v>128</v>
      </c>
      <c r="BB1039" t="str">
        <f t="shared" si="66"/>
        <v>1200</v>
      </c>
      <c r="BC1039">
        <v>1</v>
      </c>
      <c r="BD1039" t="str">
        <f t="shared" si="64"/>
        <v xml:space="preserve">N1281F  </v>
      </c>
      <c r="BE1039">
        <v>1</v>
      </c>
      <c r="BG1039">
        <v>0</v>
      </c>
      <c r="BH1039">
        <v>0</v>
      </c>
      <c r="BI1039">
        <v>0</v>
      </c>
      <c r="BJ1039">
        <v>1100</v>
      </c>
      <c r="BK1039">
        <v>-125</v>
      </c>
      <c r="BL1039" t="s">
        <v>130</v>
      </c>
      <c r="BM1039">
        <v>1</v>
      </c>
      <c r="BN1039">
        <v>0</v>
      </c>
      <c r="BO1039">
        <v>1</v>
      </c>
      <c r="BP1039">
        <v>0</v>
      </c>
      <c r="BT1039">
        <v>0</v>
      </c>
      <c r="BU1039">
        <v>0</v>
      </c>
      <c r="CE1039" t="str">
        <f>"21:14:12.587"</f>
        <v>21:14:12.587</v>
      </c>
      <c r="CF1039">
        <v>586639893</v>
      </c>
      <c r="CI1039">
        <v>0</v>
      </c>
      <c r="CJ1039">
        <v>1504</v>
      </c>
      <c r="CK1039">
        <v>1011.2</v>
      </c>
      <c r="CL1039">
        <v>4.2187999999999999</v>
      </c>
      <c r="CM1039">
        <v>1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6</v>
      </c>
      <c r="CY1039">
        <v>7</v>
      </c>
      <c r="CZ1039" t="s">
        <v>131</v>
      </c>
      <c r="DA1039">
        <v>145</v>
      </c>
      <c r="DB1039">
        <v>1</v>
      </c>
      <c r="DC1039" t="s">
        <v>132</v>
      </c>
      <c r="DD1039" t="s">
        <v>133</v>
      </c>
      <c r="DG1039">
        <v>1862331</v>
      </c>
      <c r="DI1039">
        <v>0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"09/28/2024 21:14:13.997"</f>
        <v>09/28/2024 21:14:13.997</v>
      </c>
      <c r="C1040" t="str">
        <f t="shared" si="63"/>
        <v>FFDFD7C0</v>
      </c>
      <c r="D1040" t="s">
        <v>427</v>
      </c>
      <c r="E1040">
        <v>46</v>
      </c>
      <c r="H1040">
        <v>143</v>
      </c>
      <c r="I1040" t="s">
        <v>428</v>
      </c>
      <c r="J1040" t="s">
        <v>297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"21:14:13.695"</f>
        <v>21:14:13.695</v>
      </c>
      <c r="T1040" t="str">
        <f>"21:14:13.195"</f>
        <v>21:14:13.195</v>
      </c>
      <c r="U1040" t="str">
        <f t="shared" si="65"/>
        <v>A073EB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126</v>
      </c>
      <c r="AG1040">
        <v>0</v>
      </c>
      <c r="AH1040">
        <v>0</v>
      </c>
      <c r="AI1040">
        <v>2</v>
      </c>
      <c r="AJ1040">
        <v>1</v>
      </c>
      <c r="AK1040" t="s">
        <v>603</v>
      </c>
      <c r="AL1040">
        <v>36.028976</v>
      </c>
      <c r="AM1040" t="s">
        <v>604</v>
      </c>
      <c r="AN1040">
        <v>-75.654323000000005</v>
      </c>
      <c r="AO1040">
        <v>25</v>
      </c>
      <c r="AP1040">
        <v>1225</v>
      </c>
      <c r="AQ1040" t="s">
        <v>129</v>
      </c>
      <c r="AR1040">
        <v>-27</v>
      </c>
      <c r="AS1040">
        <v>113</v>
      </c>
      <c r="AT1040">
        <v>0</v>
      </c>
      <c r="BB1040" t="str">
        <f t="shared" si="66"/>
        <v>1200</v>
      </c>
      <c r="BC1040">
        <v>1</v>
      </c>
      <c r="BD1040" t="str">
        <f t="shared" si="64"/>
        <v xml:space="preserve">N1281F  </v>
      </c>
      <c r="BE1040">
        <v>1</v>
      </c>
      <c r="BG1040">
        <v>0</v>
      </c>
      <c r="BH1040">
        <v>0</v>
      </c>
      <c r="BI1040">
        <v>0</v>
      </c>
      <c r="BJ1040">
        <v>1100</v>
      </c>
      <c r="BK1040">
        <v>-125</v>
      </c>
      <c r="BL1040" t="s">
        <v>130</v>
      </c>
      <c r="BM1040">
        <v>1</v>
      </c>
      <c r="BN1040">
        <v>0</v>
      </c>
      <c r="BO1040">
        <v>1</v>
      </c>
      <c r="BP1040">
        <v>0</v>
      </c>
      <c r="BT1040">
        <v>0</v>
      </c>
      <c r="BU1040">
        <v>0</v>
      </c>
      <c r="CE1040" t="str">
        <f>"21:14:13.699"</f>
        <v>21:14:13.699</v>
      </c>
      <c r="CF1040">
        <v>699122634</v>
      </c>
      <c r="CI1040">
        <v>0</v>
      </c>
      <c r="CJ1040">
        <v>1504</v>
      </c>
      <c r="CK1040">
        <v>1011.2</v>
      </c>
      <c r="CL1040">
        <v>4.2187999999999999</v>
      </c>
      <c r="CM1040">
        <v>1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5</v>
      </c>
      <c r="CY1040">
        <v>7</v>
      </c>
      <c r="CZ1040" t="s">
        <v>131</v>
      </c>
      <c r="DA1040">
        <v>145</v>
      </c>
      <c r="DB1040">
        <v>1</v>
      </c>
      <c r="DC1040" t="s">
        <v>132</v>
      </c>
      <c r="DD1040" t="s">
        <v>133</v>
      </c>
      <c r="DG1040">
        <v>1862835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"09/28/2024 21:14:13.997"</f>
        <v>09/28/2024 21:14:13.997</v>
      </c>
      <c r="C1041" t="str">
        <f t="shared" si="63"/>
        <v>FFDFD7C0</v>
      </c>
      <c r="D1041" t="s">
        <v>143</v>
      </c>
      <c r="E1041">
        <v>13</v>
      </c>
      <c r="J1041" t="s">
        <v>144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"21:14:13.695"</f>
        <v>21:14:13.695</v>
      </c>
      <c r="T1041" t="str">
        <f>"21:14:13.195"</f>
        <v>21:14:13.195</v>
      </c>
      <c r="U1041" t="str">
        <f t="shared" si="65"/>
        <v>A073EB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126</v>
      </c>
      <c r="AG1041">
        <v>0</v>
      </c>
      <c r="AH1041">
        <v>0</v>
      </c>
      <c r="AI1041">
        <v>2</v>
      </c>
      <c r="AJ1041">
        <v>1</v>
      </c>
      <c r="AK1041" t="s">
        <v>603</v>
      </c>
      <c r="AL1041">
        <v>36.028976</v>
      </c>
      <c r="AM1041" t="s">
        <v>604</v>
      </c>
      <c r="AN1041">
        <v>-75.654323000000005</v>
      </c>
      <c r="AO1041">
        <v>25</v>
      </c>
      <c r="AP1041">
        <v>1225</v>
      </c>
      <c r="AQ1041" t="s">
        <v>129</v>
      </c>
      <c r="AR1041">
        <v>-27</v>
      </c>
      <c r="AS1041">
        <v>113</v>
      </c>
      <c r="AT1041">
        <v>0</v>
      </c>
      <c r="BB1041" t="str">
        <f t="shared" si="66"/>
        <v>1200</v>
      </c>
      <c r="BC1041">
        <v>1</v>
      </c>
      <c r="BD1041" t="str">
        <f t="shared" si="64"/>
        <v xml:space="preserve">N1281F  </v>
      </c>
      <c r="BE1041">
        <v>1</v>
      </c>
      <c r="BG1041">
        <v>0</v>
      </c>
      <c r="BH1041">
        <v>0</v>
      </c>
      <c r="BI1041">
        <v>0</v>
      </c>
      <c r="BJ1041">
        <v>1100</v>
      </c>
      <c r="BK1041">
        <v>-125</v>
      </c>
      <c r="BL1041" t="s">
        <v>130</v>
      </c>
      <c r="BM1041">
        <v>1</v>
      </c>
      <c r="BN1041">
        <v>0</v>
      </c>
      <c r="BO1041">
        <v>1</v>
      </c>
      <c r="BP1041">
        <v>0</v>
      </c>
      <c r="BT1041">
        <v>0</v>
      </c>
      <c r="BU1041">
        <v>0</v>
      </c>
      <c r="CE1041" t="str">
        <f>"21:14:13.699"</f>
        <v>21:14:13.699</v>
      </c>
      <c r="CF1041">
        <v>699122634</v>
      </c>
      <c r="CI1041">
        <v>0</v>
      </c>
      <c r="CJ1041">
        <v>1504</v>
      </c>
      <c r="CK1041">
        <v>1011.2</v>
      </c>
      <c r="CL1041">
        <v>4.2187999999999999</v>
      </c>
      <c r="CM1041">
        <v>1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5</v>
      </c>
      <c r="CY1041">
        <v>7</v>
      </c>
      <c r="CZ1041" t="s">
        <v>131</v>
      </c>
      <c r="DA1041">
        <v>145</v>
      </c>
      <c r="DB1041">
        <v>1</v>
      </c>
      <c r="DC1041" t="s">
        <v>132</v>
      </c>
      <c r="DD1041" t="s">
        <v>133</v>
      </c>
      <c r="DG1041">
        <v>1862835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"09/28/2024 21:14:13.997"</f>
        <v>09/28/2024 21:14:13.997</v>
      </c>
      <c r="C1042" t="str">
        <f t="shared" si="63"/>
        <v>FFDFD7C0</v>
      </c>
      <c r="D1042" t="s">
        <v>136</v>
      </c>
      <c r="E1042">
        <v>3</v>
      </c>
      <c r="F1042">
        <v>1003</v>
      </c>
      <c r="G1042" t="s">
        <v>142</v>
      </c>
      <c r="J1042" t="s">
        <v>137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"21:14:13.695"</f>
        <v>21:14:13.695</v>
      </c>
      <c r="T1042" t="str">
        <f>"21:14:13.195"</f>
        <v>21:14:13.195</v>
      </c>
      <c r="U1042" t="str">
        <f t="shared" si="65"/>
        <v>A073EB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126</v>
      </c>
      <c r="AG1042">
        <v>0</v>
      </c>
      <c r="AH1042">
        <v>0</v>
      </c>
      <c r="AI1042">
        <v>2</v>
      </c>
      <c r="AJ1042">
        <v>1</v>
      </c>
      <c r="AK1042" t="s">
        <v>603</v>
      </c>
      <c r="AL1042">
        <v>36.028976</v>
      </c>
      <c r="AM1042" t="s">
        <v>604</v>
      </c>
      <c r="AN1042">
        <v>-75.654323000000005</v>
      </c>
      <c r="AO1042">
        <v>25</v>
      </c>
      <c r="AP1042">
        <v>1225</v>
      </c>
      <c r="AQ1042" t="s">
        <v>129</v>
      </c>
      <c r="AR1042">
        <v>-27</v>
      </c>
      <c r="AS1042">
        <v>113</v>
      </c>
      <c r="AT1042">
        <v>0</v>
      </c>
      <c r="BB1042" t="str">
        <f t="shared" si="66"/>
        <v>1200</v>
      </c>
      <c r="BC1042">
        <v>1</v>
      </c>
      <c r="BD1042" t="str">
        <f t="shared" si="64"/>
        <v xml:space="preserve">N1281F  </v>
      </c>
      <c r="BE1042">
        <v>1</v>
      </c>
      <c r="BG1042">
        <v>0</v>
      </c>
      <c r="BH1042">
        <v>0</v>
      </c>
      <c r="BI1042">
        <v>0</v>
      </c>
      <c r="BJ1042">
        <v>1100</v>
      </c>
      <c r="BK1042">
        <v>-125</v>
      </c>
      <c r="BL1042" t="s">
        <v>130</v>
      </c>
      <c r="BM1042">
        <v>1</v>
      </c>
      <c r="BN1042">
        <v>0</v>
      </c>
      <c r="BO1042">
        <v>1</v>
      </c>
      <c r="BP1042">
        <v>0</v>
      </c>
      <c r="BT1042">
        <v>0</v>
      </c>
      <c r="BU1042">
        <v>0</v>
      </c>
      <c r="CE1042" t="str">
        <f>"21:14:13.699"</f>
        <v>21:14:13.699</v>
      </c>
      <c r="CF1042">
        <v>699122634</v>
      </c>
      <c r="CI1042">
        <v>0</v>
      </c>
      <c r="CJ1042">
        <v>1504</v>
      </c>
      <c r="CK1042">
        <v>1011.2</v>
      </c>
      <c r="CL1042">
        <v>4.2187999999999999</v>
      </c>
      <c r="CM1042">
        <v>1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5</v>
      </c>
      <c r="CY1042">
        <v>7</v>
      </c>
      <c r="CZ1042" t="s">
        <v>131</v>
      </c>
      <c r="DA1042">
        <v>145</v>
      </c>
      <c r="DB1042">
        <v>1</v>
      </c>
      <c r="DC1042" t="s">
        <v>132</v>
      </c>
      <c r="DD1042" t="s">
        <v>133</v>
      </c>
      <c r="DG1042">
        <v>1862835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"09/28/2024 21:14:13.997"</f>
        <v>09/28/2024 21:14:13.997</v>
      </c>
      <c r="C1043" t="str">
        <f t="shared" si="63"/>
        <v>FFDFD7C0</v>
      </c>
      <c r="D1043" t="s">
        <v>136</v>
      </c>
      <c r="E1043">
        <v>4</v>
      </c>
      <c r="F1043">
        <v>1004</v>
      </c>
      <c r="G1043" t="s">
        <v>124</v>
      </c>
      <c r="J1043" t="s">
        <v>137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"21:14:13.695"</f>
        <v>21:14:13.695</v>
      </c>
      <c r="T1043" t="str">
        <f>"21:14:13.195"</f>
        <v>21:14:13.195</v>
      </c>
      <c r="U1043" t="str">
        <f t="shared" si="65"/>
        <v>A073EB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126</v>
      </c>
      <c r="AG1043">
        <v>0</v>
      </c>
      <c r="AH1043">
        <v>0</v>
      </c>
      <c r="AI1043">
        <v>2</v>
      </c>
      <c r="AJ1043">
        <v>1</v>
      </c>
      <c r="AK1043" t="s">
        <v>603</v>
      </c>
      <c r="AL1043">
        <v>36.028976</v>
      </c>
      <c r="AM1043" t="s">
        <v>604</v>
      </c>
      <c r="AN1043">
        <v>-75.654323000000005</v>
      </c>
      <c r="AO1043">
        <v>25</v>
      </c>
      <c r="AP1043">
        <v>1225</v>
      </c>
      <c r="AQ1043" t="s">
        <v>129</v>
      </c>
      <c r="AR1043">
        <v>-27</v>
      </c>
      <c r="AS1043">
        <v>113</v>
      </c>
      <c r="AT1043">
        <v>0</v>
      </c>
      <c r="BB1043" t="str">
        <f t="shared" si="66"/>
        <v>1200</v>
      </c>
      <c r="BC1043">
        <v>1</v>
      </c>
      <c r="BD1043" t="str">
        <f t="shared" si="64"/>
        <v xml:space="preserve">N1281F  </v>
      </c>
      <c r="BE1043">
        <v>1</v>
      </c>
      <c r="BG1043">
        <v>0</v>
      </c>
      <c r="BH1043">
        <v>0</v>
      </c>
      <c r="BI1043">
        <v>0</v>
      </c>
      <c r="BJ1043">
        <v>1100</v>
      </c>
      <c r="BK1043">
        <v>-125</v>
      </c>
      <c r="BL1043" t="s">
        <v>130</v>
      </c>
      <c r="BM1043">
        <v>1</v>
      </c>
      <c r="BN1043">
        <v>0</v>
      </c>
      <c r="BO1043">
        <v>1</v>
      </c>
      <c r="BP1043">
        <v>0</v>
      </c>
      <c r="BT1043">
        <v>0</v>
      </c>
      <c r="BU1043">
        <v>0</v>
      </c>
      <c r="CE1043" t="str">
        <f>"21:14:13.699"</f>
        <v>21:14:13.699</v>
      </c>
      <c r="CF1043">
        <v>699122634</v>
      </c>
      <c r="CI1043">
        <v>0</v>
      </c>
      <c r="CJ1043">
        <v>1504</v>
      </c>
      <c r="CK1043">
        <v>1011.2</v>
      </c>
      <c r="CL1043">
        <v>4.2187999999999999</v>
      </c>
      <c r="CM1043">
        <v>1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5</v>
      </c>
      <c r="CY1043">
        <v>7</v>
      </c>
      <c r="CZ1043" t="s">
        <v>131</v>
      </c>
      <c r="DA1043">
        <v>145</v>
      </c>
      <c r="DB1043">
        <v>1</v>
      </c>
      <c r="DC1043" t="s">
        <v>132</v>
      </c>
      <c r="DD1043" t="s">
        <v>133</v>
      </c>
      <c r="DG1043">
        <v>1862835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"09/28/2024 21:14:14.013"</f>
        <v>09/28/2024 21:14:14.013</v>
      </c>
      <c r="C1044" t="str">
        <f t="shared" ref="C1044:C1107" si="67">"FFDFD7C0"</f>
        <v>FFDFD7C0</v>
      </c>
      <c r="D1044" t="s">
        <v>123</v>
      </c>
      <c r="E1044">
        <v>2</v>
      </c>
      <c r="H1044">
        <v>158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"21:14:13.695"</f>
        <v>21:14:13.695</v>
      </c>
      <c r="T1044" t="str">
        <f>"21:14:13.195"</f>
        <v>21:14:13.195</v>
      </c>
      <c r="U1044" t="str">
        <f t="shared" si="65"/>
        <v>A073EB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126</v>
      </c>
      <c r="AG1044">
        <v>0</v>
      </c>
      <c r="AH1044">
        <v>0</v>
      </c>
      <c r="AI1044">
        <v>2</v>
      </c>
      <c r="AJ1044">
        <v>1</v>
      </c>
      <c r="AK1044" t="s">
        <v>603</v>
      </c>
      <c r="AL1044">
        <v>36.028976</v>
      </c>
      <c r="AM1044" t="s">
        <v>604</v>
      </c>
      <c r="AN1044">
        <v>-75.654323000000005</v>
      </c>
      <c r="AO1044">
        <v>25</v>
      </c>
      <c r="AP1044">
        <v>1225</v>
      </c>
      <c r="AQ1044" t="s">
        <v>129</v>
      </c>
      <c r="AR1044">
        <v>-27</v>
      </c>
      <c r="AS1044">
        <v>113</v>
      </c>
      <c r="AT1044">
        <v>0</v>
      </c>
      <c r="BB1044" t="str">
        <f t="shared" si="66"/>
        <v>1200</v>
      </c>
      <c r="BC1044">
        <v>1</v>
      </c>
      <c r="BD1044" t="str">
        <f t="shared" ref="BD1044:BD1107" si="68">"N1281F  "</f>
        <v xml:space="preserve">N1281F  </v>
      </c>
      <c r="BE1044">
        <v>1</v>
      </c>
      <c r="BG1044">
        <v>0</v>
      </c>
      <c r="BH1044">
        <v>0</v>
      </c>
      <c r="BI1044">
        <v>0</v>
      </c>
      <c r="BJ1044">
        <v>1100</v>
      </c>
      <c r="BK1044">
        <v>-125</v>
      </c>
      <c r="BL1044" t="s">
        <v>130</v>
      </c>
      <c r="BM1044">
        <v>1</v>
      </c>
      <c r="BN1044">
        <v>0</v>
      </c>
      <c r="BO1044">
        <v>1</v>
      </c>
      <c r="BP1044">
        <v>0</v>
      </c>
      <c r="BT1044">
        <v>0</v>
      </c>
      <c r="BU1044">
        <v>0</v>
      </c>
      <c r="CE1044" t="str">
        <f>"21:14:13.699"</f>
        <v>21:14:13.699</v>
      </c>
      <c r="CF1044">
        <v>699122634</v>
      </c>
      <c r="CI1044">
        <v>0</v>
      </c>
      <c r="CJ1044">
        <v>1504</v>
      </c>
      <c r="CK1044">
        <v>1011.2</v>
      </c>
      <c r="CL1044">
        <v>4.2187999999999999</v>
      </c>
      <c r="CM1044">
        <v>1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5</v>
      </c>
      <c r="CY1044">
        <v>7</v>
      </c>
      <c r="CZ1044" t="s">
        <v>131</v>
      </c>
      <c r="DA1044">
        <v>145</v>
      </c>
      <c r="DB1044">
        <v>1</v>
      </c>
      <c r="DC1044" t="s">
        <v>132</v>
      </c>
      <c r="DD1044" t="s">
        <v>133</v>
      </c>
      <c r="DG1044">
        <v>1862835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"09/28/2024 21:14:15.075"</f>
        <v>09/28/2024 21:14:15.075</v>
      </c>
      <c r="C1045" t="str">
        <f t="shared" si="67"/>
        <v>FFDFD7C0</v>
      </c>
      <c r="D1045" t="s">
        <v>136</v>
      </c>
      <c r="E1045">
        <v>3</v>
      </c>
      <c r="F1045">
        <v>1003</v>
      </c>
      <c r="G1045" t="s">
        <v>142</v>
      </c>
      <c r="J1045" t="s">
        <v>137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"21:14:14.844"</f>
        <v>21:14:14.844</v>
      </c>
      <c r="T1045" t="str">
        <f>"21:14:14.344"</f>
        <v>21:14:14.344</v>
      </c>
      <c r="U1045" t="str">
        <f t="shared" si="65"/>
        <v>A073EB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126</v>
      </c>
      <c r="AG1045">
        <v>0</v>
      </c>
      <c r="AH1045">
        <v>0</v>
      </c>
      <c r="AI1045">
        <v>2</v>
      </c>
      <c r="AJ1045">
        <v>1</v>
      </c>
      <c r="AK1045" t="s">
        <v>605</v>
      </c>
      <c r="AL1045">
        <v>36.029620000000001</v>
      </c>
      <c r="AM1045" t="s">
        <v>584</v>
      </c>
      <c r="AN1045">
        <v>-75.654538000000002</v>
      </c>
      <c r="AO1045">
        <v>25</v>
      </c>
      <c r="AP1045">
        <v>1225</v>
      </c>
      <c r="AQ1045" t="s">
        <v>129</v>
      </c>
      <c r="AR1045">
        <v>-34</v>
      </c>
      <c r="AS1045">
        <v>110</v>
      </c>
      <c r="AT1045">
        <v>-192</v>
      </c>
      <c r="BB1045" t="str">
        <f t="shared" si="66"/>
        <v>1200</v>
      </c>
      <c r="BC1045">
        <v>1</v>
      </c>
      <c r="BD1045" t="str">
        <f t="shared" si="68"/>
        <v xml:space="preserve">N1281F  </v>
      </c>
      <c r="BE1045">
        <v>1</v>
      </c>
      <c r="BG1045">
        <v>0</v>
      </c>
      <c r="BH1045">
        <v>0</v>
      </c>
      <c r="BI1045">
        <v>0</v>
      </c>
      <c r="BJ1045">
        <v>1100</v>
      </c>
      <c r="BK1045">
        <v>-125</v>
      </c>
      <c r="BL1045" t="s">
        <v>130</v>
      </c>
      <c r="BM1045">
        <v>1</v>
      </c>
      <c r="BN1045">
        <v>0</v>
      </c>
      <c r="BO1045">
        <v>1</v>
      </c>
      <c r="BP1045">
        <v>0</v>
      </c>
      <c r="BT1045">
        <v>0</v>
      </c>
      <c r="BU1045">
        <v>0</v>
      </c>
      <c r="CE1045" t="str">
        <f>"21:14:14.849"</f>
        <v>21:14:14.849</v>
      </c>
      <c r="CF1045">
        <v>849288783</v>
      </c>
      <c r="CI1045">
        <v>0</v>
      </c>
      <c r="CJ1045">
        <v>1504</v>
      </c>
      <c r="CK1045">
        <v>1011.2</v>
      </c>
      <c r="CL1045">
        <v>4.2187999999999999</v>
      </c>
      <c r="CM1045">
        <v>1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5</v>
      </c>
      <c r="CY1045">
        <v>7</v>
      </c>
      <c r="CZ1045" t="s">
        <v>131</v>
      </c>
      <c r="DA1045">
        <v>145</v>
      </c>
      <c r="DB1045">
        <v>1</v>
      </c>
      <c r="DC1045" t="s">
        <v>132</v>
      </c>
      <c r="DD1045" t="s">
        <v>133</v>
      </c>
      <c r="DG1045">
        <v>1863384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"09/28/2024 21:14:15.075"</f>
        <v>09/28/2024 21:14:15.075</v>
      </c>
      <c r="C1046" t="str">
        <f t="shared" si="67"/>
        <v>FFDFD7C0</v>
      </c>
      <c r="D1046" t="s">
        <v>136</v>
      </c>
      <c r="E1046">
        <v>4</v>
      </c>
      <c r="F1046">
        <v>1004</v>
      </c>
      <c r="G1046" t="s">
        <v>124</v>
      </c>
      <c r="J1046" t="s">
        <v>137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"21:14:14.844"</f>
        <v>21:14:14.844</v>
      </c>
      <c r="T1046" t="str">
        <f>"21:14:14.344"</f>
        <v>21:14:14.344</v>
      </c>
      <c r="U1046" t="str">
        <f t="shared" si="65"/>
        <v>A073EB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126</v>
      </c>
      <c r="AG1046">
        <v>0</v>
      </c>
      <c r="AH1046">
        <v>0</v>
      </c>
      <c r="AI1046">
        <v>2</v>
      </c>
      <c r="AJ1046">
        <v>1</v>
      </c>
      <c r="AK1046" t="s">
        <v>605</v>
      </c>
      <c r="AL1046">
        <v>36.029620000000001</v>
      </c>
      <c r="AM1046" t="s">
        <v>584</v>
      </c>
      <c r="AN1046">
        <v>-75.654538000000002</v>
      </c>
      <c r="AO1046">
        <v>25</v>
      </c>
      <c r="AP1046">
        <v>1225</v>
      </c>
      <c r="AQ1046" t="s">
        <v>129</v>
      </c>
      <c r="AR1046">
        <v>-34</v>
      </c>
      <c r="AS1046">
        <v>110</v>
      </c>
      <c r="AT1046">
        <v>-192</v>
      </c>
      <c r="BB1046" t="str">
        <f t="shared" si="66"/>
        <v>1200</v>
      </c>
      <c r="BC1046">
        <v>1</v>
      </c>
      <c r="BD1046" t="str">
        <f t="shared" si="68"/>
        <v xml:space="preserve">N1281F  </v>
      </c>
      <c r="BE1046">
        <v>1</v>
      </c>
      <c r="BG1046">
        <v>0</v>
      </c>
      <c r="BH1046">
        <v>0</v>
      </c>
      <c r="BI1046">
        <v>0</v>
      </c>
      <c r="BJ1046">
        <v>1100</v>
      </c>
      <c r="BK1046">
        <v>-125</v>
      </c>
      <c r="BL1046" t="s">
        <v>130</v>
      </c>
      <c r="BM1046">
        <v>1</v>
      </c>
      <c r="BN1046">
        <v>0</v>
      </c>
      <c r="BO1046">
        <v>1</v>
      </c>
      <c r="BP1046">
        <v>0</v>
      </c>
      <c r="BT1046">
        <v>0</v>
      </c>
      <c r="BU1046">
        <v>0</v>
      </c>
      <c r="CE1046" t="str">
        <f>"21:14:14.849"</f>
        <v>21:14:14.849</v>
      </c>
      <c r="CF1046">
        <v>849288783</v>
      </c>
      <c r="CI1046">
        <v>0</v>
      </c>
      <c r="CJ1046">
        <v>1504</v>
      </c>
      <c r="CK1046">
        <v>1011.2</v>
      </c>
      <c r="CL1046">
        <v>4.2187999999999999</v>
      </c>
      <c r="CM1046">
        <v>1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5</v>
      </c>
      <c r="CY1046">
        <v>7</v>
      </c>
      <c r="CZ1046" t="s">
        <v>131</v>
      </c>
      <c r="DA1046">
        <v>145</v>
      </c>
      <c r="DB1046">
        <v>1</v>
      </c>
      <c r="DC1046" t="s">
        <v>132</v>
      </c>
      <c r="DD1046" t="s">
        <v>133</v>
      </c>
      <c r="DG1046">
        <v>1863384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"09/28/2024 21:14:15.091"</f>
        <v>09/28/2024 21:14:15.091</v>
      </c>
      <c r="C1047" t="str">
        <f t="shared" si="67"/>
        <v>FFDFD7C0</v>
      </c>
      <c r="D1047" t="s">
        <v>123</v>
      </c>
      <c r="E1047">
        <v>2</v>
      </c>
      <c r="H1047">
        <v>158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"21:14:14.844"</f>
        <v>21:14:14.844</v>
      </c>
      <c r="T1047" t="str">
        <f>"21:14:14.344"</f>
        <v>21:14:14.344</v>
      </c>
      <c r="U1047" t="str">
        <f t="shared" si="65"/>
        <v>A073EB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126</v>
      </c>
      <c r="AG1047">
        <v>0</v>
      </c>
      <c r="AH1047">
        <v>0</v>
      </c>
      <c r="AI1047">
        <v>2</v>
      </c>
      <c r="AJ1047">
        <v>1</v>
      </c>
      <c r="AK1047" t="s">
        <v>605</v>
      </c>
      <c r="AL1047">
        <v>36.029620000000001</v>
      </c>
      <c r="AM1047" t="s">
        <v>584</v>
      </c>
      <c r="AN1047">
        <v>-75.654538000000002</v>
      </c>
      <c r="AO1047">
        <v>25</v>
      </c>
      <c r="AP1047">
        <v>1225</v>
      </c>
      <c r="AQ1047" t="s">
        <v>129</v>
      </c>
      <c r="AR1047">
        <v>-34</v>
      </c>
      <c r="AS1047">
        <v>110</v>
      </c>
      <c r="AT1047">
        <v>-192</v>
      </c>
      <c r="BB1047" t="str">
        <f t="shared" si="66"/>
        <v>1200</v>
      </c>
      <c r="BC1047">
        <v>1</v>
      </c>
      <c r="BD1047" t="str">
        <f t="shared" si="68"/>
        <v xml:space="preserve">N1281F  </v>
      </c>
      <c r="BE1047">
        <v>1</v>
      </c>
      <c r="BG1047">
        <v>0</v>
      </c>
      <c r="BH1047">
        <v>0</v>
      </c>
      <c r="BI1047">
        <v>0</v>
      </c>
      <c r="BJ1047">
        <v>1100</v>
      </c>
      <c r="BK1047">
        <v>-125</v>
      </c>
      <c r="BL1047" t="s">
        <v>130</v>
      </c>
      <c r="BM1047">
        <v>1</v>
      </c>
      <c r="BN1047">
        <v>0</v>
      </c>
      <c r="BO1047">
        <v>1</v>
      </c>
      <c r="BP1047">
        <v>0</v>
      </c>
      <c r="BT1047">
        <v>0</v>
      </c>
      <c r="BU1047">
        <v>0</v>
      </c>
      <c r="CE1047" t="str">
        <f>"21:14:14.849"</f>
        <v>21:14:14.849</v>
      </c>
      <c r="CF1047">
        <v>849288783</v>
      </c>
      <c r="CI1047">
        <v>0</v>
      </c>
      <c r="CJ1047">
        <v>1504</v>
      </c>
      <c r="CK1047">
        <v>1011.2</v>
      </c>
      <c r="CL1047">
        <v>4.2187999999999999</v>
      </c>
      <c r="CM1047">
        <v>1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5</v>
      </c>
      <c r="CY1047">
        <v>7</v>
      </c>
      <c r="CZ1047" t="s">
        <v>131</v>
      </c>
      <c r="DA1047">
        <v>145</v>
      </c>
      <c r="DB1047">
        <v>1</v>
      </c>
      <c r="DC1047" t="s">
        <v>132</v>
      </c>
      <c r="DD1047" t="s">
        <v>133</v>
      </c>
      <c r="DG1047">
        <v>1863384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"09/28/2024 21:14:15.106"</f>
        <v>09/28/2024 21:14:15.106</v>
      </c>
      <c r="C1048" t="str">
        <f t="shared" si="67"/>
        <v>FFDFD7C0</v>
      </c>
      <c r="D1048" t="s">
        <v>427</v>
      </c>
      <c r="E1048">
        <v>46</v>
      </c>
      <c r="H1048">
        <v>143</v>
      </c>
      <c r="I1048" t="s">
        <v>428</v>
      </c>
      <c r="J1048" t="s">
        <v>297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"21:14:14.844"</f>
        <v>21:14:14.844</v>
      </c>
      <c r="T1048" t="str">
        <f>"21:14:14.344"</f>
        <v>21:14:14.344</v>
      </c>
      <c r="U1048" t="str">
        <f t="shared" si="65"/>
        <v>A073EB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126</v>
      </c>
      <c r="AG1048">
        <v>0</v>
      </c>
      <c r="AH1048">
        <v>0</v>
      </c>
      <c r="AI1048">
        <v>2</v>
      </c>
      <c r="AJ1048">
        <v>1</v>
      </c>
      <c r="AK1048" t="s">
        <v>605</v>
      </c>
      <c r="AL1048">
        <v>36.029620000000001</v>
      </c>
      <c r="AM1048" t="s">
        <v>584</v>
      </c>
      <c r="AN1048">
        <v>-75.654538000000002</v>
      </c>
      <c r="AO1048">
        <v>25</v>
      </c>
      <c r="AP1048">
        <v>1225</v>
      </c>
      <c r="AQ1048" t="s">
        <v>129</v>
      </c>
      <c r="AR1048">
        <v>-34</v>
      </c>
      <c r="AS1048">
        <v>110</v>
      </c>
      <c r="AT1048">
        <v>-192</v>
      </c>
      <c r="BB1048" t="str">
        <f t="shared" si="66"/>
        <v>1200</v>
      </c>
      <c r="BC1048">
        <v>1</v>
      </c>
      <c r="BD1048" t="str">
        <f t="shared" si="68"/>
        <v xml:space="preserve">N1281F  </v>
      </c>
      <c r="BE1048">
        <v>1</v>
      </c>
      <c r="BG1048">
        <v>0</v>
      </c>
      <c r="BH1048">
        <v>0</v>
      </c>
      <c r="BI1048">
        <v>0</v>
      </c>
      <c r="BJ1048">
        <v>1100</v>
      </c>
      <c r="BK1048">
        <v>-125</v>
      </c>
      <c r="BL1048" t="s">
        <v>130</v>
      </c>
      <c r="BM1048">
        <v>1</v>
      </c>
      <c r="BN1048">
        <v>0</v>
      </c>
      <c r="BO1048">
        <v>1</v>
      </c>
      <c r="BP1048">
        <v>0</v>
      </c>
      <c r="BT1048">
        <v>0</v>
      </c>
      <c r="BU1048">
        <v>0</v>
      </c>
      <c r="CE1048" t="str">
        <f>"21:14:14.849"</f>
        <v>21:14:14.849</v>
      </c>
      <c r="CF1048">
        <v>849288783</v>
      </c>
      <c r="CI1048">
        <v>0</v>
      </c>
      <c r="CJ1048">
        <v>1504</v>
      </c>
      <c r="CK1048">
        <v>1011.2</v>
      </c>
      <c r="CL1048">
        <v>4.2187999999999999</v>
      </c>
      <c r="CM1048">
        <v>1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5</v>
      </c>
      <c r="CY1048">
        <v>7</v>
      </c>
      <c r="CZ1048" t="s">
        <v>131</v>
      </c>
      <c r="DA1048">
        <v>145</v>
      </c>
      <c r="DB1048">
        <v>1</v>
      </c>
      <c r="DC1048" t="s">
        <v>132</v>
      </c>
      <c r="DD1048" t="s">
        <v>133</v>
      </c>
      <c r="DG1048">
        <v>1863384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3">
      <c r="A1049" t="str">
        <f>"09/28/2024 21:14:15.122"</f>
        <v>09/28/2024 21:14:15.122</v>
      </c>
      <c r="C1049" t="str">
        <f t="shared" si="67"/>
        <v>FFDFD7C0</v>
      </c>
      <c r="D1049" t="s">
        <v>143</v>
      </c>
      <c r="E1049">
        <v>13</v>
      </c>
      <c r="J1049" t="s">
        <v>144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"21:14:14.844"</f>
        <v>21:14:14.844</v>
      </c>
      <c r="T1049" t="str">
        <f>"21:14:14.344"</f>
        <v>21:14:14.344</v>
      </c>
      <c r="U1049" t="str">
        <f t="shared" si="65"/>
        <v>A073EB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126</v>
      </c>
      <c r="AG1049">
        <v>0</v>
      </c>
      <c r="AH1049">
        <v>0</v>
      </c>
      <c r="AI1049">
        <v>2</v>
      </c>
      <c r="AJ1049">
        <v>1</v>
      </c>
      <c r="AK1049" t="s">
        <v>605</v>
      </c>
      <c r="AL1049">
        <v>36.029620000000001</v>
      </c>
      <c r="AM1049" t="s">
        <v>584</v>
      </c>
      <c r="AN1049">
        <v>-75.654538000000002</v>
      </c>
      <c r="AO1049">
        <v>25</v>
      </c>
      <c r="AP1049">
        <v>1225</v>
      </c>
      <c r="AQ1049" t="s">
        <v>129</v>
      </c>
      <c r="AR1049">
        <v>-34</v>
      </c>
      <c r="AS1049">
        <v>110</v>
      </c>
      <c r="AT1049">
        <v>-192</v>
      </c>
      <c r="BB1049" t="str">
        <f t="shared" si="66"/>
        <v>1200</v>
      </c>
      <c r="BC1049">
        <v>1</v>
      </c>
      <c r="BD1049" t="str">
        <f t="shared" si="68"/>
        <v xml:space="preserve">N1281F  </v>
      </c>
      <c r="BE1049">
        <v>1</v>
      </c>
      <c r="BG1049">
        <v>0</v>
      </c>
      <c r="BH1049">
        <v>0</v>
      </c>
      <c r="BI1049">
        <v>0</v>
      </c>
      <c r="BJ1049">
        <v>1100</v>
      </c>
      <c r="BK1049">
        <v>-125</v>
      </c>
      <c r="BL1049" t="s">
        <v>130</v>
      </c>
      <c r="BM1049">
        <v>1</v>
      </c>
      <c r="BN1049">
        <v>0</v>
      </c>
      <c r="BO1049">
        <v>1</v>
      </c>
      <c r="BP1049">
        <v>0</v>
      </c>
      <c r="BT1049">
        <v>0</v>
      </c>
      <c r="BU1049">
        <v>0</v>
      </c>
      <c r="CE1049" t="str">
        <f>"21:14:14.849"</f>
        <v>21:14:14.849</v>
      </c>
      <c r="CF1049">
        <v>849288783</v>
      </c>
      <c r="CI1049">
        <v>0</v>
      </c>
      <c r="CJ1049">
        <v>1504</v>
      </c>
      <c r="CK1049">
        <v>1011.2</v>
      </c>
      <c r="CL1049">
        <v>4.2187999999999999</v>
      </c>
      <c r="CM1049">
        <v>1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5</v>
      </c>
      <c r="CY1049">
        <v>7</v>
      </c>
      <c r="CZ1049" t="s">
        <v>131</v>
      </c>
      <c r="DA1049">
        <v>145</v>
      </c>
      <c r="DB1049">
        <v>1</v>
      </c>
      <c r="DC1049" t="s">
        <v>132</v>
      </c>
      <c r="DD1049" t="s">
        <v>133</v>
      </c>
      <c r="DG1049">
        <v>1863384</v>
      </c>
      <c r="DI1049">
        <v>0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3">
      <c r="A1050" t="str">
        <f>"09/28/2024 21:14:16.153"</f>
        <v>09/28/2024 21:14:16.153</v>
      </c>
      <c r="C1050" t="str">
        <f t="shared" si="67"/>
        <v>FFDFD7C0</v>
      </c>
      <c r="D1050" t="s">
        <v>136</v>
      </c>
      <c r="E1050">
        <v>3</v>
      </c>
      <c r="F1050">
        <v>1003</v>
      </c>
      <c r="G1050" t="s">
        <v>142</v>
      </c>
      <c r="J1050" t="s">
        <v>137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"21:14:15.859"</f>
        <v>21:14:15.859</v>
      </c>
      <c r="T1050" t="str">
        <f>"21:14:15.459"</f>
        <v>21:14:15.459</v>
      </c>
      <c r="U1050" t="str">
        <f t="shared" si="65"/>
        <v>A073EB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126</v>
      </c>
      <c r="AG1050">
        <v>0</v>
      </c>
      <c r="AH1050">
        <v>0</v>
      </c>
      <c r="AI1050">
        <v>2</v>
      </c>
      <c r="AJ1050">
        <v>1</v>
      </c>
      <c r="AK1050" t="s">
        <v>606</v>
      </c>
      <c r="AL1050">
        <v>36.030071</v>
      </c>
      <c r="AM1050" t="s">
        <v>607</v>
      </c>
      <c r="AN1050">
        <v>-75.654774000000003</v>
      </c>
      <c r="AO1050">
        <v>25</v>
      </c>
      <c r="AP1050">
        <v>1200</v>
      </c>
      <c r="AQ1050" t="s">
        <v>129</v>
      </c>
      <c r="AR1050">
        <v>-42</v>
      </c>
      <c r="AS1050">
        <v>106</v>
      </c>
      <c r="AT1050">
        <v>-320</v>
      </c>
      <c r="BB1050" t="str">
        <f t="shared" si="66"/>
        <v>1200</v>
      </c>
      <c r="BC1050">
        <v>1</v>
      </c>
      <c r="BD1050" t="str">
        <f t="shared" si="68"/>
        <v xml:space="preserve">N1281F  </v>
      </c>
      <c r="BE1050">
        <v>1</v>
      </c>
      <c r="BG1050">
        <v>0</v>
      </c>
      <c r="BH1050">
        <v>0</v>
      </c>
      <c r="BI1050">
        <v>0</v>
      </c>
      <c r="BJ1050">
        <v>1075</v>
      </c>
      <c r="BK1050">
        <v>-125</v>
      </c>
      <c r="BL1050" t="s">
        <v>130</v>
      </c>
      <c r="BM1050">
        <v>1</v>
      </c>
      <c r="BN1050">
        <v>0</v>
      </c>
      <c r="BO1050">
        <v>1</v>
      </c>
      <c r="BP1050">
        <v>0</v>
      </c>
      <c r="BT1050">
        <v>0</v>
      </c>
      <c r="BU1050">
        <v>0</v>
      </c>
      <c r="CE1050" t="str">
        <f>"21:14:15.865"</f>
        <v>21:14:15.865</v>
      </c>
      <c r="CF1050">
        <v>865105076</v>
      </c>
      <c r="CI1050">
        <v>0</v>
      </c>
      <c r="CJ1050">
        <v>1504</v>
      </c>
      <c r="CK1050">
        <v>1011.2</v>
      </c>
      <c r="CL1050">
        <v>4.2187999999999999</v>
      </c>
      <c r="CM1050">
        <v>1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6</v>
      </c>
      <c r="CY1050">
        <v>7</v>
      </c>
      <c r="CZ1050" t="s">
        <v>131</v>
      </c>
      <c r="DA1050">
        <v>145</v>
      </c>
      <c r="DB1050">
        <v>1</v>
      </c>
      <c r="DC1050" t="s">
        <v>132</v>
      </c>
      <c r="DD1050" t="s">
        <v>133</v>
      </c>
      <c r="DG1050">
        <v>1863872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3">
      <c r="A1051" t="str">
        <f>"09/28/2024 21:14:16.153"</f>
        <v>09/28/2024 21:14:16.153</v>
      </c>
      <c r="C1051" t="str">
        <f t="shared" si="67"/>
        <v>FFDFD7C0</v>
      </c>
      <c r="D1051" t="s">
        <v>123</v>
      </c>
      <c r="E1051">
        <v>2</v>
      </c>
      <c r="H1051">
        <v>158</v>
      </c>
      <c r="I1051" t="s">
        <v>124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"21:14:15.859"</f>
        <v>21:14:15.859</v>
      </c>
      <c r="T1051" t="str">
        <f>"21:14:15.459"</f>
        <v>21:14:15.459</v>
      </c>
      <c r="U1051" t="str">
        <f t="shared" si="65"/>
        <v>A073EB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126</v>
      </c>
      <c r="AG1051">
        <v>0</v>
      </c>
      <c r="AH1051">
        <v>0</v>
      </c>
      <c r="AI1051">
        <v>2</v>
      </c>
      <c r="AJ1051">
        <v>1</v>
      </c>
      <c r="AK1051" t="s">
        <v>606</v>
      </c>
      <c r="AL1051">
        <v>36.030071</v>
      </c>
      <c r="AM1051" t="s">
        <v>607</v>
      </c>
      <c r="AN1051">
        <v>-75.654774000000003</v>
      </c>
      <c r="AO1051">
        <v>25</v>
      </c>
      <c r="AP1051">
        <v>1200</v>
      </c>
      <c r="AQ1051" t="s">
        <v>129</v>
      </c>
      <c r="AR1051">
        <v>-42</v>
      </c>
      <c r="AS1051">
        <v>106</v>
      </c>
      <c r="AT1051">
        <v>-320</v>
      </c>
      <c r="BB1051" t="str">
        <f t="shared" si="66"/>
        <v>1200</v>
      </c>
      <c r="BC1051">
        <v>1</v>
      </c>
      <c r="BD1051" t="str">
        <f t="shared" si="68"/>
        <v xml:space="preserve">N1281F  </v>
      </c>
      <c r="BE1051">
        <v>1</v>
      </c>
      <c r="BG1051">
        <v>0</v>
      </c>
      <c r="BH1051">
        <v>0</v>
      </c>
      <c r="BI1051">
        <v>0</v>
      </c>
      <c r="BJ1051">
        <v>1075</v>
      </c>
      <c r="BK1051">
        <v>-125</v>
      </c>
      <c r="BL1051" t="s">
        <v>130</v>
      </c>
      <c r="BM1051">
        <v>1</v>
      </c>
      <c r="BN1051">
        <v>0</v>
      </c>
      <c r="BO1051">
        <v>1</v>
      </c>
      <c r="BP1051">
        <v>0</v>
      </c>
      <c r="BT1051">
        <v>0</v>
      </c>
      <c r="BU1051">
        <v>0</v>
      </c>
      <c r="CE1051" t="str">
        <f>"21:14:15.865"</f>
        <v>21:14:15.865</v>
      </c>
      <c r="CF1051">
        <v>865105076</v>
      </c>
      <c r="CI1051">
        <v>0</v>
      </c>
      <c r="CJ1051">
        <v>1504</v>
      </c>
      <c r="CK1051">
        <v>1011.2</v>
      </c>
      <c r="CL1051">
        <v>4.2187999999999999</v>
      </c>
      <c r="CM1051">
        <v>1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6</v>
      </c>
      <c r="CY1051">
        <v>7</v>
      </c>
      <c r="CZ1051" t="s">
        <v>131</v>
      </c>
      <c r="DA1051">
        <v>145</v>
      </c>
      <c r="DB1051">
        <v>1</v>
      </c>
      <c r="DC1051" t="s">
        <v>132</v>
      </c>
      <c r="DD1051" t="s">
        <v>133</v>
      </c>
      <c r="DG1051">
        <v>1863872</v>
      </c>
      <c r="DI1051">
        <v>0</v>
      </c>
      <c r="DJ1051">
        <v>0</v>
      </c>
      <c r="DK1051">
        <v>1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3">
      <c r="A1052" t="str">
        <f>"09/28/2024 21:14:16.153"</f>
        <v>09/28/2024 21:14:16.153</v>
      </c>
      <c r="C1052" t="str">
        <f t="shared" si="67"/>
        <v>FFDFD7C0</v>
      </c>
      <c r="D1052" t="s">
        <v>427</v>
      </c>
      <c r="E1052">
        <v>46</v>
      </c>
      <c r="H1052">
        <v>143</v>
      </c>
      <c r="I1052" t="s">
        <v>428</v>
      </c>
      <c r="J1052" t="s">
        <v>297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"21:14:15.859"</f>
        <v>21:14:15.859</v>
      </c>
      <c r="T1052" t="str">
        <f>"21:14:15.459"</f>
        <v>21:14:15.459</v>
      </c>
      <c r="U1052" t="str">
        <f t="shared" si="65"/>
        <v>A073EB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126</v>
      </c>
      <c r="AG1052">
        <v>0</v>
      </c>
      <c r="AH1052">
        <v>0</v>
      </c>
      <c r="AI1052">
        <v>2</v>
      </c>
      <c r="AJ1052">
        <v>1</v>
      </c>
      <c r="AK1052" t="s">
        <v>606</v>
      </c>
      <c r="AL1052">
        <v>36.030071</v>
      </c>
      <c r="AM1052" t="s">
        <v>607</v>
      </c>
      <c r="AN1052">
        <v>-75.654774000000003</v>
      </c>
      <c r="AO1052">
        <v>25</v>
      </c>
      <c r="AP1052">
        <v>1200</v>
      </c>
      <c r="AQ1052" t="s">
        <v>129</v>
      </c>
      <c r="AR1052">
        <v>-42</v>
      </c>
      <c r="AS1052">
        <v>106</v>
      </c>
      <c r="AT1052">
        <v>-320</v>
      </c>
      <c r="BB1052" t="str">
        <f t="shared" si="66"/>
        <v>1200</v>
      </c>
      <c r="BC1052">
        <v>1</v>
      </c>
      <c r="BD1052" t="str">
        <f t="shared" si="68"/>
        <v xml:space="preserve">N1281F  </v>
      </c>
      <c r="BE1052">
        <v>1</v>
      </c>
      <c r="BG1052">
        <v>0</v>
      </c>
      <c r="BH1052">
        <v>0</v>
      </c>
      <c r="BI1052">
        <v>0</v>
      </c>
      <c r="BJ1052">
        <v>1075</v>
      </c>
      <c r="BK1052">
        <v>-125</v>
      </c>
      <c r="BL1052" t="s">
        <v>130</v>
      </c>
      <c r="BM1052">
        <v>1</v>
      </c>
      <c r="BN1052">
        <v>0</v>
      </c>
      <c r="BO1052">
        <v>1</v>
      </c>
      <c r="BP1052">
        <v>0</v>
      </c>
      <c r="BT1052">
        <v>0</v>
      </c>
      <c r="BU1052">
        <v>0</v>
      </c>
      <c r="CE1052" t="str">
        <f>"21:14:15.865"</f>
        <v>21:14:15.865</v>
      </c>
      <c r="CF1052">
        <v>865105076</v>
      </c>
      <c r="CI1052">
        <v>0</v>
      </c>
      <c r="CJ1052">
        <v>1504</v>
      </c>
      <c r="CK1052">
        <v>1011.2</v>
      </c>
      <c r="CL1052">
        <v>4.2187999999999999</v>
      </c>
      <c r="CM1052">
        <v>1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6</v>
      </c>
      <c r="CY1052">
        <v>7</v>
      </c>
      <c r="CZ1052" t="s">
        <v>131</v>
      </c>
      <c r="DA1052">
        <v>145</v>
      </c>
      <c r="DB1052">
        <v>1</v>
      </c>
      <c r="DC1052" t="s">
        <v>132</v>
      </c>
      <c r="DD1052" t="s">
        <v>133</v>
      </c>
      <c r="DG1052">
        <v>1863872</v>
      </c>
      <c r="DI1052">
        <v>0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3">
      <c r="A1053" t="str">
        <f>"09/28/2024 21:14:16.153"</f>
        <v>09/28/2024 21:14:16.153</v>
      </c>
      <c r="C1053" t="str">
        <f t="shared" si="67"/>
        <v>FFDFD7C0</v>
      </c>
      <c r="D1053" t="s">
        <v>143</v>
      </c>
      <c r="E1053">
        <v>13</v>
      </c>
      <c r="J1053" t="s">
        <v>144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"21:14:15.859"</f>
        <v>21:14:15.859</v>
      </c>
      <c r="T1053" t="str">
        <f>"21:14:15.459"</f>
        <v>21:14:15.459</v>
      </c>
      <c r="U1053" t="str">
        <f t="shared" si="65"/>
        <v>A073EB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126</v>
      </c>
      <c r="AG1053">
        <v>0</v>
      </c>
      <c r="AH1053">
        <v>0</v>
      </c>
      <c r="AI1053">
        <v>2</v>
      </c>
      <c r="AJ1053">
        <v>1</v>
      </c>
      <c r="AK1053" t="s">
        <v>606</v>
      </c>
      <c r="AL1053">
        <v>36.030071</v>
      </c>
      <c r="AM1053" t="s">
        <v>607</v>
      </c>
      <c r="AN1053">
        <v>-75.654774000000003</v>
      </c>
      <c r="AO1053">
        <v>25</v>
      </c>
      <c r="AP1053">
        <v>1200</v>
      </c>
      <c r="AQ1053" t="s">
        <v>129</v>
      </c>
      <c r="AR1053">
        <v>-42</v>
      </c>
      <c r="AS1053">
        <v>106</v>
      </c>
      <c r="AT1053">
        <v>-320</v>
      </c>
      <c r="BB1053" t="str">
        <f t="shared" si="66"/>
        <v>1200</v>
      </c>
      <c r="BC1053">
        <v>1</v>
      </c>
      <c r="BD1053" t="str">
        <f t="shared" si="68"/>
        <v xml:space="preserve">N1281F  </v>
      </c>
      <c r="BE1053">
        <v>1</v>
      </c>
      <c r="BG1053">
        <v>0</v>
      </c>
      <c r="BH1053">
        <v>0</v>
      </c>
      <c r="BI1053">
        <v>0</v>
      </c>
      <c r="BJ1053">
        <v>1075</v>
      </c>
      <c r="BK1053">
        <v>-125</v>
      </c>
      <c r="BL1053" t="s">
        <v>130</v>
      </c>
      <c r="BM1053">
        <v>1</v>
      </c>
      <c r="BN1053">
        <v>0</v>
      </c>
      <c r="BO1053">
        <v>1</v>
      </c>
      <c r="BP1053">
        <v>0</v>
      </c>
      <c r="BT1053">
        <v>0</v>
      </c>
      <c r="BU1053">
        <v>0</v>
      </c>
      <c r="CE1053" t="str">
        <f>"21:14:15.865"</f>
        <v>21:14:15.865</v>
      </c>
      <c r="CF1053">
        <v>865105076</v>
      </c>
      <c r="CI1053">
        <v>0</v>
      </c>
      <c r="CJ1053">
        <v>1504</v>
      </c>
      <c r="CK1053">
        <v>1011.2</v>
      </c>
      <c r="CL1053">
        <v>4.2187999999999999</v>
      </c>
      <c r="CM1053">
        <v>1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6</v>
      </c>
      <c r="CY1053">
        <v>7</v>
      </c>
      <c r="CZ1053" t="s">
        <v>131</v>
      </c>
      <c r="DA1053">
        <v>145</v>
      </c>
      <c r="DB1053">
        <v>1</v>
      </c>
      <c r="DC1053" t="s">
        <v>132</v>
      </c>
      <c r="DD1053" t="s">
        <v>133</v>
      </c>
      <c r="DG1053">
        <v>1863872</v>
      </c>
      <c r="DI1053">
        <v>0</v>
      </c>
      <c r="DJ1053">
        <v>0</v>
      </c>
      <c r="DK1053">
        <v>1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3">
      <c r="A1054" t="str">
        <f>"09/28/2024 21:14:16.153"</f>
        <v>09/28/2024 21:14:16.153</v>
      </c>
      <c r="C1054" t="str">
        <f t="shared" si="67"/>
        <v>FFDFD7C0</v>
      </c>
      <c r="D1054" t="s">
        <v>136</v>
      </c>
      <c r="E1054">
        <v>4</v>
      </c>
      <c r="F1054">
        <v>1004</v>
      </c>
      <c r="G1054" t="s">
        <v>124</v>
      </c>
      <c r="J1054" t="s">
        <v>137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"21:14:15.859"</f>
        <v>21:14:15.859</v>
      </c>
      <c r="T1054" t="str">
        <f>"21:14:15.459"</f>
        <v>21:14:15.459</v>
      </c>
      <c r="U1054" t="str">
        <f t="shared" si="65"/>
        <v>A073EB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126</v>
      </c>
      <c r="AG1054">
        <v>0</v>
      </c>
      <c r="AH1054">
        <v>0</v>
      </c>
      <c r="AI1054">
        <v>2</v>
      </c>
      <c r="AJ1054">
        <v>1</v>
      </c>
      <c r="AK1054" t="s">
        <v>606</v>
      </c>
      <c r="AL1054">
        <v>36.030071</v>
      </c>
      <c r="AM1054" t="s">
        <v>607</v>
      </c>
      <c r="AN1054">
        <v>-75.654774000000003</v>
      </c>
      <c r="AO1054">
        <v>25</v>
      </c>
      <c r="AP1054">
        <v>1200</v>
      </c>
      <c r="AQ1054" t="s">
        <v>129</v>
      </c>
      <c r="AR1054">
        <v>-42</v>
      </c>
      <c r="AS1054">
        <v>106</v>
      </c>
      <c r="AT1054">
        <v>-320</v>
      </c>
      <c r="BB1054" t="str">
        <f t="shared" si="66"/>
        <v>1200</v>
      </c>
      <c r="BC1054">
        <v>1</v>
      </c>
      <c r="BD1054" t="str">
        <f t="shared" si="68"/>
        <v xml:space="preserve">N1281F  </v>
      </c>
      <c r="BE1054">
        <v>1</v>
      </c>
      <c r="BG1054">
        <v>0</v>
      </c>
      <c r="BH1054">
        <v>0</v>
      </c>
      <c r="BI1054">
        <v>0</v>
      </c>
      <c r="BJ1054">
        <v>1075</v>
      </c>
      <c r="BK1054">
        <v>-125</v>
      </c>
      <c r="BL1054" t="s">
        <v>130</v>
      </c>
      <c r="BM1054">
        <v>1</v>
      </c>
      <c r="BN1054">
        <v>0</v>
      </c>
      <c r="BO1054">
        <v>1</v>
      </c>
      <c r="BP1054">
        <v>0</v>
      </c>
      <c r="BT1054">
        <v>0</v>
      </c>
      <c r="BU1054">
        <v>0</v>
      </c>
      <c r="CE1054" t="str">
        <f>"21:14:15.865"</f>
        <v>21:14:15.865</v>
      </c>
      <c r="CF1054">
        <v>865105076</v>
      </c>
      <c r="CI1054">
        <v>0</v>
      </c>
      <c r="CJ1054">
        <v>1504</v>
      </c>
      <c r="CK1054">
        <v>1011.2</v>
      </c>
      <c r="CL1054">
        <v>4.2187999999999999</v>
      </c>
      <c r="CM1054">
        <v>1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6</v>
      </c>
      <c r="CY1054">
        <v>7</v>
      </c>
      <c r="CZ1054" t="s">
        <v>131</v>
      </c>
      <c r="DA1054">
        <v>145</v>
      </c>
      <c r="DB1054">
        <v>1</v>
      </c>
      <c r="DC1054" t="s">
        <v>132</v>
      </c>
      <c r="DD1054" t="s">
        <v>133</v>
      </c>
      <c r="DG1054">
        <v>1863872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3">
      <c r="A1055" t="str">
        <f>"09/28/2024 21:14:17.215"</f>
        <v>09/28/2024 21:14:17.215</v>
      </c>
      <c r="C1055" t="str">
        <f t="shared" si="67"/>
        <v>FFDFD7C0</v>
      </c>
      <c r="D1055" t="s">
        <v>123</v>
      </c>
      <c r="E1055">
        <v>2</v>
      </c>
      <c r="H1055">
        <v>158</v>
      </c>
      <c r="I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"21:14:16.930"</f>
        <v>21:14:16.930</v>
      </c>
      <c r="T1055" t="str">
        <f>"21:14:16.430"</f>
        <v>21:14:16.430</v>
      </c>
      <c r="U1055" t="str">
        <f t="shared" si="65"/>
        <v>A073EB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126</v>
      </c>
      <c r="AG1055">
        <v>0</v>
      </c>
      <c r="AH1055">
        <v>0</v>
      </c>
      <c r="AI1055">
        <v>2</v>
      </c>
      <c r="AJ1055">
        <v>1</v>
      </c>
      <c r="AK1055" t="s">
        <v>608</v>
      </c>
      <c r="AL1055">
        <v>36.030586</v>
      </c>
      <c r="AM1055" t="s">
        <v>609</v>
      </c>
      <c r="AN1055">
        <v>-75.655137999999994</v>
      </c>
      <c r="AO1055">
        <v>25</v>
      </c>
      <c r="AP1055">
        <v>1200</v>
      </c>
      <c r="AQ1055" t="s">
        <v>129</v>
      </c>
      <c r="AR1055">
        <v>-48</v>
      </c>
      <c r="AS1055">
        <v>103</v>
      </c>
      <c r="AT1055">
        <v>-320</v>
      </c>
      <c r="BB1055" t="str">
        <f t="shared" si="66"/>
        <v>1200</v>
      </c>
      <c r="BC1055">
        <v>1</v>
      </c>
      <c r="BD1055" t="str">
        <f t="shared" si="68"/>
        <v xml:space="preserve">N1281F  </v>
      </c>
      <c r="BE1055">
        <v>1</v>
      </c>
      <c r="BG1055">
        <v>0</v>
      </c>
      <c r="BH1055">
        <v>0</v>
      </c>
      <c r="BI1055">
        <v>0</v>
      </c>
      <c r="BJ1055">
        <v>1050</v>
      </c>
      <c r="BK1055">
        <v>-150</v>
      </c>
      <c r="BL1055" t="s">
        <v>130</v>
      </c>
      <c r="BM1055">
        <v>1</v>
      </c>
      <c r="BN1055">
        <v>0</v>
      </c>
      <c r="BO1055">
        <v>1</v>
      </c>
      <c r="BP1055">
        <v>0</v>
      </c>
      <c r="BT1055">
        <v>0</v>
      </c>
      <c r="BU1055">
        <v>0</v>
      </c>
      <c r="CE1055" t="str">
        <f>"21:14:16.935"</f>
        <v>21:14:16.935</v>
      </c>
      <c r="CF1055">
        <v>934989009</v>
      </c>
      <c r="CI1055">
        <v>0</v>
      </c>
      <c r="CJ1055">
        <v>1504</v>
      </c>
      <c r="CK1055">
        <v>1011.2</v>
      </c>
      <c r="CL1055">
        <v>4.2187999999999999</v>
      </c>
      <c r="CM1055">
        <v>1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6</v>
      </c>
      <c r="CY1055">
        <v>7</v>
      </c>
      <c r="CZ1055" t="s">
        <v>131</v>
      </c>
      <c r="DA1055">
        <v>145</v>
      </c>
      <c r="DB1055">
        <v>1</v>
      </c>
      <c r="DC1055" t="s">
        <v>132</v>
      </c>
      <c r="DD1055" t="s">
        <v>133</v>
      </c>
      <c r="DG1055">
        <v>1864345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3">
      <c r="A1056" t="str">
        <f>"09/28/2024 21:14:17.215"</f>
        <v>09/28/2024 21:14:17.215</v>
      </c>
      <c r="C1056" t="str">
        <f t="shared" si="67"/>
        <v>FFDFD7C0</v>
      </c>
      <c r="D1056" t="s">
        <v>427</v>
      </c>
      <c r="E1056">
        <v>46</v>
      </c>
      <c r="H1056">
        <v>143</v>
      </c>
      <c r="I1056" t="s">
        <v>428</v>
      </c>
      <c r="J1056" t="s">
        <v>297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"21:14:16.930"</f>
        <v>21:14:16.930</v>
      </c>
      <c r="T1056" t="str">
        <f>"21:14:16.430"</f>
        <v>21:14:16.430</v>
      </c>
      <c r="U1056" t="str">
        <f t="shared" si="65"/>
        <v>A073EB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126</v>
      </c>
      <c r="AG1056">
        <v>0</v>
      </c>
      <c r="AH1056">
        <v>0</v>
      </c>
      <c r="AI1056">
        <v>2</v>
      </c>
      <c r="AJ1056">
        <v>1</v>
      </c>
      <c r="AK1056" t="s">
        <v>608</v>
      </c>
      <c r="AL1056">
        <v>36.030586</v>
      </c>
      <c r="AM1056" t="s">
        <v>609</v>
      </c>
      <c r="AN1056">
        <v>-75.655137999999994</v>
      </c>
      <c r="AO1056">
        <v>25</v>
      </c>
      <c r="AP1056">
        <v>1200</v>
      </c>
      <c r="AQ1056" t="s">
        <v>129</v>
      </c>
      <c r="AR1056">
        <v>-48</v>
      </c>
      <c r="AS1056">
        <v>103</v>
      </c>
      <c r="AT1056">
        <v>-320</v>
      </c>
      <c r="BB1056" t="str">
        <f t="shared" si="66"/>
        <v>1200</v>
      </c>
      <c r="BC1056">
        <v>1</v>
      </c>
      <c r="BD1056" t="str">
        <f t="shared" si="68"/>
        <v xml:space="preserve">N1281F  </v>
      </c>
      <c r="BE1056">
        <v>1</v>
      </c>
      <c r="BG1056">
        <v>0</v>
      </c>
      <c r="BH1056">
        <v>0</v>
      </c>
      <c r="BI1056">
        <v>0</v>
      </c>
      <c r="BJ1056">
        <v>1050</v>
      </c>
      <c r="BK1056">
        <v>-150</v>
      </c>
      <c r="BL1056" t="s">
        <v>130</v>
      </c>
      <c r="BM1056">
        <v>1</v>
      </c>
      <c r="BN1056">
        <v>0</v>
      </c>
      <c r="BO1056">
        <v>1</v>
      </c>
      <c r="BP1056">
        <v>0</v>
      </c>
      <c r="BT1056">
        <v>0</v>
      </c>
      <c r="BU1056">
        <v>0</v>
      </c>
      <c r="CE1056" t="str">
        <f>"21:14:16.935"</f>
        <v>21:14:16.935</v>
      </c>
      <c r="CF1056">
        <v>934989009</v>
      </c>
      <c r="CI1056">
        <v>0</v>
      </c>
      <c r="CJ1056">
        <v>1504</v>
      </c>
      <c r="CK1056">
        <v>1011.2</v>
      </c>
      <c r="CL1056">
        <v>4.2187999999999999</v>
      </c>
      <c r="CM1056">
        <v>1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6</v>
      </c>
      <c r="CY1056">
        <v>7</v>
      </c>
      <c r="CZ1056" t="s">
        <v>131</v>
      </c>
      <c r="DA1056">
        <v>145</v>
      </c>
      <c r="DB1056">
        <v>1</v>
      </c>
      <c r="DC1056" t="s">
        <v>132</v>
      </c>
      <c r="DD1056" t="s">
        <v>133</v>
      </c>
      <c r="DG1056">
        <v>1864345</v>
      </c>
      <c r="DI1056">
        <v>0</v>
      </c>
      <c r="DJ1056">
        <v>0</v>
      </c>
      <c r="DK1056">
        <v>1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3">
      <c r="A1057" t="str">
        <f>"09/28/2024 21:14:17.215"</f>
        <v>09/28/2024 21:14:17.215</v>
      </c>
      <c r="C1057" t="str">
        <f t="shared" si="67"/>
        <v>FFDFD7C0</v>
      </c>
      <c r="D1057" t="s">
        <v>143</v>
      </c>
      <c r="E1057">
        <v>13</v>
      </c>
      <c r="J1057" t="s">
        <v>144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"21:14:16.930"</f>
        <v>21:14:16.930</v>
      </c>
      <c r="T1057" t="str">
        <f>"21:14:16.430"</f>
        <v>21:14:16.430</v>
      </c>
      <c r="U1057" t="str">
        <f t="shared" si="65"/>
        <v>A073EB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126</v>
      </c>
      <c r="AG1057">
        <v>0</v>
      </c>
      <c r="AH1057">
        <v>0</v>
      </c>
      <c r="AI1057">
        <v>2</v>
      </c>
      <c r="AJ1057">
        <v>1</v>
      </c>
      <c r="AK1057" t="s">
        <v>608</v>
      </c>
      <c r="AL1057">
        <v>36.030586</v>
      </c>
      <c r="AM1057" t="s">
        <v>609</v>
      </c>
      <c r="AN1057">
        <v>-75.655137999999994</v>
      </c>
      <c r="AO1057">
        <v>25</v>
      </c>
      <c r="AP1057">
        <v>1200</v>
      </c>
      <c r="AQ1057" t="s">
        <v>129</v>
      </c>
      <c r="AR1057">
        <v>-48</v>
      </c>
      <c r="AS1057">
        <v>103</v>
      </c>
      <c r="AT1057">
        <v>-320</v>
      </c>
      <c r="BB1057" t="str">
        <f t="shared" si="66"/>
        <v>1200</v>
      </c>
      <c r="BC1057">
        <v>1</v>
      </c>
      <c r="BD1057" t="str">
        <f t="shared" si="68"/>
        <v xml:space="preserve">N1281F  </v>
      </c>
      <c r="BE1057">
        <v>1</v>
      </c>
      <c r="BG1057">
        <v>0</v>
      </c>
      <c r="BH1057">
        <v>0</v>
      </c>
      <c r="BI1057">
        <v>0</v>
      </c>
      <c r="BJ1057">
        <v>1050</v>
      </c>
      <c r="BK1057">
        <v>-150</v>
      </c>
      <c r="BL1057" t="s">
        <v>130</v>
      </c>
      <c r="BM1057">
        <v>1</v>
      </c>
      <c r="BN1057">
        <v>0</v>
      </c>
      <c r="BO1057">
        <v>1</v>
      </c>
      <c r="BP1057">
        <v>0</v>
      </c>
      <c r="BT1057">
        <v>0</v>
      </c>
      <c r="BU1057">
        <v>0</v>
      </c>
      <c r="CE1057" t="str">
        <f>"21:14:16.935"</f>
        <v>21:14:16.935</v>
      </c>
      <c r="CF1057">
        <v>934989009</v>
      </c>
      <c r="CI1057">
        <v>0</v>
      </c>
      <c r="CJ1057">
        <v>1504</v>
      </c>
      <c r="CK1057">
        <v>1011.2</v>
      </c>
      <c r="CL1057">
        <v>4.2187999999999999</v>
      </c>
      <c r="CM1057">
        <v>1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6</v>
      </c>
      <c r="CY1057">
        <v>7</v>
      </c>
      <c r="CZ1057" t="s">
        <v>131</v>
      </c>
      <c r="DA1057">
        <v>145</v>
      </c>
      <c r="DB1057">
        <v>1</v>
      </c>
      <c r="DC1057" t="s">
        <v>132</v>
      </c>
      <c r="DD1057" t="s">
        <v>133</v>
      </c>
      <c r="DG1057">
        <v>1864345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3">
      <c r="A1058" t="str">
        <f>"09/28/2024 21:14:17.246"</f>
        <v>09/28/2024 21:14:17.246</v>
      </c>
      <c r="C1058" t="str">
        <f t="shared" si="67"/>
        <v>FFDFD7C0</v>
      </c>
      <c r="D1058" t="s">
        <v>136</v>
      </c>
      <c r="E1058">
        <v>3</v>
      </c>
      <c r="F1058">
        <v>1003</v>
      </c>
      <c r="G1058" t="s">
        <v>142</v>
      </c>
      <c r="J1058" t="s">
        <v>137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"21:14:16.930"</f>
        <v>21:14:16.930</v>
      </c>
      <c r="T1058" t="str">
        <f>"21:14:16.430"</f>
        <v>21:14:16.430</v>
      </c>
      <c r="U1058" t="str">
        <f t="shared" si="65"/>
        <v>A073EB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126</v>
      </c>
      <c r="AG1058">
        <v>0</v>
      </c>
      <c r="AH1058">
        <v>0</v>
      </c>
      <c r="AI1058">
        <v>2</v>
      </c>
      <c r="AJ1058">
        <v>1</v>
      </c>
      <c r="AK1058" t="s">
        <v>608</v>
      </c>
      <c r="AL1058">
        <v>36.030586</v>
      </c>
      <c r="AM1058" t="s">
        <v>609</v>
      </c>
      <c r="AN1058">
        <v>-75.655137999999994</v>
      </c>
      <c r="AO1058">
        <v>25</v>
      </c>
      <c r="AP1058">
        <v>1200</v>
      </c>
      <c r="AQ1058" t="s">
        <v>129</v>
      </c>
      <c r="AR1058">
        <v>-48</v>
      </c>
      <c r="AS1058">
        <v>103</v>
      </c>
      <c r="AT1058">
        <v>-320</v>
      </c>
      <c r="BB1058" t="str">
        <f t="shared" si="66"/>
        <v>1200</v>
      </c>
      <c r="BC1058">
        <v>1</v>
      </c>
      <c r="BD1058" t="str">
        <f t="shared" si="68"/>
        <v xml:space="preserve">N1281F  </v>
      </c>
      <c r="BE1058">
        <v>1</v>
      </c>
      <c r="BG1058">
        <v>0</v>
      </c>
      <c r="BH1058">
        <v>0</v>
      </c>
      <c r="BI1058">
        <v>0</v>
      </c>
      <c r="BJ1058">
        <v>1050</v>
      </c>
      <c r="BK1058">
        <v>-150</v>
      </c>
      <c r="BL1058" t="s">
        <v>130</v>
      </c>
      <c r="BM1058">
        <v>1</v>
      </c>
      <c r="BN1058">
        <v>0</v>
      </c>
      <c r="BO1058">
        <v>1</v>
      </c>
      <c r="BP1058">
        <v>0</v>
      </c>
      <c r="BT1058">
        <v>0</v>
      </c>
      <c r="BU1058">
        <v>0</v>
      </c>
      <c r="CE1058" t="str">
        <f>"21:14:16.935"</f>
        <v>21:14:16.935</v>
      </c>
      <c r="CF1058">
        <v>934989009</v>
      </c>
      <c r="CI1058">
        <v>0</v>
      </c>
      <c r="CJ1058">
        <v>1504</v>
      </c>
      <c r="CK1058">
        <v>1011.2</v>
      </c>
      <c r="CL1058">
        <v>4.2187999999999999</v>
      </c>
      <c r="CM1058">
        <v>1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145</v>
      </c>
      <c r="DB1058">
        <v>1</v>
      </c>
      <c r="DC1058" t="s">
        <v>132</v>
      </c>
      <c r="DD1058" t="s">
        <v>133</v>
      </c>
      <c r="DG1058">
        <v>1864345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3">
      <c r="A1059" t="str">
        <f>"09/28/2024 21:14:17.246"</f>
        <v>09/28/2024 21:14:17.246</v>
      </c>
      <c r="C1059" t="str">
        <f t="shared" si="67"/>
        <v>FFDFD7C0</v>
      </c>
      <c r="D1059" t="s">
        <v>136</v>
      </c>
      <c r="E1059">
        <v>4</v>
      </c>
      <c r="F1059">
        <v>1004</v>
      </c>
      <c r="G1059" t="s">
        <v>124</v>
      </c>
      <c r="J1059" t="s">
        <v>137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"21:14:16.930"</f>
        <v>21:14:16.930</v>
      </c>
      <c r="T1059" t="str">
        <f>"21:14:16.430"</f>
        <v>21:14:16.430</v>
      </c>
      <c r="U1059" t="str">
        <f t="shared" si="65"/>
        <v>A073EB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126</v>
      </c>
      <c r="AG1059">
        <v>0</v>
      </c>
      <c r="AH1059">
        <v>0</v>
      </c>
      <c r="AI1059">
        <v>2</v>
      </c>
      <c r="AJ1059">
        <v>1</v>
      </c>
      <c r="AK1059" t="s">
        <v>608</v>
      </c>
      <c r="AL1059">
        <v>36.030586</v>
      </c>
      <c r="AM1059" t="s">
        <v>609</v>
      </c>
      <c r="AN1059">
        <v>-75.655137999999994</v>
      </c>
      <c r="AO1059">
        <v>25</v>
      </c>
      <c r="AP1059">
        <v>1200</v>
      </c>
      <c r="AQ1059" t="s">
        <v>129</v>
      </c>
      <c r="AR1059">
        <v>-48</v>
      </c>
      <c r="AS1059">
        <v>103</v>
      </c>
      <c r="AT1059">
        <v>-320</v>
      </c>
      <c r="BB1059" t="str">
        <f t="shared" si="66"/>
        <v>1200</v>
      </c>
      <c r="BC1059">
        <v>1</v>
      </c>
      <c r="BD1059" t="str">
        <f t="shared" si="68"/>
        <v xml:space="preserve">N1281F  </v>
      </c>
      <c r="BE1059">
        <v>1</v>
      </c>
      <c r="BG1059">
        <v>0</v>
      </c>
      <c r="BH1059">
        <v>0</v>
      </c>
      <c r="BI1059">
        <v>0</v>
      </c>
      <c r="BJ1059">
        <v>1050</v>
      </c>
      <c r="BK1059">
        <v>-150</v>
      </c>
      <c r="BL1059" t="s">
        <v>130</v>
      </c>
      <c r="BM1059">
        <v>1</v>
      </c>
      <c r="BN1059">
        <v>0</v>
      </c>
      <c r="BO1059">
        <v>1</v>
      </c>
      <c r="BP1059">
        <v>0</v>
      </c>
      <c r="BT1059">
        <v>0</v>
      </c>
      <c r="BU1059">
        <v>0</v>
      </c>
      <c r="CE1059" t="str">
        <f>"21:14:16.935"</f>
        <v>21:14:16.935</v>
      </c>
      <c r="CF1059">
        <v>934989009</v>
      </c>
      <c r="CI1059">
        <v>0</v>
      </c>
      <c r="CJ1059">
        <v>1504</v>
      </c>
      <c r="CK1059">
        <v>1011.2</v>
      </c>
      <c r="CL1059">
        <v>4.2187999999999999</v>
      </c>
      <c r="CM1059">
        <v>1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6</v>
      </c>
      <c r="CY1059">
        <v>7</v>
      </c>
      <c r="CZ1059" t="s">
        <v>131</v>
      </c>
      <c r="DA1059">
        <v>145</v>
      </c>
      <c r="DB1059">
        <v>1</v>
      </c>
      <c r="DC1059" t="s">
        <v>132</v>
      </c>
      <c r="DD1059" t="s">
        <v>133</v>
      </c>
      <c r="DG1059">
        <v>1864345</v>
      </c>
      <c r="DI1059">
        <v>0</v>
      </c>
      <c r="DJ1059">
        <v>0</v>
      </c>
      <c r="DK1059">
        <v>1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3">
      <c r="A1060" t="str">
        <f>"09/28/2024 21:14:18.137"</f>
        <v>09/28/2024 21:14:18.137</v>
      </c>
      <c r="C1060" t="str">
        <f t="shared" si="67"/>
        <v>FFDFD7C0</v>
      </c>
      <c r="D1060" t="s">
        <v>143</v>
      </c>
      <c r="E1060">
        <v>13</v>
      </c>
      <c r="J1060" t="s">
        <v>144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"21:14:17.875"</f>
        <v>21:14:17.875</v>
      </c>
      <c r="T1060" t="str">
        <f>"21:14:17.475"</f>
        <v>21:14:17.475</v>
      </c>
      <c r="U1060" t="str">
        <f t="shared" si="65"/>
        <v>A073EB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126</v>
      </c>
      <c r="AG1060">
        <v>0</v>
      </c>
      <c r="AH1060">
        <v>0</v>
      </c>
      <c r="AI1060">
        <v>2</v>
      </c>
      <c r="AJ1060">
        <v>1</v>
      </c>
      <c r="AK1060" t="s">
        <v>610</v>
      </c>
      <c r="AL1060">
        <v>36.031036</v>
      </c>
      <c r="AM1060" t="s">
        <v>611</v>
      </c>
      <c r="AN1060">
        <v>-75.655395999999996</v>
      </c>
      <c r="AO1060">
        <v>25</v>
      </c>
      <c r="AP1060">
        <v>1200</v>
      </c>
      <c r="AQ1060" t="s">
        <v>129</v>
      </c>
      <c r="AR1060">
        <v>-53</v>
      </c>
      <c r="AS1060">
        <v>101</v>
      </c>
      <c r="AT1060">
        <v>-512</v>
      </c>
      <c r="BB1060" t="str">
        <f t="shared" si="66"/>
        <v>1200</v>
      </c>
      <c r="BC1060">
        <v>1</v>
      </c>
      <c r="BD1060" t="str">
        <f t="shared" si="68"/>
        <v xml:space="preserve">N1281F  </v>
      </c>
      <c r="BE1060">
        <v>1</v>
      </c>
      <c r="BG1060">
        <v>0</v>
      </c>
      <c r="BH1060">
        <v>0</v>
      </c>
      <c r="BI1060">
        <v>0</v>
      </c>
      <c r="BJ1060">
        <v>1050</v>
      </c>
      <c r="BK1060">
        <v>-150</v>
      </c>
      <c r="BL1060" t="s">
        <v>130</v>
      </c>
      <c r="BM1060">
        <v>1</v>
      </c>
      <c r="BN1060">
        <v>0</v>
      </c>
      <c r="BO1060">
        <v>1</v>
      </c>
      <c r="BP1060">
        <v>0</v>
      </c>
      <c r="BT1060">
        <v>0</v>
      </c>
      <c r="BU1060">
        <v>0</v>
      </c>
      <c r="CE1060" t="str">
        <f>"21:14:17.875"</f>
        <v>21:14:17.875</v>
      </c>
      <c r="CF1060">
        <v>875438284</v>
      </c>
      <c r="CI1060">
        <v>0</v>
      </c>
      <c r="CJ1060">
        <v>1504</v>
      </c>
      <c r="CK1060">
        <v>1011.2</v>
      </c>
      <c r="CL1060">
        <v>4.2187999999999999</v>
      </c>
      <c r="CM1060">
        <v>1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5</v>
      </c>
      <c r="CY1060">
        <v>7</v>
      </c>
      <c r="CZ1060" t="s">
        <v>131</v>
      </c>
      <c r="DA1060">
        <v>145</v>
      </c>
      <c r="DB1060">
        <v>1</v>
      </c>
      <c r="DC1060" t="s">
        <v>132</v>
      </c>
      <c r="DD1060" t="s">
        <v>133</v>
      </c>
      <c r="DG1060">
        <v>1864784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3">
      <c r="A1061" t="str">
        <f>"09/28/2024 21:14:18.137"</f>
        <v>09/28/2024 21:14:18.137</v>
      </c>
      <c r="C1061" t="str">
        <f t="shared" si="67"/>
        <v>FFDFD7C0</v>
      </c>
      <c r="D1061" t="s">
        <v>136</v>
      </c>
      <c r="E1061">
        <v>3</v>
      </c>
      <c r="F1061">
        <v>1003</v>
      </c>
      <c r="G1061" t="s">
        <v>142</v>
      </c>
      <c r="J1061" t="s">
        <v>137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"21:14:17.875"</f>
        <v>21:14:17.875</v>
      </c>
      <c r="T1061" t="str">
        <f>"21:14:17.475"</f>
        <v>21:14:17.475</v>
      </c>
      <c r="U1061" t="str">
        <f t="shared" si="65"/>
        <v>A073EB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126</v>
      </c>
      <c r="AG1061">
        <v>0</v>
      </c>
      <c r="AH1061">
        <v>0</v>
      </c>
      <c r="AI1061">
        <v>2</v>
      </c>
      <c r="AJ1061">
        <v>1</v>
      </c>
      <c r="AK1061" t="s">
        <v>610</v>
      </c>
      <c r="AL1061">
        <v>36.031036</v>
      </c>
      <c r="AM1061" t="s">
        <v>611</v>
      </c>
      <c r="AN1061">
        <v>-75.655395999999996</v>
      </c>
      <c r="AO1061">
        <v>25</v>
      </c>
      <c r="AP1061">
        <v>1200</v>
      </c>
      <c r="AQ1061" t="s">
        <v>129</v>
      </c>
      <c r="AR1061">
        <v>-53</v>
      </c>
      <c r="AS1061">
        <v>101</v>
      </c>
      <c r="AT1061">
        <v>-512</v>
      </c>
      <c r="BB1061" t="str">
        <f t="shared" si="66"/>
        <v>1200</v>
      </c>
      <c r="BC1061">
        <v>1</v>
      </c>
      <c r="BD1061" t="str">
        <f t="shared" si="68"/>
        <v xml:space="preserve">N1281F  </v>
      </c>
      <c r="BE1061">
        <v>1</v>
      </c>
      <c r="BG1061">
        <v>0</v>
      </c>
      <c r="BH1061">
        <v>0</v>
      </c>
      <c r="BI1061">
        <v>0</v>
      </c>
      <c r="BJ1061">
        <v>1050</v>
      </c>
      <c r="BK1061">
        <v>-150</v>
      </c>
      <c r="BL1061" t="s">
        <v>130</v>
      </c>
      <c r="BM1061">
        <v>1</v>
      </c>
      <c r="BN1061">
        <v>0</v>
      </c>
      <c r="BO1061">
        <v>1</v>
      </c>
      <c r="BP1061">
        <v>0</v>
      </c>
      <c r="BT1061">
        <v>0</v>
      </c>
      <c r="BU1061">
        <v>0</v>
      </c>
      <c r="CE1061" t="str">
        <f>"21:14:17.875"</f>
        <v>21:14:17.875</v>
      </c>
      <c r="CF1061">
        <v>875438284</v>
      </c>
      <c r="CI1061">
        <v>0</v>
      </c>
      <c r="CJ1061">
        <v>1504</v>
      </c>
      <c r="CK1061">
        <v>1011.2</v>
      </c>
      <c r="CL1061">
        <v>4.2187999999999999</v>
      </c>
      <c r="CM1061">
        <v>1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5</v>
      </c>
      <c r="CY1061">
        <v>7</v>
      </c>
      <c r="CZ1061" t="s">
        <v>131</v>
      </c>
      <c r="DA1061">
        <v>145</v>
      </c>
      <c r="DB1061">
        <v>1</v>
      </c>
      <c r="DC1061" t="s">
        <v>132</v>
      </c>
      <c r="DD1061" t="s">
        <v>133</v>
      </c>
      <c r="DG1061">
        <v>1864784</v>
      </c>
      <c r="DI1061">
        <v>0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3">
      <c r="A1062" t="str">
        <f>"09/28/2024 21:14:18.137"</f>
        <v>09/28/2024 21:14:18.137</v>
      </c>
      <c r="C1062" t="str">
        <f t="shared" si="67"/>
        <v>FFDFD7C0</v>
      </c>
      <c r="D1062" t="s">
        <v>136</v>
      </c>
      <c r="E1062">
        <v>4</v>
      </c>
      <c r="F1062">
        <v>1004</v>
      </c>
      <c r="G1062" t="s">
        <v>124</v>
      </c>
      <c r="J1062" t="s">
        <v>137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"21:14:17.875"</f>
        <v>21:14:17.875</v>
      </c>
      <c r="T1062" t="str">
        <f>"21:14:17.475"</f>
        <v>21:14:17.475</v>
      </c>
      <c r="U1062" t="str">
        <f t="shared" si="65"/>
        <v>A073EB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126</v>
      </c>
      <c r="AG1062">
        <v>0</v>
      </c>
      <c r="AH1062">
        <v>0</v>
      </c>
      <c r="AI1062">
        <v>2</v>
      </c>
      <c r="AJ1062">
        <v>1</v>
      </c>
      <c r="AK1062" t="s">
        <v>610</v>
      </c>
      <c r="AL1062">
        <v>36.031036</v>
      </c>
      <c r="AM1062" t="s">
        <v>611</v>
      </c>
      <c r="AN1062">
        <v>-75.655395999999996</v>
      </c>
      <c r="AO1062">
        <v>25</v>
      </c>
      <c r="AP1062">
        <v>1200</v>
      </c>
      <c r="AQ1062" t="s">
        <v>129</v>
      </c>
      <c r="AR1062">
        <v>-53</v>
      </c>
      <c r="AS1062">
        <v>101</v>
      </c>
      <c r="AT1062">
        <v>-512</v>
      </c>
      <c r="BB1062" t="str">
        <f t="shared" si="66"/>
        <v>1200</v>
      </c>
      <c r="BC1062">
        <v>1</v>
      </c>
      <c r="BD1062" t="str">
        <f t="shared" si="68"/>
        <v xml:space="preserve">N1281F  </v>
      </c>
      <c r="BE1062">
        <v>1</v>
      </c>
      <c r="BG1062">
        <v>0</v>
      </c>
      <c r="BH1062">
        <v>0</v>
      </c>
      <c r="BI1062">
        <v>0</v>
      </c>
      <c r="BJ1062">
        <v>1050</v>
      </c>
      <c r="BK1062">
        <v>-150</v>
      </c>
      <c r="BL1062" t="s">
        <v>130</v>
      </c>
      <c r="BM1062">
        <v>1</v>
      </c>
      <c r="BN1062">
        <v>0</v>
      </c>
      <c r="BO1062">
        <v>1</v>
      </c>
      <c r="BP1062">
        <v>0</v>
      </c>
      <c r="BT1062">
        <v>0</v>
      </c>
      <c r="BU1062">
        <v>0</v>
      </c>
      <c r="CE1062" t="str">
        <f>"21:14:17.875"</f>
        <v>21:14:17.875</v>
      </c>
      <c r="CF1062">
        <v>875438284</v>
      </c>
      <c r="CI1062">
        <v>0</v>
      </c>
      <c r="CJ1062">
        <v>1504</v>
      </c>
      <c r="CK1062">
        <v>1011.2</v>
      </c>
      <c r="CL1062">
        <v>4.2187999999999999</v>
      </c>
      <c r="CM1062">
        <v>1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5</v>
      </c>
      <c r="CY1062">
        <v>7</v>
      </c>
      <c r="CZ1062" t="s">
        <v>131</v>
      </c>
      <c r="DA1062">
        <v>145</v>
      </c>
      <c r="DB1062">
        <v>1</v>
      </c>
      <c r="DC1062" t="s">
        <v>132</v>
      </c>
      <c r="DD1062" t="s">
        <v>133</v>
      </c>
      <c r="DG1062">
        <v>1864784</v>
      </c>
      <c r="DI1062">
        <v>0</v>
      </c>
      <c r="DJ1062">
        <v>0</v>
      </c>
      <c r="DK1062">
        <v>1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3">
      <c r="A1063" t="str">
        <f>"09/28/2024 21:14:18.168"</f>
        <v>09/28/2024 21:14:18.168</v>
      </c>
      <c r="C1063" t="str">
        <f t="shared" si="67"/>
        <v>FFDFD7C0</v>
      </c>
      <c r="D1063" t="s">
        <v>123</v>
      </c>
      <c r="E1063">
        <v>2</v>
      </c>
      <c r="H1063">
        <v>158</v>
      </c>
      <c r="I1063" t="s">
        <v>124</v>
      </c>
      <c r="J1063" t="s">
        <v>125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"21:14:17.875"</f>
        <v>21:14:17.875</v>
      </c>
      <c r="T1063" t="str">
        <f>"21:14:17.475"</f>
        <v>21:14:17.475</v>
      </c>
      <c r="U1063" t="str">
        <f t="shared" si="65"/>
        <v>A073EB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126</v>
      </c>
      <c r="AG1063">
        <v>0</v>
      </c>
      <c r="AH1063">
        <v>0</v>
      </c>
      <c r="AI1063">
        <v>2</v>
      </c>
      <c r="AJ1063">
        <v>1</v>
      </c>
      <c r="AK1063" t="s">
        <v>610</v>
      </c>
      <c r="AL1063">
        <v>36.031036</v>
      </c>
      <c r="AM1063" t="s">
        <v>611</v>
      </c>
      <c r="AN1063">
        <v>-75.655395999999996</v>
      </c>
      <c r="AO1063">
        <v>25</v>
      </c>
      <c r="AP1063">
        <v>1200</v>
      </c>
      <c r="AQ1063" t="s">
        <v>129</v>
      </c>
      <c r="AR1063">
        <v>-53</v>
      </c>
      <c r="AS1063">
        <v>101</v>
      </c>
      <c r="AT1063">
        <v>-512</v>
      </c>
      <c r="BB1063" t="str">
        <f t="shared" si="66"/>
        <v>1200</v>
      </c>
      <c r="BC1063">
        <v>1</v>
      </c>
      <c r="BD1063" t="str">
        <f t="shared" si="68"/>
        <v xml:space="preserve">N1281F  </v>
      </c>
      <c r="BE1063">
        <v>1</v>
      </c>
      <c r="BG1063">
        <v>0</v>
      </c>
      <c r="BH1063">
        <v>0</v>
      </c>
      <c r="BI1063">
        <v>0</v>
      </c>
      <c r="BJ1063">
        <v>1050</v>
      </c>
      <c r="BK1063">
        <v>-150</v>
      </c>
      <c r="BL1063" t="s">
        <v>130</v>
      </c>
      <c r="BM1063">
        <v>1</v>
      </c>
      <c r="BN1063">
        <v>0</v>
      </c>
      <c r="BO1063">
        <v>1</v>
      </c>
      <c r="BP1063">
        <v>0</v>
      </c>
      <c r="BT1063">
        <v>0</v>
      </c>
      <c r="BU1063">
        <v>0</v>
      </c>
      <c r="CE1063" t="str">
        <f>"21:14:17.875"</f>
        <v>21:14:17.875</v>
      </c>
      <c r="CF1063">
        <v>875438284</v>
      </c>
      <c r="CI1063">
        <v>0</v>
      </c>
      <c r="CJ1063">
        <v>1504</v>
      </c>
      <c r="CK1063">
        <v>1011.2</v>
      </c>
      <c r="CL1063">
        <v>4.2187999999999999</v>
      </c>
      <c r="CM1063">
        <v>1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5</v>
      </c>
      <c r="CY1063">
        <v>7</v>
      </c>
      <c r="CZ1063" t="s">
        <v>131</v>
      </c>
      <c r="DA1063">
        <v>145</v>
      </c>
      <c r="DB1063">
        <v>1</v>
      </c>
      <c r="DC1063" t="s">
        <v>132</v>
      </c>
      <c r="DD1063" t="s">
        <v>133</v>
      </c>
      <c r="DG1063">
        <v>1864784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3">
      <c r="A1064" t="str">
        <f>"09/28/2024 21:14:18.199"</f>
        <v>09/28/2024 21:14:18.199</v>
      </c>
      <c r="C1064" t="str">
        <f t="shared" si="67"/>
        <v>FFDFD7C0</v>
      </c>
      <c r="D1064" t="s">
        <v>427</v>
      </c>
      <c r="E1064">
        <v>46</v>
      </c>
      <c r="H1064">
        <v>143</v>
      </c>
      <c r="I1064" t="s">
        <v>428</v>
      </c>
      <c r="J1064" t="s">
        <v>297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"21:14:17.875"</f>
        <v>21:14:17.875</v>
      </c>
      <c r="T1064" t="str">
        <f>"21:14:17.475"</f>
        <v>21:14:17.475</v>
      </c>
      <c r="U1064" t="str">
        <f t="shared" si="65"/>
        <v>A073EB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126</v>
      </c>
      <c r="AG1064">
        <v>0</v>
      </c>
      <c r="AH1064">
        <v>0</v>
      </c>
      <c r="AI1064">
        <v>2</v>
      </c>
      <c r="AJ1064">
        <v>1</v>
      </c>
      <c r="AK1064" t="s">
        <v>610</v>
      </c>
      <c r="AL1064">
        <v>36.031036</v>
      </c>
      <c r="AM1064" t="s">
        <v>611</v>
      </c>
      <c r="AN1064">
        <v>-75.655395999999996</v>
      </c>
      <c r="AO1064">
        <v>25</v>
      </c>
      <c r="AP1064">
        <v>1200</v>
      </c>
      <c r="AQ1064" t="s">
        <v>129</v>
      </c>
      <c r="AR1064">
        <v>-53</v>
      </c>
      <c r="AS1064">
        <v>101</v>
      </c>
      <c r="AT1064">
        <v>-512</v>
      </c>
      <c r="BB1064" t="str">
        <f t="shared" si="66"/>
        <v>1200</v>
      </c>
      <c r="BC1064">
        <v>1</v>
      </c>
      <c r="BD1064" t="str">
        <f t="shared" si="68"/>
        <v xml:space="preserve">N1281F  </v>
      </c>
      <c r="BE1064">
        <v>1</v>
      </c>
      <c r="BG1064">
        <v>0</v>
      </c>
      <c r="BH1064">
        <v>0</v>
      </c>
      <c r="BI1064">
        <v>0</v>
      </c>
      <c r="BJ1064">
        <v>1050</v>
      </c>
      <c r="BK1064">
        <v>-150</v>
      </c>
      <c r="BL1064" t="s">
        <v>130</v>
      </c>
      <c r="BM1064">
        <v>1</v>
      </c>
      <c r="BN1064">
        <v>0</v>
      </c>
      <c r="BO1064">
        <v>1</v>
      </c>
      <c r="BP1064">
        <v>0</v>
      </c>
      <c r="BT1064">
        <v>0</v>
      </c>
      <c r="BU1064">
        <v>0</v>
      </c>
      <c r="CE1064" t="str">
        <f>"21:14:17.875"</f>
        <v>21:14:17.875</v>
      </c>
      <c r="CF1064">
        <v>875438284</v>
      </c>
      <c r="CI1064">
        <v>0</v>
      </c>
      <c r="CJ1064">
        <v>1504</v>
      </c>
      <c r="CK1064">
        <v>1011.2</v>
      </c>
      <c r="CL1064">
        <v>4.2187999999999999</v>
      </c>
      <c r="CM1064">
        <v>1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5</v>
      </c>
      <c r="CY1064">
        <v>7</v>
      </c>
      <c r="CZ1064" t="s">
        <v>131</v>
      </c>
      <c r="DA1064">
        <v>145</v>
      </c>
      <c r="DB1064">
        <v>1</v>
      </c>
      <c r="DC1064" t="s">
        <v>132</v>
      </c>
      <c r="DD1064" t="s">
        <v>133</v>
      </c>
      <c r="DG1064">
        <v>1864784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3">
      <c r="A1065" t="str">
        <f>"09/28/2024 21:14:18.949"</f>
        <v>09/28/2024 21:14:18.949</v>
      </c>
      <c r="C1065" t="str">
        <f t="shared" si="67"/>
        <v>FFDFD7C0</v>
      </c>
      <c r="D1065" t="s">
        <v>123</v>
      </c>
      <c r="E1065">
        <v>2</v>
      </c>
      <c r="H1065">
        <v>158</v>
      </c>
      <c r="I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"21:14:18.703"</f>
        <v>21:14:18.703</v>
      </c>
      <c r="T1065" t="str">
        <f>"21:14:18.303"</f>
        <v>21:14:18.303</v>
      </c>
      <c r="U1065" t="str">
        <f t="shared" si="65"/>
        <v>A073EB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126</v>
      </c>
      <c r="AG1065">
        <v>0</v>
      </c>
      <c r="AH1065">
        <v>0</v>
      </c>
      <c r="AI1065">
        <v>2</v>
      </c>
      <c r="AJ1065">
        <v>1</v>
      </c>
      <c r="AK1065" t="s">
        <v>612</v>
      </c>
      <c r="AL1065">
        <v>36.031401000000002</v>
      </c>
      <c r="AM1065" t="s">
        <v>613</v>
      </c>
      <c r="AN1065">
        <v>-75.655631999999997</v>
      </c>
      <c r="AO1065">
        <v>25</v>
      </c>
      <c r="AP1065">
        <v>1175</v>
      </c>
      <c r="AQ1065" t="s">
        <v>129</v>
      </c>
      <c r="AR1065">
        <v>-56</v>
      </c>
      <c r="AS1065">
        <v>100</v>
      </c>
      <c r="AT1065">
        <v>-640</v>
      </c>
      <c r="BB1065" t="str">
        <f t="shared" si="66"/>
        <v>1200</v>
      </c>
      <c r="BC1065">
        <v>1</v>
      </c>
      <c r="BD1065" t="str">
        <f t="shared" si="68"/>
        <v xml:space="preserve">N1281F  </v>
      </c>
      <c r="BE1065">
        <v>1</v>
      </c>
      <c r="BG1065">
        <v>0</v>
      </c>
      <c r="BH1065">
        <v>0</v>
      </c>
      <c r="BI1065">
        <v>0</v>
      </c>
      <c r="BJ1065">
        <v>1050</v>
      </c>
      <c r="BK1065">
        <v>-125</v>
      </c>
      <c r="BL1065" t="s">
        <v>130</v>
      </c>
      <c r="BM1065">
        <v>1</v>
      </c>
      <c r="BN1065">
        <v>0</v>
      </c>
      <c r="BO1065">
        <v>1</v>
      </c>
      <c r="BP1065">
        <v>0</v>
      </c>
      <c r="BT1065">
        <v>0</v>
      </c>
      <c r="BU1065">
        <v>0</v>
      </c>
      <c r="CE1065" t="str">
        <f>"21:14:18.708"</f>
        <v>21:14:18.708</v>
      </c>
      <c r="CF1065">
        <v>707752391</v>
      </c>
      <c r="CI1065">
        <v>0</v>
      </c>
      <c r="CJ1065">
        <v>1504</v>
      </c>
      <c r="CK1065">
        <v>1011.2</v>
      </c>
      <c r="CL1065">
        <v>4.2187999999999999</v>
      </c>
      <c r="CM1065">
        <v>1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5</v>
      </c>
      <c r="CY1065">
        <v>7</v>
      </c>
      <c r="CZ1065" t="s">
        <v>131</v>
      </c>
      <c r="DA1065">
        <v>145</v>
      </c>
      <c r="DB1065">
        <v>1</v>
      </c>
      <c r="DC1065" t="s">
        <v>132</v>
      </c>
      <c r="DD1065" t="s">
        <v>133</v>
      </c>
      <c r="DG1065">
        <v>1865163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3">
      <c r="A1066" t="str">
        <f>"09/28/2024 21:14:18.980"</f>
        <v>09/28/2024 21:14:18.980</v>
      </c>
      <c r="C1066" t="str">
        <f t="shared" si="67"/>
        <v>FFDFD7C0</v>
      </c>
      <c r="D1066" t="s">
        <v>427</v>
      </c>
      <c r="E1066">
        <v>46</v>
      </c>
      <c r="H1066">
        <v>143</v>
      </c>
      <c r="I1066" t="s">
        <v>428</v>
      </c>
      <c r="J1066" t="s">
        <v>297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"21:14:18.703"</f>
        <v>21:14:18.703</v>
      </c>
      <c r="T1066" t="str">
        <f>"21:14:18.303"</f>
        <v>21:14:18.303</v>
      </c>
      <c r="U1066" t="str">
        <f t="shared" si="65"/>
        <v>A073EB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126</v>
      </c>
      <c r="AG1066">
        <v>0</v>
      </c>
      <c r="AH1066">
        <v>0</v>
      </c>
      <c r="AI1066">
        <v>2</v>
      </c>
      <c r="AJ1066">
        <v>1</v>
      </c>
      <c r="AK1066" t="s">
        <v>612</v>
      </c>
      <c r="AL1066">
        <v>36.031401000000002</v>
      </c>
      <c r="AM1066" t="s">
        <v>613</v>
      </c>
      <c r="AN1066">
        <v>-75.655631999999997</v>
      </c>
      <c r="AO1066">
        <v>25</v>
      </c>
      <c r="AP1066">
        <v>1175</v>
      </c>
      <c r="AQ1066" t="s">
        <v>129</v>
      </c>
      <c r="AR1066">
        <v>-56</v>
      </c>
      <c r="AS1066">
        <v>100</v>
      </c>
      <c r="AT1066">
        <v>-640</v>
      </c>
      <c r="BB1066" t="str">
        <f t="shared" si="66"/>
        <v>1200</v>
      </c>
      <c r="BC1066">
        <v>1</v>
      </c>
      <c r="BD1066" t="str">
        <f t="shared" si="68"/>
        <v xml:space="preserve">N1281F  </v>
      </c>
      <c r="BE1066">
        <v>1</v>
      </c>
      <c r="BG1066">
        <v>0</v>
      </c>
      <c r="BH1066">
        <v>0</v>
      </c>
      <c r="BI1066">
        <v>0</v>
      </c>
      <c r="BJ1066">
        <v>1050</v>
      </c>
      <c r="BK1066">
        <v>-125</v>
      </c>
      <c r="BL1066" t="s">
        <v>130</v>
      </c>
      <c r="BM1066">
        <v>1</v>
      </c>
      <c r="BN1066">
        <v>0</v>
      </c>
      <c r="BO1066">
        <v>1</v>
      </c>
      <c r="BP1066">
        <v>0</v>
      </c>
      <c r="BT1066">
        <v>0</v>
      </c>
      <c r="BU1066">
        <v>0</v>
      </c>
      <c r="CE1066" t="str">
        <f>"21:14:18.708"</f>
        <v>21:14:18.708</v>
      </c>
      <c r="CF1066">
        <v>707752391</v>
      </c>
      <c r="CI1066">
        <v>0</v>
      </c>
      <c r="CJ1066">
        <v>1504</v>
      </c>
      <c r="CK1066">
        <v>1011.2</v>
      </c>
      <c r="CL1066">
        <v>4.2187999999999999</v>
      </c>
      <c r="CM1066">
        <v>1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5</v>
      </c>
      <c r="CY1066">
        <v>7</v>
      </c>
      <c r="CZ1066" t="s">
        <v>131</v>
      </c>
      <c r="DA1066">
        <v>145</v>
      </c>
      <c r="DB1066">
        <v>1</v>
      </c>
      <c r="DC1066" t="s">
        <v>132</v>
      </c>
      <c r="DD1066" t="s">
        <v>133</v>
      </c>
      <c r="DG1066">
        <v>1865163</v>
      </c>
      <c r="DI1066">
        <v>0</v>
      </c>
      <c r="DJ1066">
        <v>0</v>
      </c>
      <c r="DK1066">
        <v>1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3">
      <c r="A1067" t="str">
        <f>"09/28/2024 21:14:18.980"</f>
        <v>09/28/2024 21:14:18.980</v>
      </c>
      <c r="C1067" t="str">
        <f t="shared" si="67"/>
        <v>FFDFD7C0</v>
      </c>
      <c r="D1067" t="s">
        <v>143</v>
      </c>
      <c r="E1067">
        <v>13</v>
      </c>
      <c r="J1067" t="s">
        <v>144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"21:14:18.703"</f>
        <v>21:14:18.703</v>
      </c>
      <c r="T1067" t="str">
        <f>"21:14:18.303"</f>
        <v>21:14:18.303</v>
      </c>
      <c r="U1067" t="str">
        <f t="shared" si="65"/>
        <v>A073EB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126</v>
      </c>
      <c r="AG1067">
        <v>0</v>
      </c>
      <c r="AH1067">
        <v>0</v>
      </c>
      <c r="AI1067">
        <v>2</v>
      </c>
      <c r="AJ1067">
        <v>1</v>
      </c>
      <c r="AK1067" t="s">
        <v>612</v>
      </c>
      <c r="AL1067">
        <v>36.031401000000002</v>
      </c>
      <c r="AM1067" t="s">
        <v>613</v>
      </c>
      <c r="AN1067">
        <v>-75.655631999999997</v>
      </c>
      <c r="AO1067">
        <v>25</v>
      </c>
      <c r="AP1067">
        <v>1175</v>
      </c>
      <c r="AQ1067" t="s">
        <v>129</v>
      </c>
      <c r="AR1067">
        <v>-56</v>
      </c>
      <c r="AS1067">
        <v>100</v>
      </c>
      <c r="AT1067">
        <v>-640</v>
      </c>
      <c r="BB1067" t="str">
        <f t="shared" si="66"/>
        <v>1200</v>
      </c>
      <c r="BC1067">
        <v>1</v>
      </c>
      <c r="BD1067" t="str">
        <f t="shared" si="68"/>
        <v xml:space="preserve">N1281F  </v>
      </c>
      <c r="BE1067">
        <v>1</v>
      </c>
      <c r="BG1067">
        <v>0</v>
      </c>
      <c r="BH1067">
        <v>0</v>
      </c>
      <c r="BI1067">
        <v>0</v>
      </c>
      <c r="BJ1067">
        <v>1050</v>
      </c>
      <c r="BK1067">
        <v>-125</v>
      </c>
      <c r="BL1067" t="s">
        <v>130</v>
      </c>
      <c r="BM1067">
        <v>1</v>
      </c>
      <c r="BN1067">
        <v>0</v>
      </c>
      <c r="BO1067">
        <v>1</v>
      </c>
      <c r="BP1067">
        <v>0</v>
      </c>
      <c r="BT1067">
        <v>0</v>
      </c>
      <c r="BU1067">
        <v>0</v>
      </c>
      <c r="CE1067" t="str">
        <f>"21:14:18.708"</f>
        <v>21:14:18.708</v>
      </c>
      <c r="CF1067">
        <v>707752391</v>
      </c>
      <c r="CI1067">
        <v>0</v>
      </c>
      <c r="CJ1067">
        <v>1504</v>
      </c>
      <c r="CK1067">
        <v>1011.2</v>
      </c>
      <c r="CL1067">
        <v>4.2187999999999999</v>
      </c>
      <c r="CM1067">
        <v>1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5</v>
      </c>
      <c r="CY1067">
        <v>7</v>
      </c>
      <c r="CZ1067" t="s">
        <v>131</v>
      </c>
      <c r="DA1067">
        <v>145</v>
      </c>
      <c r="DB1067">
        <v>1</v>
      </c>
      <c r="DC1067" t="s">
        <v>132</v>
      </c>
      <c r="DD1067" t="s">
        <v>133</v>
      </c>
      <c r="DG1067">
        <v>1865163</v>
      </c>
      <c r="DI1067">
        <v>0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3">
      <c r="A1068" t="str">
        <f>"09/28/2024 21:14:18.980"</f>
        <v>09/28/2024 21:14:18.980</v>
      </c>
      <c r="C1068" t="str">
        <f t="shared" si="67"/>
        <v>FFDFD7C0</v>
      </c>
      <c r="D1068" t="s">
        <v>136</v>
      </c>
      <c r="E1068">
        <v>3</v>
      </c>
      <c r="F1068">
        <v>1003</v>
      </c>
      <c r="G1068" t="s">
        <v>142</v>
      </c>
      <c r="J1068" t="s">
        <v>137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"21:14:18.703"</f>
        <v>21:14:18.703</v>
      </c>
      <c r="T1068" t="str">
        <f>"21:14:18.303"</f>
        <v>21:14:18.303</v>
      </c>
      <c r="U1068" t="str">
        <f t="shared" si="65"/>
        <v>A073EB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126</v>
      </c>
      <c r="AG1068">
        <v>0</v>
      </c>
      <c r="AH1068">
        <v>0</v>
      </c>
      <c r="AI1068">
        <v>2</v>
      </c>
      <c r="AJ1068">
        <v>1</v>
      </c>
      <c r="AK1068" t="s">
        <v>612</v>
      </c>
      <c r="AL1068">
        <v>36.031401000000002</v>
      </c>
      <c r="AM1068" t="s">
        <v>613</v>
      </c>
      <c r="AN1068">
        <v>-75.655631999999997</v>
      </c>
      <c r="AO1068">
        <v>25</v>
      </c>
      <c r="AP1068">
        <v>1175</v>
      </c>
      <c r="AQ1068" t="s">
        <v>129</v>
      </c>
      <c r="AR1068">
        <v>-56</v>
      </c>
      <c r="AS1068">
        <v>100</v>
      </c>
      <c r="AT1068">
        <v>-640</v>
      </c>
      <c r="BB1068" t="str">
        <f t="shared" si="66"/>
        <v>1200</v>
      </c>
      <c r="BC1068">
        <v>1</v>
      </c>
      <c r="BD1068" t="str">
        <f t="shared" si="68"/>
        <v xml:space="preserve">N1281F  </v>
      </c>
      <c r="BE1068">
        <v>1</v>
      </c>
      <c r="BG1068">
        <v>0</v>
      </c>
      <c r="BH1068">
        <v>0</v>
      </c>
      <c r="BI1068">
        <v>0</v>
      </c>
      <c r="BJ1068">
        <v>1050</v>
      </c>
      <c r="BK1068">
        <v>-125</v>
      </c>
      <c r="BL1068" t="s">
        <v>130</v>
      </c>
      <c r="BM1068">
        <v>1</v>
      </c>
      <c r="BN1068">
        <v>0</v>
      </c>
      <c r="BO1068">
        <v>1</v>
      </c>
      <c r="BP1068">
        <v>0</v>
      </c>
      <c r="BT1068">
        <v>0</v>
      </c>
      <c r="BU1068">
        <v>0</v>
      </c>
      <c r="CE1068" t="str">
        <f>"21:14:18.708"</f>
        <v>21:14:18.708</v>
      </c>
      <c r="CF1068">
        <v>707752391</v>
      </c>
      <c r="CI1068">
        <v>0</v>
      </c>
      <c r="CJ1068">
        <v>1504</v>
      </c>
      <c r="CK1068">
        <v>1011.2</v>
      </c>
      <c r="CL1068">
        <v>4.2187999999999999</v>
      </c>
      <c r="CM1068">
        <v>1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131</v>
      </c>
      <c r="DA1068">
        <v>145</v>
      </c>
      <c r="DB1068">
        <v>1</v>
      </c>
      <c r="DC1068" t="s">
        <v>132</v>
      </c>
      <c r="DD1068" t="s">
        <v>133</v>
      </c>
      <c r="DG1068">
        <v>1865163</v>
      </c>
      <c r="DI1068">
        <v>0</v>
      </c>
      <c r="DJ1068">
        <v>0</v>
      </c>
      <c r="DK1068">
        <v>1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3">
      <c r="A1069" t="str">
        <f>"09/28/2024 21:14:18.980"</f>
        <v>09/28/2024 21:14:18.980</v>
      </c>
      <c r="C1069" t="str">
        <f t="shared" si="67"/>
        <v>FFDFD7C0</v>
      </c>
      <c r="D1069" t="s">
        <v>136</v>
      </c>
      <c r="E1069">
        <v>4</v>
      </c>
      <c r="F1069">
        <v>1004</v>
      </c>
      <c r="G1069" t="s">
        <v>124</v>
      </c>
      <c r="J1069" t="s">
        <v>137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"21:14:18.703"</f>
        <v>21:14:18.703</v>
      </c>
      <c r="T1069" t="str">
        <f>"21:14:18.303"</f>
        <v>21:14:18.303</v>
      </c>
      <c r="U1069" t="str">
        <f t="shared" si="65"/>
        <v>A073EB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126</v>
      </c>
      <c r="AG1069">
        <v>0</v>
      </c>
      <c r="AH1069">
        <v>0</v>
      </c>
      <c r="AI1069">
        <v>2</v>
      </c>
      <c r="AJ1069">
        <v>1</v>
      </c>
      <c r="AK1069" t="s">
        <v>612</v>
      </c>
      <c r="AL1069">
        <v>36.031401000000002</v>
      </c>
      <c r="AM1069" t="s">
        <v>613</v>
      </c>
      <c r="AN1069">
        <v>-75.655631999999997</v>
      </c>
      <c r="AO1069">
        <v>25</v>
      </c>
      <c r="AP1069">
        <v>1175</v>
      </c>
      <c r="AQ1069" t="s">
        <v>129</v>
      </c>
      <c r="AR1069">
        <v>-56</v>
      </c>
      <c r="AS1069">
        <v>100</v>
      </c>
      <c r="AT1069">
        <v>-640</v>
      </c>
      <c r="BB1069" t="str">
        <f t="shared" si="66"/>
        <v>1200</v>
      </c>
      <c r="BC1069">
        <v>1</v>
      </c>
      <c r="BD1069" t="str">
        <f t="shared" si="68"/>
        <v xml:space="preserve">N1281F  </v>
      </c>
      <c r="BE1069">
        <v>1</v>
      </c>
      <c r="BG1069">
        <v>0</v>
      </c>
      <c r="BH1069">
        <v>0</v>
      </c>
      <c r="BI1069">
        <v>0</v>
      </c>
      <c r="BJ1069">
        <v>1050</v>
      </c>
      <c r="BK1069">
        <v>-125</v>
      </c>
      <c r="BL1069" t="s">
        <v>130</v>
      </c>
      <c r="BM1069">
        <v>1</v>
      </c>
      <c r="BN1069">
        <v>0</v>
      </c>
      <c r="BO1069">
        <v>1</v>
      </c>
      <c r="BP1069">
        <v>0</v>
      </c>
      <c r="BT1069">
        <v>0</v>
      </c>
      <c r="BU1069">
        <v>0</v>
      </c>
      <c r="CE1069" t="str">
        <f>"21:14:18.708"</f>
        <v>21:14:18.708</v>
      </c>
      <c r="CF1069">
        <v>707752391</v>
      </c>
      <c r="CI1069">
        <v>0</v>
      </c>
      <c r="CJ1069">
        <v>1504</v>
      </c>
      <c r="CK1069">
        <v>1011.2</v>
      </c>
      <c r="CL1069">
        <v>4.2187999999999999</v>
      </c>
      <c r="CM1069">
        <v>1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131</v>
      </c>
      <c r="DA1069">
        <v>145</v>
      </c>
      <c r="DB1069">
        <v>1</v>
      </c>
      <c r="DC1069" t="s">
        <v>132</v>
      </c>
      <c r="DD1069" t="s">
        <v>133</v>
      </c>
      <c r="DG1069">
        <v>1865163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3">
      <c r="A1070" t="str">
        <f>"09/28/2024 21:14:19.902"</f>
        <v>09/28/2024 21:14:19.902</v>
      </c>
      <c r="C1070" t="str">
        <f t="shared" si="67"/>
        <v>FFDFD7C0</v>
      </c>
      <c r="D1070" t="s">
        <v>136</v>
      </c>
      <c r="E1070">
        <v>3</v>
      </c>
      <c r="F1070">
        <v>1003</v>
      </c>
      <c r="G1070" t="s">
        <v>142</v>
      </c>
      <c r="J1070" t="s">
        <v>137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"21:14:19.641"</f>
        <v>21:14:19.641</v>
      </c>
      <c r="T1070" t="str">
        <f>"21:14:19.241"</f>
        <v>21:14:19.241</v>
      </c>
      <c r="U1070" t="str">
        <f t="shared" si="65"/>
        <v>A073EB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126</v>
      </c>
      <c r="AG1070">
        <v>0</v>
      </c>
      <c r="AH1070">
        <v>0</v>
      </c>
      <c r="AI1070">
        <v>2</v>
      </c>
      <c r="AJ1070">
        <v>1</v>
      </c>
      <c r="AK1070" t="s">
        <v>614</v>
      </c>
      <c r="AL1070">
        <v>36.031852000000001</v>
      </c>
      <c r="AM1070" t="s">
        <v>615</v>
      </c>
      <c r="AN1070">
        <v>-75.655974999999998</v>
      </c>
      <c r="AO1070">
        <v>25</v>
      </c>
      <c r="AP1070">
        <v>1175</v>
      </c>
      <c r="AQ1070" t="s">
        <v>129</v>
      </c>
      <c r="AR1070">
        <v>-58</v>
      </c>
      <c r="AS1070">
        <v>99</v>
      </c>
      <c r="AT1070">
        <v>-704</v>
      </c>
      <c r="BB1070" t="str">
        <f t="shared" si="66"/>
        <v>1200</v>
      </c>
      <c r="BC1070">
        <v>1</v>
      </c>
      <c r="BD1070" t="str">
        <f t="shared" si="68"/>
        <v xml:space="preserve">N1281F  </v>
      </c>
      <c r="BE1070">
        <v>1</v>
      </c>
      <c r="BG1070">
        <v>0</v>
      </c>
      <c r="BH1070">
        <v>0</v>
      </c>
      <c r="BI1070">
        <v>0</v>
      </c>
      <c r="BJ1070">
        <v>1025</v>
      </c>
      <c r="BK1070">
        <v>-150</v>
      </c>
      <c r="BL1070" t="s">
        <v>130</v>
      </c>
      <c r="BM1070">
        <v>1</v>
      </c>
      <c r="BN1070">
        <v>0</v>
      </c>
      <c r="BO1070">
        <v>1</v>
      </c>
      <c r="BP1070">
        <v>0</v>
      </c>
      <c r="BT1070">
        <v>0</v>
      </c>
      <c r="BU1070">
        <v>0</v>
      </c>
      <c r="CE1070" t="str">
        <f>"21:14:19.647"</f>
        <v>21:14:19.647</v>
      </c>
      <c r="CF1070">
        <v>646563145</v>
      </c>
      <c r="CI1070">
        <v>0</v>
      </c>
      <c r="CJ1070">
        <v>1504</v>
      </c>
      <c r="CK1070">
        <v>1011.2</v>
      </c>
      <c r="CL1070">
        <v>4.2187999999999999</v>
      </c>
      <c r="CM1070">
        <v>1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5</v>
      </c>
      <c r="CY1070">
        <v>7</v>
      </c>
      <c r="CZ1070" t="s">
        <v>131</v>
      </c>
      <c r="DA1070">
        <v>145</v>
      </c>
      <c r="DB1070">
        <v>1</v>
      </c>
      <c r="DC1070" t="s">
        <v>132</v>
      </c>
      <c r="DD1070" t="s">
        <v>133</v>
      </c>
      <c r="DG1070">
        <v>1865626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3">
      <c r="A1071" t="str">
        <f>"09/28/2024 21:14:19.902"</f>
        <v>09/28/2024 21:14:19.902</v>
      </c>
      <c r="C1071" t="str">
        <f t="shared" si="67"/>
        <v>FFDFD7C0</v>
      </c>
      <c r="D1071" t="s">
        <v>136</v>
      </c>
      <c r="E1071">
        <v>4</v>
      </c>
      <c r="F1071">
        <v>1004</v>
      </c>
      <c r="G1071" t="s">
        <v>124</v>
      </c>
      <c r="J1071" t="s">
        <v>137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"21:14:19.641"</f>
        <v>21:14:19.641</v>
      </c>
      <c r="T1071" t="str">
        <f>"21:14:19.241"</f>
        <v>21:14:19.241</v>
      </c>
      <c r="U1071" t="str">
        <f t="shared" si="65"/>
        <v>A073EB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126</v>
      </c>
      <c r="AG1071">
        <v>0</v>
      </c>
      <c r="AH1071">
        <v>0</v>
      </c>
      <c r="AI1071">
        <v>2</v>
      </c>
      <c r="AJ1071">
        <v>1</v>
      </c>
      <c r="AK1071" t="s">
        <v>614</v>
      </c>
      <c r="AL1071">
        <v>36.031852000000001</v>
      </c>
      <c r="AM1071" t="s">
        <v>615</v>
      </c>
      <c r="AN1071">
        <v>-75.655974999999998</v>
      </c>
      <c r="AO1071">
        <v>25</v>
      </c>
      <c r="AP1071">
        <v>1175</v>
      </c>
      <c r="AQ1071" t="s">
        <v>129</v>
      </c>
      <c r="AR1071">
        <v>-58</v>
      </c>
      <c r="AS1071">
        <v>99</v>
      </c>
      <c r="AT1071">
        <v>-704</v>
      </c>
      <c r="BB1071" t="str">
        <f t="shared" si="66"/>
        <v>1200</v>
      </c>
      <c r="BC1071">
        <v>1</v>
      </c>
      <c r="BD1071" t="str">
        <f t="shared" si="68"/>
        <v xml:space="preserve">N1281F  </v>
      </c>
      <c r="BE1071">
        <v>1</v>
      </c>
      <c r="BG1071">
        <v>0</v>
      </c>
      <c r="BH1071">
        <v>0</v>
      </c>
      <c r="BI1071">
        <v>0</v>
      </c>
      <c r="BJ1071">
        <v>1025</v>
      </c>
      <c r="BK1071">
        <v>-150</v>
      </c>
      <c r="BL1071" t="s">
        <v>130</v>
      </c>
      <c r="BM1071">
        <v>1</v>
      </c>
      <c r="BN1071">
        <v>0</v>
      </c>
      <c r="BO1071">
        <v>1</v>
      </c>
      <c r="BP1071">
        <v>0</v>
      </c>
      <c r="BT1071">
        <v>0</v>
      </c>
      <c r="BU1071">
        <v>0</v>
      </c>
      <c r="CE1071" t="str">
        <f>"21:14:19.647"</f>
        <v>21:14:19.647</v>
      </c>
      <c r="CF1071">
        <v>646563145</v>
      </c>
      <c r="CI1071">
        <v>0</v>
      </c>
      <c r="CJ1071">
        <v>1504</v>
      </c>
      <c r="CK1071">
        <v>1011.2</v>
      </c>
      <c r="CL1071">
        <v>4.2187999999999999</v>
      </c>
      <c r="CM1071">
        <v>1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145</v>
      </c>
      <c r="DB1071">
        <v>1</v>
      </c>
      <c r="DC1071" t="s">
        <v>132</v>
      </c>
      <c r="DD1071" t="s">
        <v>133</v>
      </c>
      <c r="DG1071">
        <v>1865626</v>
      </c>
      <c r="DI1071">
        <v>0</v>
      </c>
      <c r="DJ1071">
        <v>0</v>
      </c>
      <c r="DK1071">
        <v>1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3">
      <c r="A1072" t="str">
        <f>"09/28/2024 21:14:19.902"</f>
        <v>09/28/2024 21:14:19.902</v>
      </c>
      <c r="C1072" t="str">
        <f t="shared" si="67"/>
        <v>FFDFD7C0</v>
      </c>
      <c r="D1072" t="s">
        <v>123</v>
      </c>
      <c r="E1072">
        <v>2</v>
      </c>
      <c r="H1072">
        <v>158</v>
      </c>
      <c r="I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"21:14:19.641"</f>
        <v>21:14:19.641</v>
      </c>
      <c r="T1072" t="str">
        <f>"21:14:19.241"</f>
        <v>21:14:19.241</v>
      </c>
      <c r="U1072" t="str">
        <f t="shared" si="65"/>
        <v>A073EB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126</v>
      </c>
      <c r="AG1072">
        <v>0</v>
      </c>
      <c r="AH1072">
        <v>0</v>
      </c>
      <c r="AI1072">
        <v>2</v>
      </c>
      <c r="AJ1072">
        <v>1</v>
      </c>
      <c r="AK1072" t="s">
        <v>614</v>
      </c>
      <c r="AL1072">
        <v>36.031852000000001</v>
      </c>
      <c r="AM1072" t="s">
        <v>615</v>
      </c>
      <c r="AN1072">
        <v>-75.655974999999998</v>
      </c>
      <c r="AO1072">
        <v>25</v>
      </c>
      <c r="AP1072">
        <v>1175</v>
      </c>
      <c r="AQ1072" t="s">
        <v>129</v>
      </c>
      <c r="AR1072">
        <v>-58</v>
      </c>
      <c r="AS1072">
        <v>99</v>
      </c>
      <c r="AT1072">
        <v>-704</v>
      </c>
      <c r="BB1072" t="str">
        <f t="shared" si="66"/>
        <v>1200</v>
      </c>
      <c r="BC1072">
        <v>1</v>
      </c>
      <c r="BD1072" t="str">
        <f t="shared" si="68"/>
        <v xml:space="preserve">N1281F  </v>
      </c>
      <c r="BE1072">
        <v>1</v>
      </c>
      <c r="BG1072">
        <v>0</v>
      </c>
      <c r="BH1072">
        <v>0</v>
      </c>
      <c r="BI1072">
        <v>0</v>
      </c>
      <c r="BJ1072">
        <v>1025</v>
      </c>
      <c r="BK1072">
        <v>-150</v>
      </c>
      <c r="BL1072" t="s">
        <v>130</v>
      </c>
      <c r="BM1072">
        <v>1</v>
      </c>
      <c r="BN1072">
        <v>0</v>
      </c>
      <c r="BO1072">
        <v>1</v>
      </c>
      <c r="BP1072">
        <v>0</v>
      </c>
      <c r="BT1072">
        <v>0</v>
      </c>
      <c r="BU1072">
        <v>0</v>
      </c>
      <c r="CE1072" t="str">
        <f>"21:14:19.647"</f>
        <v>21:14:19.647</v>
      </c>
      <c r="CF1072">
        <v>646563145</v>
      </c>
      <c r="CI1072">
        <v>0</v>
      </c>
      <c r="CJ1072">
        <v>1504</v>
      </c>
      <c r="CK1072">
        <v>1011.2</v>
      </c>
      <c r="CL1072">
        <v>4.2187999999999999</v>
      </c>
      <c r="CM1072">
        <v>1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145</v>
      </c>
      <c r="DB1072">
        <v>1</v>
      </c>
      <c r="DC1072" t="s">
        <v>132</v>
      </c>
      <c r="DD1072" t="s">
        <v>133</v>
      </c>
      <c r="DG1072">
        <v>1865626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3">
      <c r="A1073" t="str">
        <f>"09/28/2024 21:14:19.918"</f>
        <v>09/28/2024 21:14:19.918</v>
      </c>
      <c r="C1073" t="str">
        <f t="shared" si="67"/>
        <v>FFDFD7C0</v>
      </c>
      <c r="D1073" t="s">
        <v>427</v>
      </c>
      <c r="E1073">
        <v>46</v>
      </c>
      <c r="H1073">
        <v>143</v>
      </c>
      <c r="I1073" t="s">
        <v>428</v>
      </c>
      <c r="J1073" t="s">
        <v>297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"21:14:19.641"</f>
        <v>21:14:19.641</v>
      </c>
      <c r="T1073" t="str">
        <f>"21:14:19.241"</f>
        <v>21:14:19.241</v>
      </c>
      <c r="U1073" t="str">
        <f t="shared" si="65"/>
        <v>A073EB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126</v>
      </c>
      <c r="AG1073">
        <v>0</v>
      </c>
      <c r="AH1073">
        <v>0</v>
      </c>
      <c r="AI1073">
        <v>2</v>
      </c>
      <c r="AJ1073">
        <v>1</v>
      </c>
      <c r="AK1073" t="s">
        <v>614</v>
      </c>
      <c r="AL1073">
        <v>36.031852000000001</v>
      </c>
      <c r="AM1073" t="s">
        <v>615</v>
      </c>
      <c r="AN1073">
        <v>-75.655974999999998</v>
      </c>
      <c r="AO1073">
        <v>25</v>
      </c>
      <c r="AP1073">
        <v>1175</v>
      </c>
      <c r="AQ1073" t="s">
        <v>129</v>
      </c>
      <c r="AR1073">
        <v>-58</v>
      </c>
      <c r="AS1073">
        <v>99</v>
      </c>
      <c r="AT1073">
        <v>-704</v>
      </c>
      <c r="BB1073" t="str">
        <f t="shared" si="66"/>
        <v>1200</v>
      </c>
      <c r="BC1073">
        <v>1</v>
      </c>
      <c r="BD1073" t="str">
        <f t="shared" si="68"/>
        <v xml:space="preserve">N1281F  </v>
      </c>
      <c r="BE1073">
        <v>1</v>
      </c>
      <c r="BG1073">
        <v>0</v>
      </c>
      <c r="BH1073">
        <v>0</v>
      </c>
      <c r="BI1073">
        <v>0</v>
      </c>
      <c r="BJ1073">
        <v>1025</v>
      </c>
      <c r="BK1073">
        <v>-150</v>
      </c>
      <c r="BL1073" t="s">
        <v>130</v>
      </c>
      <c r="BM1073">
        <v>1</v>
      </c>
      <c r="BN1073">
        <v>0</v>
      </c>
      <c r="BO1073">
        <v>1</v>
      </c>
      <c r="BP1073">
        <v>0</v>
      </c>
      <c r="BT1073">
        <v>0</v>
      </c>
      <c r="BU1073">
        <v>0</v>
      </c>
      <c r="CE1073" t="str">
        <f>"21:14:19.647"</f>
        <v>21:14:19.647</v>
      </c>
      <c r="CF1073">
        <v>646563145</v>
      </c>
      <c r="CI1073">
        <v>0</v>
      </c>
      <c r="CJ1073">
        <v>1504</v>
      </c>
      <c r="CK1073">
        <v>1011.2</v>
      </c>
      <c r="CL1073">
        <v>4.2187999999999999</v>
      </c>
      <c r="CM1073">
        <v>1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145</v>
      </c>
      <c r="DB1073">
        <v>1</v>
      </c>
      <c r="DC1073" t="s">
        <v>132</v>
      </c>
      <c r="DD1073" t="s">
        <v>133</v>
      </c>
      <c r="DG1073">
        <v>1865626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3">
      <c r="A1074" t="str">
        <f>"09/28/2024 21:14:19.933"</f>
        <v>09/28/2024 21:14:19.933</v>
      </c>
      <c r="C1074" t="str">
        <f t="shared" si="67"/>
        <v>FFDFD7C0</v>
      </c>
      <c r="D1074" t="s">
        <v>143</v>
      </c>
      <c r="E1074">
        <v>13</v>
      </c>
      <c r="J1074" t="s">
        <v>144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"21:14:19.641"</f>
        <v>21:14:19.641</v>
      </c>
      <c r="T1074" t="str">
        <f>"21:14:19.241"</f>
        <v>21:14:19.241</v>
      </c>
      <c r="U1074" t="str">
        <f t="shared" si="65"/>
        <v>A073EB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126</v>
      </c>
      <c r="AG1074">
        <v>0</v>
      </c>
      <c r="AH1074">
        <v>0</v>
      </c>
      <c r="AI1074">
        <v>2</v>
      </c>
      <c r="AJ1074">
        <v>1</v>
      </c>
      <c r="AK1074" t="s">
        <v>614</v>
      </c>
      <c r="AL1074">
        <v>36.031852000000001</v>
      </c>
      <c r="AM1074" t="s">
        <v>615</v>
      </c>
      <c r="AN1074">
        <v>-75.655974999999998</v>
      </c>
      <c r="AO1074">
        <v>25</v>
      </c>
      <c r="AP1074">
        <v>1175</v>
      </c>
      <c r="AQ1074" t="s">
        <v>129</v>
      </c>
      <c r="AR1074">
        <v>-58</v>
      </c>
      <c r="AS1074">
        <v>99</v>
      </c>
      <c r="AT1074">
        <v>-704</v>
      </c>
      <c r="BB1074" t="str">
        <f t="shared" si="66"/>
        <v>1200</v>
      </c>
      <c r="BC1074">
        <v>1</v>
      </c>
      <c r="BD1074" t="str">
        <f t="shared" si="68"/>
        <v xml:space="preserve">N1281F  </v>
      </c>
      <c r="BE1074">
        <v>1</v>
      </c>
      <c r="BG1074">
        <v>0</v>
      </c>
      <c r="BH1074">
        <v>0</v>
      </c>
      <c r="BI1074">
        <v>0</v>
      </c>
      <c r="BJ1074">
        <v>1025</v>
      </c>
      <c r="BK1074">
        <v>-150</v>
      </c>
      <c r="BL1074" t="s">
        <v>130</v>
      </c>
      <c r="BM1074">
        <v>1</v>
      </c>
      <c r="BN1074">
        <v>0</v>
      </c>
      <c r="BO1074">
        <v>1</v>
      </c>
      <c r="BP1074">
        <v>0</v>
      </c>
      <c r="BT1074">
        <v>0</v>
      </c>
      <c r="BU1074">
        <v>0</v>
      </c>
      <c r="CE1074" t="str">
        <f>"21:14:19.647"</f>
        <v>21:14:19.647</v>
      </c>
      <c r="CF1074">
        <v>646563145</v>
      </c>
      <c r="CI1074">
        <v>0</v>
      </c>
      <c r="CJ1074">
        <v>1504</v>
      </c>
      <c r="CK1074">
        <v>1011.2</v>
      </c>
      <c r="CL1074">
        <v>4.2187999999999999</v>
      </c>
      <c r="CM1074">
        <v>1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145</v>
      </c>
      <c r="DB1074">
        <v>1</v>
      </c>
      <c r="DC1074" t="s">
        <v>132</v>
      </c>
      <c r="DD1074" t="s">
        <v>133</v>
      </c>
      <c r="DG1074">
        <v>1865626</v>
      </c>
      <c r="DI1074">
        <v>0</v>
      </c>
      <c r="DJ1074">
        <v>0</v>
      </c>
      <c r="DK1074">
        <v>1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3">
      <c r="A1075" t="str">
        <f>"09/28/2024 21:14:21.011"</f>
        <v>09/28/2024 21:14:21.011</v>
      </c>
      <c r="C1075" t="str">
        <f t="shared" si="67"/>
        <v>FFDFD7C0</v>
      </c>
      <c r="D1075" t="s">
        <v>123</v>
      </c>
      <c r="E1075">
        <v>2</v>
      </c>
      <c r="H1075">
        <v>158</v>
      </c>
      <c r="I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"21:14:20.773"</f>
        <v>21:14:20.773</v>
      </c>
      <c r="T1075" t="str">
        <f>"21:14:20.273"</f>
        <v>21:14:20.273</v>
      </c>
      <c r="U1075" t="str">
        <f t="shared" si="65"/>
        <v>A073EB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126</v>
      </c>
      <c r="AG1075">
        <v>0</v>
      </c>
      <c r="AH1075">
        <v>0</v>
      </c>
      <c r="AI1075">
        <v>2</v>
      </c>
      <c r="AJ1075">
        <v>1</v>
      </c>
      <c r="AK1075" t="s">
        <v>616</v>
      </c>
      <c r="AL1075">
        <v>36.032367000000001</v>
      </c>
      <c r="AM1075" t="s">
        <v>617</v>
      </c>
      <c r="AN1075">
        <v>-75.656362000000001</v>
      </c>
      <c r="AO1075">
        <v>25</v>
      </c>
      <c r="AP1075">
        <v>1150</v>
      </c>
      <c r="AQ1075" t="s">
        <v>129</v>
      </c>
      <c r="AR1075">
        <v>-60</v>
      </c>
      <c r="AS1075">
        <v>99</v>
      </c>
      <c r="AT1075">
        <v>-832</v>
      </c>
      <c r="BB1075" t="str">
        <f t="shared" si="66"/>
        <v>1200</v>
      </c>
      <c r="BC1075">
        <v>1</v>
      </c>
      <c r="BD1075" t="str">
        <f t="shared" si="68"/>
        <v xml:space="preserve">N1281F  </v>
      </c>
      <c r="BE1075">
        <v>1</v>
      </c>
      <c r="BG1075">
        <v>0</v>
      </c>
      <c r="BH1075">
        <v>0</v>
      </c>
      <c r="BI1075">
        <v>0</v>
      </c>
      <c r="BJ1075">
        <v>1000</v>
      </c>
      <c r="BK1075">
        <v>-150</v>
      </c>
      <c r="BL1075" t="s">
        <v>130</v>
      </c>
      <c r="BM1075">
        <v>1</v>
      </c>
      <c r="BN1075">
        <v>0</v>
      </c>
      <c r="BO1075">
        <v>1</v>
      </c>
      <c r="BP1075">
        <v>0</v>
      </c>
      <c r="BT1075">
        <v>0</v>
      </c>
      <c r="BU1075">
        <v>0</v>
      </c>
      <c r="CE1075" t="str">
        <f>"21:14:20.777"</f>
        <v>21:14:20.777</v>
      </c>
      <c r="CF1075">
        <v>777068572</v>
      </c>
      <c r="CI1075">
        <v>0</v>
      </c>
      <c r="CJ1075">
        <v>1504</v>
      </c>
      <c r="CK1075">
        <v>1011.2</v>
      </c>
      <c r="CL1075">
        <v>4.2187999999999999</v>
      </c>
      <c r="CM1075">
        <v>1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4</v>
      </c>
      <c r="CY1075">
        <v>7</v>
      </c>
      <c r="CZ1075" t="s">
        <v>131</v>
      </c>
      <c r="DA1075">
        <v>145</v>
      </c>
      <c r="DB1075">
        <v>1</v>
      </c>
      <c r="DC1075" t="s">
        <v>132</v>
      </c>
      <c r="DD1075" t="s">
        <v>133</v>
      </c>
      <c r="DG1075">
        <v>1866162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3">
      <c r="A1076" t="str">
        <f>"09/28/2024 21:14:21.027"</f>
        <v>09/28/2024 21:14:21.027</v>
      </c>
      <c r="C1076" t="str">
        <f t="shared" si="67"/>
        <v>FFDFD7C0</v>
      </c>
      <c r="D1076" t="s">
        <v>427</v>
      </c>
      <c r="E1076">
        <v>46</v>
      </c>
      <c r="H1076">
        <v>143</v>
      </c>
      <c r="I1076" t="s">
        <v>428</v>
      </c>
      <c r="J1076" t="s">
        <v>297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"21:14:20.773"</f>
        <v>21:14:20.773</v>
      </c>
      <c r="T1076" t="str">
        <f>"21:14:20.273"</f>
        <v>21:14:20.273</v>
      </c>
      <c r="U1076" t="str">
        <f t="shared" si="65"/>
        <v>A073EB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126</v>
      </c>
      <c r="AG1076">
        <v>0</v>
      </c>
      <c r="AH1076">
        <v>0</v>
      </c>
      <c r="AI1076">
        <v>2</v>
      </c>
      <c r="AJ1076">
        <v>1</v>
      </c>
      <c r="AK1076" t="s">
        <v>616</v>
      </c>
      <c r="AL1076">
        <v>36.032367000000001</v>
      </c>
      <c r="AM1076" t="s">
        <v>617</v>
      </c>
      <c r="AN1076">
        <v>-75.656362000000001</v>
      </c>
      <c r="AO1076">
        <v>25</v>
      </c>
      <c r="AP1076">
        <v>1150</v>
      </c>
      <c r="AQ1076" t="s">
        <v>129</v>
      </c>
      <c r="AR1076">
        <v>-60</v>
      </c>
      <c r="AS1076">
        <v>99</v>
      </c>
      <c r="AT1076">
        <v>-832</v>
      </c>
      <c r="BB1076" t="str">
        <f t="shared" si="66"/>
        <v>1200</v>
      </c>
      <c r="BC1076">
        <v>1</v>
      </c>
      <c r="BD1076" t="str">
        <f t="shared" si="68"/>
        <v xml:space="preserve">N1281F  </v>
      </c>
      <c r="BE1076">
        <v>1</v>
      </c>
      <c r="BG1076">
        <v>0</v>
      </c>
      <c r="BH1076">
        <v>0</v>
      </c>
      <c r="BI1076">
        <v>0</v>
      </c>
      <c r="BJ1076">
        <v>1000</v>
      </c>
      <c r="BK1076">
        <v>-150</v>
      </c>
      <c r="BL1076" t="s">
        <v>130</v>
      </c>
      <c r="BM1076">
        <v>1</v>
      </c>
      <c r="BN1076">
        <v>0</v>
      </c>
      <c r="BO1076">
        <v>1</v>
      </c>
      <c r="BP1076">
        <v>0</v>
      </c>
      <c r="BT1076">
        <v>0</v>
      </c>
      <c r="BU1076">
        <v>0</v>
      </c>
      <c r="CE1076" t="str">
        <f>"21:14:20.777"</f>
        <v>21:14:20.777</v>
      </c>
      <c r="CF1076">
        <v>777068572</v>
      </c>
      <c r="CI1076">
        <v>0</v>
      </c>
      <c r="CJ1076">
        <v>1504</v>
      </c>
      <c r="CK1076">
        <v>1011.2</v>
      </c>
      <c r="CL1076">
        <v>4.2187999999999999</v>
      </c>
      <c r="CM1076">
        <v>1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4</v>
      </c>
      <c r="CY1076">
        <v>7</v>
      </c>
      <c r="CZ1076" t="s">
        <v>131</v>
      </c>
      <c r="DA1076">
        <v>145</v>
      </c>
      <c r="DB1076">
        <v>1</v>
      </c>
      <c r="DC1076" t="s">
        <v>132</v>
      </c>
      <c r="DD1076" t="s">
        <v>133</v>
      </c>
      <c r="DG1076">
        <v>1866162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3">
      <c r="A1077" t="str">
        <f>"09/28/2024 21:14:21.027"</f>
        <v>09/28/2024 21:14:21.027</v>
      </c>
      <c r="C1077" t="str">
        <f t="shared" si="67"/>
        <v>FFDFD7C0</v>
      </c>
      <c r="D1077" t="s">
        <v>143</v>
      </c>
      <c r="E1077">
        <v>13</v>
      </c>
      <c r="J1077" t="s">
        <v>144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"21:14:20.773"</f>
        <v>21:14:20.773</v>
      </c>
      <c r="T1077" t="str">
        <f>"21:14:20.273"</f>
        <v>21:14:20.273</v>
      </c>
      <c r="U1077" t="str">
        <f t="shared" si="65"/>
        <v>A073EB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126</v>
      </c>
      <c r="AG1077">
        <v>0</v>
      </c>
      <c r="AH1077">
        <v>0</v>
      </c>
      <c r="AI1077">
        <v>2</v>
      </c>
      <c r="AJ1077">
        <v>1</v>
      </c>
      <c r="AK1077" t="s">
        <v>616</v>
      </c>
      <c r="AL1077">
        <v>36.032367000000001</v>
      </c>
      <c r="AM1077" t="s">
        <v>617</v>
      </c>
      <c r="AN1077">
        <v>-75.656362000000001</v>
      </c>
      <c r="AO1077">
        <v>25</v>
      </c>
      <c r="AP1077">
        <v>1150</v>
      </c>
      <c r="AQ1077" t="s">
        <v>129</v>
      </c>
      <c r="AR1077">
        <v>-60</v>
      </c>
      <c r="AS1077">
        <v>99</v>
      </c>
      <c r="AT1077">
        <v>-832</v>
      </c>
      <c r="BB1077" t="str">
        <f t="shared" si="66"/>
        <v>1200</v>
      </c>
      <c r="BC1077">
        <v>1</v>
      </c>
      <c r="BD1077" t="str">
        <f t="shared" si="68"/>
        <v xml:space="preserve">N1281F  </v>
      </c>
      <c r="BE1077">
        <v>1</v>
      </c>
      <c r="BG1077">
        <v>0</v>
      </c>
      <c r="BH1077">
        <v>0</v>
      </c>
      <c r="BI1077">
        <v>0</v>
      </c>
      <c r="BJ1077">
        <v>1000</v>
      </c>
      <c r="BK1077">
        <v>-150</v>
      </c>
      <c r="BL1077" t="s">
        <v>130</v>
      </c>
      <c r="BM1077">
        <v>1</v>
      </c>
      <c r="BN1077">
        <v>0</v>
      </c>
      <c r="BO1077">
        <v>1</v>
      </c>
      <c r="BP1077">
        <v>0</v>
      </c>
      <c r="BT1077">
        <v>0</v>
      </c>
      <c r="BU1077">
        <v>0</v>
      </c>
      <c r="CE1077" t="str">
        <f>"21:14:20.777"</f>
        <v>21:14:20.777</v>
      </c>
      <c r="CF1077">
        <v>777068572</v>
      </c>
      <c r="CI1077">
        <v>0</v>
      </c>
      <c r="CJ1077">
        <v>1504</v>
      </c>
      <c r="CK1077">
        <v>1011.2</v>
      </c>
      <c r="CL1077">
        <v>4.2187999999999999</v>
      </c>
      <c r="CM1077">
        <v>1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4</v>
      </c>
      <c r="CY1077">
        <v>7</v>
      </c>
      <c r="CZ1077" t="s">
        <v>131</v>
      </c>
      <c r="DA1077">
        <v>145</v>
      </c>
      <c r="DB1077">
        <v>1</v>
      </c>
      <c r="DC1077" t="s">
        <v>132</v>
      </c>
      <c r="DD1077" t="s">
        <v>133</v>
      </c>
      <c r="DG1077">
        <v>1866162</v>
      </c>
      <c r="DI1077">
        <v>0</v>
      </c>
      <c r="DJ1077">
        <v>0</v>
      </c>
      <c r="DK1077">
        <v>1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3">
      <c r="A1078" t="str">
        <f>"09/28/2024 21:14:21.043"</f>
        <v>09/28/2024 21:14:21.043</v>
      </c>
      <c r="C1078" t="str">
        <f t="shared" si="67"/>
        <v>FFDFD7C0</v>
      </c>
      <c r="D1078" t="s">
        <v>136</v>
      </c>
      <c r="E1078">
        <v>3</v>
      </c>
      <c r="F1078">
        <v>1003</v>
      </c>
      <c r="G1078" t="s">
        <v>142</v>
      </c>
      <c r="J1078" t="s">
        <v>137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"21:14:20.773"</f>
        <v>21:14:20.773</v>
      </c>
      <c r="T1078" t="str">
        <f>"21:14:20.273"</f>
        <v>21:14:20.273</v>
      </c>
      <c r="U1078" t="str">
        <f t="shared" si="65"/>
        <v>A073EB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126</v>
      </c>
      <c r="AG1078">
        <v>0</v>
      </c>
      <c r="AH1078">
        <v>0</v>
      </c>
      <c r="AI1078">
        <v>2</v>
      </c>
      <c r="AJ1078">
        <v>1</v>
      </c>
      <c r="AK1078" t="s">
        <v>616</v>
      </c>
      <c r="AL1078">
        <v>36.032367000000001</v>
      </c>
      <c r="AM1078" t="s">
        <v>617</v>
      </c>
      <c r="AN1078">
        <v>-75.656362000000001</v>
      </c>
      <c r="AO1078">
        <v>25</v>
      </c>
      <c r="AP1078">
        <v>1150</v>
      </c>
      <c r="AQ1078" t="s">
        <v>129</v>
      </c>
      <c r="AR1078">
        <v>-60</v>
      </c>
      <c r="AS1078">
        <v>99</v>
      </c>
      <c r="AT1078">
        <v>-832</v>
      </c>
      <c r="BB1078" t="str">
        <f t="shared" si="66"/>
        <v>1200</v>
      </c>
      <c r="BC1078">
        <v>1</v>
      </c>
      <c r="BD1078" t="str">
        <f t="shared" si="68"/>
        <v xml:space="preserve">N1281F  </v>
      </c>
      <c r="BE1078">
        <v>1</v>
      </c>
      <c r="BG1078">
        <v>0</v>
      </c>
      <c r="BH1078">
        <v>0</v>
      </c>
      <c r="BI1078">
        <v>0</v>
      </c>
      <c r="BJ1078">
        <v>1000</v>
      </c>
      <c r="BK1078">
        <v>-150</v>
      </c>
      <c r="BL1078" t="s">
        <v>130</v>
      </c>
      <c r="BM1078">
        <v>1</v>
      </c>
      <c r="BN1078">
        <v>0</v>
      </c>
      <c r="BO1078">
        <v>1</v>
      </c>
      <c r="BP1078">
        <v>0</v>
      </c>
      <c r="BT1078">
        <v>0</v>
      </c>
      <c r="BU1078">
        <v>0</v>
      </c>
      <c r="CE1078" t="str">
        <f>"21:14:20.777"</f>
        <v>21:14:20.777</v>
      </c>
      <c r="CF1078">
        <v>777068572</v>
      </c>
      <c r="CI1078">
        <v>0</v>
      </c>
      <c r="CJ1078">
        <v>1504</v>
      </c>
      <c r="CK1078">
        <v>1011.2</v>
      </c>
      <c r="CL1078">
        <v>4.2187999999999999</v>
      </c>
      <c r="CM1078">
        <v>1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4</v>
      </c>
      <c r="CY1078">
        <v>7</v>
      </c>
      <c r="CZ1078" t="s">
        <v>131</v>
      </c>
      <c r="DA1078">
        <v>145</v>
      </c>
      <c r="DB1078">
        <v>1</v>
      </c>
      <c r="DC1078" t="s">
        <v>132</v>
      </c>
      <c r="DD1078" t="s">
        <v>133</v>
      </c>
      <c r="DG1078">
        <v>1866162</v>
      </c>
      <c r="DI1078">
        <v>0</v>
      </c>
      <c r="DJ1078">
        <v>0</v>
      </c>
      <c r="DK1078">
        <v>1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3">
      <c r="A1079" t="str">
        <f>"09/28/2024 21:14:21.121"</f>
        <v>09/28/2024 21:14:21.121</v>
      </c>
      <c r="C1079" t="str">
        <f t="shared" si="67"/>
        <v>FFDFD7C0</v>
      </c>
      <c r="D1079" t="s">
        <v>136</v>
      </c>
      <c r="E1079">
        <v>4</v>
      </c>
      <c r="F1079">
        <v>1004</v>
      </c>
      <c r="G1079" t="s">
        <v>124</v>
      </c>
      <c r="J1079" t="s">
        <v>137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"21:14:20.773"</f>
        <v>21:14:20.773</v>
      </c>
      <c r="T1079" t="str">
        <f>"21:14:20.273"</f>
        <v>21:14:20.273</v>
      </c>
      <c r="U1079" t="str">
        <f t="shared" si="65"/>
        <v>A073EB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126</v>
      </c>
      <c r="AG1079">
        <v>0</v>
      </c>
      <c r="AH1079">
        <v>0</v>
      </c>
      <c r="AI1079">
        <v>2</v>
      </c>
      <c r="AJ1079">
        <v>1</v>
      </c>
      <c r="AK1079" t="s">
        <v>616</v>
      </c>
      <c r="AL1079">
        <v>36.032367000000001</v>
      </c>
      <c r="AM1079" t="s">
        <v>617</v>
      </c>
      <c r="AN1079">
        <v>-75.656362000000001</v>
      </c>
      <c r="AO1079">
        <v>25</v>
      </c>
      <c r="AP1079">
        <v>1150</v>
      </c>
      <c r="AQ1079" t="s">
        <v>129</v>
      </c>
      <c r="AR1079">
        <v>-60</v>
      </c>
      <c r="AS1079">
        <v>99</v>
      </c>
      <c r="AT1079">
        <v>-832</v>
      </c>
      <c r="BB1079" t="str">
        <f t="shared" si="66"/>
        <v>1200</v>
      </c>
      <c r="BC1079">
        <v>1</v>
      </c>
      <c r="BD1079" t="str">
        <f t="shared" si="68"/>
        <v xml:space="preserve">N1281F  </v>
      </c>
      <c r="BE1079">
        <v>1</v>
      </c>
      <c r="BG1079">
        <v>0</v>
      </c>
      <c r="BH1079">
        <v>0</v>
      </c>
      <c r="BI1079">
        <v>0</v>
      </c>
      <c r="BJ1079">
        <v>1000</v>
      </c>
      <c r="BK1079">
        <v>-150</v>
      </c>
      <c r="BL1079" t="s">
        <v>130</v>
      </c>
      <c r="BM1079">
        <v>1</v>
      </c>
      <c r="BN1079">
        <v>0</v>
      </c>
      <c r="BO1079">
        <v>1</v>
      </c>
      <c r="BP1079">
        <v>0</v>
      </c>
      <c r="BT1079">
        <v>0</v>
      </c>
      <c r="BU1079">
        <v>0</v>
      </c>
      <c r="CE1079" t="str">
        <f>"21:14:20.777"</f>
        <v>21:14:20.777</v>
      </c>
      <c r="CF1079">
        <v>777068572</v>
      </c>
      <c r="CI1079">
        <v>0</v>
      </c>
      <c r="CJ1079">
        <v>1504</v>
      </c>
      <c r="CK1079">
        <v>1011.2</v>
      </c>
      <c r="CL1079">
        <v>4.2187999999999999</v>
      </c>
      <c r="CM1079">
        <v>1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4</v>
      </c>
      <c r="CY1079">
        <v>7</v>
      </c>
      <c r="CZ1079" t="s">
        <v>131</v>
      </c>
      <c r="DA1079">
        <v>145</v>
      </c>
      <c r="DB1079">
        <v>1</v>
      </c>
      <c r="DC1079" t="s">
        <v>132</v>
      </c>
      <c r="DD1079" t="s">
        <v>133</v>
      </c>
      <c r="DG1079">
        <v>1866162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3">
      <c r="A1080" t="str">
        <f>"09/28/2024 21:14:22.511"</f>
        <v>09/28/2024 21:14:22.511</v>
      </c>
      <c r="C1080" t="str">
        <f t="shared" si="67"/>
        <v>FFDFD7C0</v>
      </c>
      <c r="D1080" t="s">
        <v>427</v>
      </c>
      <c r="E1080">
        <v>46</v>
      </c>
      <c r="H1080">
        <v>143</v>
      </c>
      <c r="I1080" t="s">
        <v>428</v>
      </c>
      <c r="J1080" t="s">
        <v>297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"21:14:22.297"</f>
        <v>21:14:22.297</v>
      </c>
      <c r="T1080" t="str">
        <f>"21:14:21.897"</f>
        <v>21:14:21.897</v>
      </c>
      <c r="U1080" t="str">
        <f t="shared" si="65"/>
        <v>A073EB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126</v>
      </c>
      <c r="AG1080">
        <v>0</v>
      </c>
      <c r="AH1080">
        <v>0</v>
      </c>
      <c r="AI1080">
        <v>2</v>
      </c>
      <c r="AJ1080">
        <v>1</v>
      </c>
      <c r="AK1080" t="s">
        <v>618</v>
      </c>
      <c r="AL1080">
        <v>36.033053000000002</v>
      </c>
      <c r="AM1080" t="s">
        <v>619</v>
      </c>
      <c r="AN1080">
        <v>-75.656897999999998</v>
      </c>
      <c r="AO1080">
        <v>25</v>
      </c>
      <c r="AP1080">
        <v>1125</v>
      </c>
      <c r="AQ1080" t="s">
        <v>129</v>
      </c>
      <c r="AR1080">
        <v>-65</v>
      </c>
      <c r="AS1080">
        <v>97</v>
      </c>
      <c r="AT1080">
        <v>-1024</v>
      </c>
      <c r="BB1080" t="str">
        <f t="shared" si="66"/>
        <v>1200</v>
      </c>
      <c r="BC1080">
        <v>1</v>
      </c>
      <c r="BD1080" t="str">
        <f t="shared" si="68"/>
        <v xml:space="preserve">N1281F  </v>
      </c>
      <c r="BE1080">
        <v>1</v>
      </c>
      <c r="BG1080">
        <v>0</v>
      </c>
      <c r="BH1080">
        <v>0</v>
      </c>
      <c r="BI1080">
        <v>0</v>
      </c>
      <c r="BJ1080">
        <v>1000</v>
      </c>
      <c r="BK1080">
        <v>-125</v>
      </c>
      <c r="BL1080" t="s">
        <v>130</v>
      </c>
      <c r="BM1080">
        <v>1</v>
      </c>
      <c r="BN1080">
        <v>0</v>
      </c>
      <c r="BO1080">
        <v>1</v>
      </c>
      <c r="BP1080">
        <v>0</v>
      </c>
      <c r="BT1080">
        <v>0</v>
      </c>
      <c r="BU1080">
        <v>0</v>
      </c>
      <c r="CE1080" t="str">
        <f>"21:14:22.299"</f>
        <v>21:14:22.299</v>
      </c>
      <c r="CF1080">
        <v>299154372</v>
      </c>
      <c r="CI1080">
        <v>0</v>
      </c>
      <c r="CJ1080">
        <v>1504</v>
      </c>
      <c r="CK1080">
        <v>1011.2</v>
      </c>
      <c r="CL1080">
        <v>4.2187999999999999</v>
      </c>
      <c r="CM1080">
        <v>1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2</v>
      </c>
      <c r="CY1080">
        <v>7</v>
      </c>
      <c r="CZ1080" t="s">
        <v>131</v>
      </c>
      <c r="DA1080">
        <v>145</v>
      </c>
      <c r="DB1080">
        <v>1</v>
      </c>
      <c r="DC1080" t="s">
        <v>132</v>
      </c>
      <c r="DD1080" t="s">
        <v>133</v>
      </c>
      <c r="DG1080">
        <v>1866868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3">
      <c r="A1081" t="str">
        <f>"09/28/2024 21:14:22.511"</f>
        <v>09/28/2024 21:14:22.511</v>
      </c>
      <c r="C1081" t="str">
        <f t="shared" si="67"/>
        <v>FFDFD7C0</v>
      </c>
      <c r="D1081" t="s">
        <v>143</v>
      </c>
      <c r="E1081">
        <v>13</v>
      </c>
      <c r="J1081" t="s">
        <v>144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"21:14:22.297"</f>
        <v>21:14:22.297</v>
      </c>
      <c r="T1081" t="str">
        <f>"21:14:21.897"</f>
        <v>21:14:21.897</v>
      </c>
      <c r="U1081" t="str">
        <f t="shared" si="65"/>
        <v>A073EB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126</v>
      </c>
      <c r="AG1081">
        <v>0</v>
      </c>
      <c r="AH1081">
        <v>0</v>
      </c>
      <c r="AI1081">
        <v>2</v>
      </c>
      <c r="AJ1081">
        <v>1</v>
      </c>
      <c r="AK1081" t="s">
        <v>618</v>
      </c>
      <c r="AL1081">
        <v>36.033053000000002</v>
      </c>
      <c r="AM1081" t="s">
        <v>619</v>
      </c>
      <c r="AN1081">
        <v>-75.656897999999998</v>
      </c>
      <c r="AO1081">
        <v>25</v>
      </c>
      <c r="AP1081">
        <v>1125</v>
      </c>
      <c r="AQ1081" t="s">
        <v>129</v>
      </c>
      <c r="AR1081">
        <v>-65</v>
      </c>
      <c r="AS1081">
        <v>97</v>
      </c>
      <c r="AT1081">
        <v>-1024</v>
      </c>
      <c r="BB1081" t="str">
        <f t="shared" si="66"/>
        <v>1200</v>
      </c>
      <c r="BC1081">
        <v>1</v>
      </c>
      <c r="BD1081" t="str">
        <f t="shared" si="68"/>
        <v xml:space="preserve">N1281F  </v>
      </c>
      <c r="BE1081">
        <v>1</v>
      </c>
      <c r="BG1081">
        <v>0</v>
      </c>
      <c r="BH1081">
        <v>0</v>
      </c>
      <c r="BI1081">
        <v>0</v>
      </c>
      <c r="BJ1081">
        <v>1000</v>
      </c>
      <c r="BK1081">
        <v>-125</v>
      </c>
      <c r="BL1081" t="s">
        <v>130</v>
      </c>
      <c r="BM1081">
        <v>1</v>
      </c>
      <c r="BN1081">
        <v>0</v>
      </c>
      <c r="BO1081">
        <v>1</v>
      </c>
      <c r="BP1081">
        <v>0</v>
      </c>
      <c r="BT1081">
        <v>0</v>
      </c>
      <c r="BU1081">
        <v>0</v>
      </c>
      <c r="CE1081" t="str">
        <f>"21:14:22.299"</f>
        <v>21:14:22.299</v>
      </c>
      <c r="CF1081">
        <v>299154372</v>
      </c>
      <c r="CI1081">
        <v>0</v>
      </c>
      <c r="CJ1081">
        <v>1504</v>
      </c>
      <c r="CK1081">
        <v>1011.2</v>
      </c>
      <c r="CL1081">
        <v>4.2187999999999999</v>
      </c>
      <c r="CM1081">
        <v>1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2</v>
      </c>
      <c r="CY1081">
        <v>7</v>
      </c>
      <c r="CZ1081" t="s">
        <v>131</v>
      </c>
      <c r="DA1081">
        <v>145</v>
      </c>
      <c r="DB1081">
        <v>1</v>
      </c>
      <c r="DC1081" t="s">
        <v>132</v>
      </c>
      <c r="DD1081" t="s">
        <v>133</v>
      </c>
      <c r="DG1081">
        <v>1866868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3">
      <c r="A1082" t="str">
        <f>"09/28/2024 21:14:22.574"</f>
        <v>09/28/2024 21:14:22.574</v>
      </c>
      <c r="C1082" t="str">
        <f t="shared" si="67"/>
        <v>FFDFD7C0</v>
      </c>
      <c r="D1082" t="s">
        <v>136</v>
      </c>
      <c r="E1082">
        <v>3</v>
      </c>
      <c r="F1082">
        <v>1003</v>
      </c>
      <c r="G1082" t="s">
        <v>142</v>
      </c>
      <c r="J1082" t="s">
        <v>137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"21:14:22.297"</f>
        <v>21:14:22.297</v>
      </c>
      <c r="T1082" t="str">
        <f>"21:14:21.897"</f>
        <v>21:14:21.897</v>
      </c>
      <c r="U1082" t="str">
        <f t="shared" si="65"/>
        <v>A073EB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126</v>
      </c>
      <c r="AG1082">
        <v>0</v>
      </c>
      <c r="AH1082">
        <v>0</v>
      </c>
      <c r="AI1082">
        <v>2</v>
      </c>
      <c r="AJ1082">
        <v>1</v>
      </c>
      <c r="AK1082" t="s">
        <v>618</v>
      </c>
      <c r="AL1082">
        <v>36.033053000000002</v>
      </c>
      <c r="AM1082" t="s">
        <v>619</v>
      </c>
      <c r="AN1082">
        <v>-75.656897999999998</v>
      </c>
      <c r="AO1082">
        <v>25</v>
      </c>
      <c r="AP1082">
        <v>1125</v>
      </c>
      <c r="AQ1082" t="s">
        <v>129</v>
      </c>
      <c r="AR1082">
        <v>-65</v>
      </c>
      <c r="AS1082">
        <v>97</v>
      </c>
      <c r="AT1082">
        <v>-1024</v>
      </c>
      <c r="BB1082" t="str">
        <f t="shared" si="66"/>
        <v>1200</v>
      </c>
      <c r="BC1082">
        <v>1</v>
      </c>
      <c r="BD1082" t="str">
        <f t="shared" si="68"/>
        <v xml:space="preserve">N1281F  </v>
      </c>
      <c r="BE1082">
        <v>1</v>
      </c>
      <c r="BG1082">
        <v>0</v>
      </c>
      <c r="BH1082">
        <v>0</v>
      </c>
      <c r="BI1082">
        <v>0</v>
      </c>
      <c r="BJ1082">
        <v>1000</v>
      </c>
      <c r="BK1082">
        <v>-125</v>
      </c>
      <c r="BL1082" t="s">
        <v>130</v>
      </c>
      <c r="BM1082">
        <v>1</v>
      </c>
      <c r="BN1082">
        <v>0</v>
      </c>
      <c r="BO1082">
        <v>1</v>
      </c>
      <c r="BP1082">
        <v>0</v>
      </c>
      <c r="BT1082">
        <v>0</v>
      </c>
      <c r="BU1082">
        <v>0</v>
      </c>
      <c r="CE1082" t="str">
        <f>"21:14:22.299"</f>
        <v>21:14:22.299</v>
      </c>
      <c r="CF1082">
        <v>299154372</v>
      </c>
      <c r="CI1082">
        <v>0</v>
      </c>
      <c r="CJ1082">
        <v>1504</v>
      </c>
      <c r="CK1082">
        <v>1011.2</v>
      </c>
      <c r="CL1082">
        <v>4.2187999999999999</v>
      </c>
      <c r="CM1082">
        <v>1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2</v>
      </c>
      <c r="CY1082">
        <v>7</v>
      </c>
      <c r="CZ1082" t="s">
        <v>131</v>
      </c>
      <c r="DA1082">
        <v>145</v>
      </c>
      <c r="DB1082">
        <v>1</v>
      </c>
      <c r="DC1082" t="s">
        <v>132</v>
      </c>
      <c r="DD1082" t="s">
        <v>133</v>
      </c>
      <c r="DG1082">
        <v>1866868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3">
      <c r="A1083" t="str">
        <f>"09/28/2024 21:14:22.574"</f>
        <v>09/28/2024 21:14:22.574</v>
      </c>
      <c r="C1083" t="str">
        <f t="shared" si="67"/>
        <v>FFDFD7C0</v>
      </c>
      <c r="D1083" t="s">
        <v>136</v>
      </c>
      <c r="E1083">
        <v>4</v>
      </c>
      <c r="F1083">
        <v>1004</v>
      </c>
      <c r="G1083" t="s">
        <v>124</v>
      </c>
      <c r="J1083" t="s">
        <v>137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"21:14:22.297"</f>
        <v>21:14:22.297</v>
      </c>
      <c r="T1083" t="str">
        <f>"21:14:21.897"</f>
        <v>21:14:21.897</v>
      </c>
      <c r="U1083" t="str">
        <f t="shared" si="65"/>
        <v>A073EB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126</v>
      </c>
      <c r="AG1083">
        <v>0</v>
      </c>
      <c r="AH1083">
        <v>0</v>
      </c>
      <c r="AI1083">
        <v>2</v>
      </c>
      <c r="AJ1083">
        <v>1</v>
      </c>
      <c r="AK1083" t="s">
        <v>618</v>
      </c>
      <c r="AL1083">
        <v>36.033053000000002</v>
      </c>
      <c r="AM1083" t="s">
        <v>619</v>
      </c>
      <c r="AN1083">
        <v>-75.656897999999998</v>
      </c>
      <c r="AO1083">
        <v>25</v>
      </c>
      <c r="AP1083">
        <v>1125</v>
      </c>
      <c r="AQ1083" t="s">
        <v>129</v>
      </c>
      <c r="AR1083">
        <v>-65</v>
      </c>
      <c r="AS1083">
        <v>97</v>
      </c>
      <c r="AT1083">
        <v>-1024</v>
      </c>
      <c r="BB1083" t="str">
        <f t="shared" si="66"/>
        <v>1200</v>
      </c>
      <c r="BC1083">
        <v>1</v>
      </c>
      <c r="BD1083" t="str">
        <f t="shared" si="68"/>
        <v xml:space="preserve">N1281F  </v>
      </c>
      <c r="BE1083">
        <v>1</v>
      </c>
      <c r="BG1083">
        <v>0</v>
      </c>
      <c r="BH1083">
        <v>0</v>
      </c>
      <c r="BI1083">
        <v>0</v>
      </c>
      <c r="BJ1083">
        <v>1000</v>
      </c>
      <c r="BK1083">
        <v>-125</v>
      </c>
      <c r="BL1083" t="s">
        <v>130</v>
      </c>
      <c r="BM1083">
        <v>1</v>
      </c>
      <c r="BN1083">
        <v>0</v>
      </c>
      <c r="BO1083">
        <v>1</v>
      </c>
      <c r="BP1083">
        <v>0</v>
      </c>
      <c r="BT1083">
        <v>0</v>
      </c>
      <c r="BU1083">
        <v>0</v>
      </c>
      <c r="CE1083" t="str">
        <f>"21:14:22.299"</f>
        <v>21:14:22.299</v>
      </c>
      <c r="CF1083">
        <v>299154372</v>
      </c>
      <c r="CI1083">
        <v>0</v>
      </c>
      <c r="CJ1083">
        <v>1504</v>
      </c>
      <c r="CK1083">
        <v>1011.2</v>
      </c>
      <c r="CL1083">
        <v>4.2187999999999999</v>
      </c>
      <c r="CM1083">
        <v>1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2</v>
      </c>
      <c r="CY1083">
        <v>7</v>
      </c>
      <c r="CZ1083" t="s">
        <v>131</v>
      </c>
      <c r="DA1083">
        <v>145</v>
      </c>
      <c r="DB1083">
        <v>1</v>
      </c>
      <c r="DC1083" t="s">
        <v>132</v>
      </c>
      <c r="DD1083" t="s">
        <v>133</v>
      </c>
      <c r="DG1083">
        <v>1866868</v>
      </c>
      <c r="DI1083">
        <v>0</v>
      </c>
      <c r="DJ1083">
        <v>0</v>
      </c>
      <c r="DK1083">
        <v>1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3">
      <c r="A1084" t="str">
        <f>"09/28/2024 21:14:22.574"</f>
        <v>09/28/2024 21:14:22.574</v>
      </c>
      <c r="C1084" t="str">
        <f t="shared" si="67"/>
        <v>FFDFD7C0</v>
      </c>
      <c r="D1084" t="s">
        <v>123</v>
      </c>
      <c r="E1084">
        <v>2</v>
      </c>
      <c r="H1084">
        <v>158</v>
      </c>
      <c r="I1084" t="s">
        <v>124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"21:14:22.297"</f>
        <v>21:14:22.297</v>
      </c>
      <c r="T1084" t="str">
        <f>"21:14:21.897"</f>
        <v>21:14:21.897</v>
      </c>
      <c r="U1084" t="str">
        <f t="shared" si="65"/>
        <v>A073EB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126</v>
      </c>
      <c r="AG1084">
        <v>0</v>
      </c>
      <c r="AH1084">
        <v>0</v>
      </c>
      <c r="AI1084">
        <v>2</v>
      </c>
      <c r="AJ1084">
        <v>1</v>
      </c>
      <c r="AK1084" t="s">
        <v>618</v>
      </c>
      <c r="AL1084">
        <v>36.033053000000002</v>
      </c>
      <c r="AM1084" t="s">
        <v>619</v>
      </c>
      <c r="AN1084">
        <v>-75.656897999999998</v>
      </c>
      <c r="AO1084">
        <v>25</v>
      </c>
      <c r="AP1084">
        <v>1125</v>
      </c>
      <c r="AQ1084" t="s">
        <v>129</v>
      </c>
      <c r="AR1084">
        <v>-65</v>
      </c>
      <c r="AS1084">
        <v>97</v>
      </c>
      <c r="AT1084">
        <v>-1024</v>
      </c>
      <c r="BB1084" t="str">
        <f t="shared" si="66"/>
        <v>1200</v>
      </c>
      <c r="BC1084">
        <v>1</v>
      </c>
      <c r="BD1084" t="str">
        <f t="shared" si="68"/>
        <v xml:space="preserve">N1281F  </v>
      </c>
      <c r="BE1084">
        <v>1</v>
      </c>
      <c r="BG1084">
        <v>0</v>
      </c>
      <c r="BH1084">
        <v>0</v>
      </c>
      <c r="BI1084">
        <v>0</v>
      </c>
      <c r="BJ1084">
        <v>1000</v>
      </c>
      <c r="BK1084">
        <v>-125</v>
      </c>
      <c r="BL1084" t="s">
        <v>130</v>
      </c>
      <c r="BM1084">
        <v>1</v>
      </c>
      <c r="BN1084">
        <v>0</v>
      </c>
      <c r="BO1084">
        <v>1</v>
      </c>
      <c r="BP1084">
        <v>0</v>
      </c>
      <c r="BT1084">
        <v>0</v>
      </c>
      <c r="BU1084">
        <v>0</v>
      </c>
      <c r="CE1084" t="str">
        <f>"21:14:22.299"</f>
        <v>21:14:22.299</v>
      </c>
      <c r="CF1084">
        <v>299154372</v>
      </c>
      <c r="CI1084">
        <v>0</v>
      </c>
      <c r="CJ1084">
        <v>1504</v>
      </c>
      <c r="CK1084">
        <v>1011.2</v>
      </c>
      <c r="CL1084">
        <v>4.2187999999999999</v>
      </c>
      <c r="CM1084">
        <v>1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2</v>
      </c>
      <c r="CY1084">
        <v>7</v>
      </c>
      <c r="CZ1084" t="s">
        <v>131</v>
      </c>
      <c r="DA1084">
        <v>145</v>
      </c>
      <c r="DB1084">
        <v>1</v>
      </c>
      <c r="DC1084" t="s">
        <v>132</v>
      </c>
      <c r="DD1084" t="s">
        <v>133</v>
      </c>
      <c r="DG1084">
        <v>1866868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3">
      <c r="A1085" t="str">
        <f>"09/28/2024 21:14:23.636"</f>
        <v>09/28/2024 21:14:23.636</v>
      </c>
      <c r="C1085" t="str">
        <f t="shared" si="67"/>
        <v>FFDFD7C0</v>
      </c>
      <c r="D1085" t="s">
        <v>427</v>
      </c>
      <c r="E1085">
        <v>46</v>
      </c>
      <c r="H1085">
        <v>143</v>
      </c>
      <c r="I1085" t="s">
        <v>428</v>
      </c>
      <c r="J1085" t="s">
        <v>297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"21:14:23.406"</f>
        <v>21:14:23.406</v>
      </c>
      <c r="T1085" t="str">
        <f>"21:14:22.906"</f>
        <v>21:14:22.906</v>
      </c>
      <c r="U1085" t="str">
        <f t="shared" si="65"/>
        <v>A073EB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126</v>
      </c>
      <c r="AG1085">
        <v>0</v>
      </c>
      <c r="AH1085">
        <v>0</v>
      </c>
      <c r="AI1085">
        <v>2</v>
      </c>
      <c r="AJ1085">
        <v>1</v>
      </c>
      <c r="AK1085" t="s">
        <v>620</v>
      </c>
      <c r="AL1085">
        <v>36.033524999999997</v>
      </c>
      <c r="AM1085" t="s">
        <v>621</v>
      </c>
      <c r="AN1085">
        <v>-75.657348999999996</v>
      </c>
      <c r="AO1085">
        <v>25</v>
      </c>
      <c r="AP1085">
        <v>1100</v>
      </c>
      <c r="AQ1085" t="s">
        <v>129</v>
      </c>
      <c r="AR1085">
        <v>-68</v>
      </c>
      <c r="AS1085">
        <v>94</v>
      </c>
      <c r="AT1085">
        <v>-960</v>
      </c>
      <c r="BB1085" t="str">
        <f t="shared" si="66"/>
        <v>1200</v>
      </c>
      <c r="BC1085">
        <v>1</v>
      </c>
      <c r="BD1085" t="str">
        <f t="shared" si="68"/>
        <v xml:space="preserve">N1281F  </v>
      </c>
      <c r="BE1085">
        <v>1</v>
      </c>
      <c r="BG1085">
        <v>0</v>
      </c>
      <c r="BH1085">
        <v>0</v>
      </c>
      <c r="BI1085">
        <v>0</v>
      </c>
      <c r="BJ1085">
        <v>975</v>
      </c>
      <c r="BK1085">
        <v>-125</v>
      </c>
      <c r="BL1085" t="s">
        <v>130</v>
      </c>
      <c r="BM1085">
        <v>1</v>
      </c>
      <c r="BN1085">
        <v>0</v>
      </c>
      <c r="BO1085">
        <v>1</v>
      </c>
      <c r="BP1085">
        <v>0</v>
      </c>
      <c r="BT1085">
        <v>0</v>
      </c>
      <c r="BU1085">
        <v>0</v>
      </c>
      <c r="CE1085" t="str">
        <f>"21:14:23.407"</f>
        <v>21:14:23.407</v>
      </c>
      <c r="CF1085">
        <v>406721881</v>
      </c>
      <c r="CI1085">
        <v>0</v>
      </c>
      <c r="CJ1085">
        <v>1504</v>
      </c>
      <c r="CK1085">
        <v>1011.2</v>
      </c>
      <c r="CL1085">
        <v>4.2187999999999999</v>
      </c>
      <c r="CM1085">
        <v>1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5</v>
      </c>
      <c r="CY1085">
        <v>7</v>
      </c>
      <c r="CZ1085" t="s">
        <v>131</v>
      </c>
      <c r="DA1085">
        <v>145</v>
      </c>
      <c r="DB1085">
        <v>1</v>
      </c>
      <c r="DC1085" t="s">
        <v>132</v>
      </c>
      <c r="DD1085" t="s">
        <v>133</v>
      </c>
      <c r="DG1085">
        <v>1867335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3">
      <c r="A1086" t="str">
        <f>"09/28/2024 21:14:23.636"</f>
        <v>09/28/2024 21:14:23.636</v>
      </c>
      <c r="C1086" t="str">
        <f t="shared" si="67"/>
        <v>FFDFD7C0</v>
      </c>
      <c r="D1086" t="s">
        <v>143</v>
      </c>
      <c r="E1086">
        <v>13</v>
      </c>
      <c r="J1086" t="s">
        <v>144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"21:14:23.406"</f>
        <v>21:14:23.406</v>
      </c>
      <c r="T1086" t="str">
        <f>"21:14:22.906"</f>
        <v>21:14:22.906</v>
      </c>
      <c r="U1086" t="str">
        <f t="shared" si="65"/>
        <v>A073EB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126</v>
      </c>
      <c r="AG1086">
        <v>0</v>
      </c>
      <c r="AH1086">
        <v>0</v>
      </c>
      <c r="AI1086">
        <v>2</v>
      </c>
      <c r="AJ1086">
        <v>1</v>
      </c>
      <c r="AK1086" t="s">
        <v>620</v>
      </c>
      <c r="AL1086">
        <v>36.033524999999997</v>
      </c>
      <c r="AM1086" t="s">
        <v>621</v>
      </c>
      <c r="AN1086">
        <v>-75.657348999999996</v>
      </c>
      <c r="AO1086">
        <v>25</v>
      </c>
      <c r="AP1086">
        <v>1100</v>
      </c>
      <c r="AQ1086" t="s">
        <v>129</v>
      </c>
      <c r="AR1086">
        <v>-68</v>
      </c>
      <c r="AS1086">
        <v>94</v>
      </c>
      <c r="AT1086">
        <v>-960</v>
      </c>
      <c r="BB1086" t="str">
        <f t="shared" si="66"/>
        <v>1200</v>
      </c>
      <c r="BC1086">
        <v>1</v>
      </c>
      <c r="BD1086" t="str">
        <f t="shared" si="68"/>
        <v xml:space="preserve">N1281F  </v>
      </c>
      <c r="BE1086">
        <v>1</v>
      </c>
      <c r="BG1086">
        <v>0</v>
      </c>
      <c r="BH1086">
        <v>0</v>
      </c>
      <c r="BI1086">
        <v>0</v>
      </c>
      <c r="BJ1086">
        <v>975</v>
      </c>
      <c r="BK1086">
        <v>-125</v>
      </c>
      <c r="BL1086" t="s">
        <v>130</v>
      </c>
      <c r="BM1086">
        <v>1</v>
      </c>
      <c r="BN1086">
        <v>0</v>
      </c>
      <c r="BO1086">
        <v>1</v>
      </c>
      <c r="BP1086">
        <v>0</v>
      </c>
      <c r="BT1086">
        <v>0</v>
      </c>
      <c r="BU1086">
        <v>0</v>
      </c>
      <c r="CE1086" t="str">
        <f>"21:14:23.407"</f>
        <v>21:14:23.407</v>
      </c>
      <c r="CF1086">
        <v>406721881</v>
      </c>
      <c r="CI1086">
        <v>0</v>
      </c>
      <c r="CJ1086">
        <v>1504</v>
      </c>
      <c r="CK1086">
        <v>1011.2</v>
      </c>
      <c r="CL1086">
        <v>4.2187999999999999</v>
      </c>
      <c r="CM1086">
        <v>1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5</v>
      </c>
      <c r="CY1086">
        <v>7</v>
      </c>
      <c r="CZ1086" t="s">
        <v>131</v>
      </c>
      <c r="DA1086">
        <v>145</v>
      </c>
      <c r="DB1086">
        <v>1</v>
      </c>
      <c r="DC1086" t="s">
        <v>132</v>
      </c>
      <c r="DD1086" t="s">
        <v>133</v>
      </c>
      <c r="DG1086">
        <v>1867335</v>
      </c>
      <c r="DI1086">
        <v>0</v>
      </c>
      <c r="DJ1086">
        <v>0</v>
      </c>
      <c r="DK1086">
        <v>1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3">
      <c r="A1087" t="str">
        <f>"09/28/2024 21:14:23.636"</f>
        <v>09/28/2024 21:14:23.636</v>
      </c>
      <c r="C1087" t="str">
        <f t="shared" si="67"/>
        <v>FFDFD7C0</v>
      </c>
      <c r="D1087" t="s">
        <v>136</v>
      </c>
      <c r="E1087">
        <v>3</v>
      </c>
      <c r="F1087">
        <v>1003</v>
      </c>
      <c r="G1087" t="s">
        <v>142</v>
      </c>
      <c r="J1087" t="s">
        <v>137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"21:14:23.406"</f>
        <v>21:14:23.406</v>
      </c>
      <c r="T1087" t="str">
        <f>"21:14:22.906"</f>
        <v>21:14:22.906</v>
      </c>
      <c r="U1087" t="str">
        <f t="shared" si="65"/>
        <v>A073EB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126</v>
      </c>
      <c r="AG1087">
        <v>0</v>
      </c>
      <c r="AH1087">
        <v>0</v>
      </c>
      <c r="AI1087">
        <v>2</v>
      </c>
      <c r="AJ1087">
        <v>1</v>
      </c>
      <c r="AK1087" t="s">
        <v>620</v>
      </c>
      <c r="AL1087">
        <v>36.033524999999997</v>
      </c>
      <c r="AM1087" t="s">
        <v>621</v>
      </c>
      <c r="AN1087">
        <v>-75.657348999999996</v>
      </c>
      <c r="AO1087">
        <v>25</v>
      </c>
      <c r="AP1087">
        <v>1100</v>
      </c>
      <c r="AQ1087" t="s">
        <v>129</v>
      </c>
      <c r="AR1087">
        <v>-68</v>
      </c>
      <c r="AS1087">
        <v>94</v>
      </c>
      <c r="AT1087">
        <v>-960</v>
      </c>
      <c r="BB1087" t="str">
        <f t="shared" si="66"/>
        <v>1200</v>
      </c>
      <c r="BC1087">
        <v>1</v>
      </c>
      <c r="BD1087" t="str">
        <f t="shared" si="68"/>
        <v xml:space="preserve">N1281F  </v>
      </c>
      <c r="BE1087">
        <v>1</v>
      </c>
      <c r="BG1087">
        <v>0</v>
      </c>
      <c r="BH1087">
        <v>0</v>
      </c>
      <c r="BI1087">
        <v>0</v>
      </c>
      <c r="BJ1087">
        <v>975</v>
      </c>
      <c r="BK1087">
        <v>-125</v>
      </c>
      <c r="BL1087" t="s">
        <v>130</v>
      </c>
      <c r="BM1087">
        <v>1</v>
      </c>
      <c r="BN1087">
        <v>0</v>
      </c>
      <c r="BO1087">
        <v>1</v>
      </c>
      <c r="BP1087">
        <v>0</v>
      </c>
      <c r="BT1087">
        <v>0</v>
      </c>
      <c r="BU1087">
        <v>0</v>
      </c>
      <c r="CE1087" t="str">
        <f>"21:14:23.407"</f>
        <v>21:14:23.407</v>
      </c>
      <c r="CF1087">
        <v>406721881</v>
      </c>
      <c r="CI1087">
        <v>0</v>
      </c>
      <c r="CJ1087">
        <v>1504</v>
      </c>
      <c r="CK1087">
        <v>1011.2</v>
      </c>
      <c r="CL1087">
        <v>4.2187999999999999</v>
      </c>
      <c r="CM1087">
        <v>1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5</v>
      </c>
      <c r="CY1087">
        <v>7</v>
      </c>
      <c r="CZ1087" t="s">
        <v>131</v>
      </c>
      <c r="DA1087">
        <v>145</v>
      </c>
      <c r="DB1087">
        <v>1</v>
      </c>
      <c r="DC1087" t="s">
        <v>132</v>
      </c>
      <c r="DD1087" t="s">
        <v>133</v>
      </c>
      <c r="DG1087">
        <v>1867335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3">
      <c r="A1088" t="str">
        <f>"09/28/2024 21:14:23.636"</f>
        <v>09/28/2024 21:14:23.636</v>
      </c>
      <c r="C1088" t="str">
        <f t="shared" si="67"/>
        <v>FFDFD7C0</v>
      </c>
      <c r="D1088" t="s">
        <v>136</v>
      </c>
      <c r="E1088">
        <v>4</v>
      </c>
      <c r="F1088">
        <v>1004</v>
      </c>
      <c r="G1088" t="s">
        <v>124</v>
      </c>
      <c r="J1088" t="s">
        <v>137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"21:14:23.406"</f>
        <v>21:14:23.406</v>
      </c>
      <c r="T1088" t="str">
        <f>"21:14:22.906"</f>
        <v>21:14:22.906</v>
      </c>
      <c r="U1088" t="str">
        <f t="shared" si="65"/>
        <v>A073EB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126</v>
      </c>
      <c r="AG1088">
        <v>0</v>
      </c>
      <c r="AH1088">
        <v>0</v>
      </c>
      <c r="AI1088">
        <v>2</v>
      </c>
      <c r="AJ1088">
        <v>1</v>
      </c>
      <c r="AK1088" t="s">
        <v>620</v>
      </c>
      <c r="AL1088">
        <v>36.033524999999997</v>
      </c>
      <c r="AM1088" t="s">
        <v>621</v>
      </c>
      <c r="AN1088">
        <v>-75.657348999999996</v>
      </c>
      <c r="AO1088">
        <v>25</v>
      </c>
      <c r="AP1088">
        <v>1100</v>
      </c>
      <c r="AQ1088" t="s">
        <v>129</v>
      </c>
      <c r="AR1088">
        <v>-68</v>
      </c>
      <c r="AS1088">
        <v>94</v>
      </c>
      <c r="AT1088">
        <v>-960</v>
      </c>
      <c r="BB1088" t="str">
        <f t="shared" si="66"/>
        <v>1200</v>
      </c>
      <c r="BC1088">
        <v>1</v>
      </c>
      <c r="BD1088" t="str">
        <f t="shared" si="68"/>
        <v xml:space="preserve">N1281F  </v>
      </c>
      <c r="BE1088">
        <v>1</v>
      </c>
      <c r="BG1088">
        <v>0</v>
      </c>
      <c r="BH1088">
        <v>0</v>
      </c>
      <c r="BI1088">
        <v>0</v>
      </c>
      <c r="BJ1088">
        <v>975</v>
      </c>
      <c r="BK1088">
        <v>-125</v>
      </c>
      <c r="BL1088" t="s">
        <v>130</v>
      </c>
      <c r="BM1088">
        <v>1</v>
      </c>
      <c r="BN1088">
        <v>0</v>
      </c>
      <c r="BO1088">
        <v>1</v>
      </c>
      <c r="BP1088">
        <v>0</v>
      </c>
      <c r="BT1088">
        <v>0</v>
      </c>
      <c r="BU1088">
        <v>0</v>
      </c>
      <c r="CE1088" t="str">
        <f>"21:14:23.407"</f>
        <v>21:14:23.407</v>
      </c>
      <c r="CF1088">
        <v>406721881</v>
      </c>
      <c r="CI1088">
        <v>0</v>
      </c>
      <c r="CJ1088">
        <v>1504</v>
      </c>
      <c r="CK1088">
        <v>1011.2</v>
      </c>
      <c r="CL1088">
        <v>4.2187999999999999</v>
      </c>
      <c r="CM1088">
        <v>1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5</v>
      </c>
      <c r="CY1088">
        <v>7</v>
      </c>
      <c r="CZ1088" t="s">
        <v>131</v>
      </c>
      <c r="DA1088">
        <v>145</v>
      </c>
      <c r="DB1088">
        <v>1</v>
      </c>
      <c r="DC1088" t="s">
        <v>132</v>
      </c>
      <c r="DD1088" t="s">
        <v>133</v>
      </c>
      <c r="DG1088">
        <v>1867335</v>
      </c>
      <c r="DI1088">
        <v>0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3">
      <c r="A1089" t="str">
        <f>"09/28/2024 21:14:23.667"</f>
        <v>09/28/2024 21:14:23.667</v>
      </c>
      <c r="C1089" t="str">
        <f t="shared" si="67"/>
        <v>FFDFD7C0</v>
      </c>
      <c r="D1089" t="s">
        <v>123</v>
      </c>
      <c r="E1089">
        <v>2</v>
      </c>
      <c r="H1089">
        <v>158</v>
      </c>
      <c r="I1089" t="s">
        <v>124</v>
      </c>
      <c r="J1089" t="s">
        <v>125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"21:14:23.406"</f>
        <v>21:14:23.406</v>
      </c>
      <c r="T1089" t="str">
        <f>"21:14:22.906"</f>
        <v>21:14:22.906</v>
      </c>
      <c r="U1089" t="str">
        <f t="shared" si="65"/>
        <v>A073EB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126</v>
      </c>
      <c r="AG1089">
        <v>0</v>
      </c>
      <c r="AH1089">
        <v>0</v>
      </c>
      <c r="AI1089">
        <v>2</v>
      </c>
      <c r="AJ1089">
        <v>1</v>
      </c>
      <c r="AK1089" t="s">
        <v>620</v>
      </c>
      <c r="AL1089">
        <v>36.033524999999997</v>
      </c>
      <c r="AM1089" t="s">
        <v>621</v>
      </c>
      <c r="AN1089">
        <v>-75.657348999999996</v>
      </c>
      <c r="AO1089">
        <v>25</v>
      </c>
      <c r="AP1089">
        <v>1100</v>
      </c>
      <c r="AQ1089" t="s">
        <v>129</v>
      </c>
      <c r="AR1089">
        <v>-68</v>
      </c>
      <c r="AS1089">
        <v>94</v>
      </c>
      <c r="AT1089">
        <v>-960</v>
      </c>
      <c r="BB1089" t="str">
        <f t="shared" si="66"/>
        <v>1200</v>
      </c>
      <c r="BC1089">
        <v>1</v>
      </c>
      <c r="BD1089" t="str">
        <f t="shared" si="68"/>
        <v xml:space="preserve">N1281F  </v>
      </c>
      <c r="BE1089">
        <v>1</v>
      </c>
      <c r="BG1089">
        <v>0</v>
      </c>
      <c r="BH1089">
        <v>0</v>
      </c>
      <c r="BI1089">
        <v>0</v>
      </c>
      <c r="BJ1089">
        <v>975</v>
      </c>
      <c r="BK1089">
        <v>-125</v>
      </c>
      <c r="BL1089" t="s">
        <v>130</v>
      </c>
      <c r="BM1089">
        <v>1</v>
      </c>
      <c r="BN1089">
        <v>0</v>
      </c>
      <c r="BO1089">
        <v>1</v>
      </c>
      <c r="BP1089">
        <v>0</v>
      </c>
      <c r="BT1089">
        <v>0</v>
      </c>
      <c r="BU1089">
        <v>0</v>
      </c>
      <c r="CE1089" t="str">
        <f>"21:14:23.407"</f>
        <v>21:14:23.407</v>
      </c>
      <c r="CF1089">
        <v>406721881</v>
      </c>
      <c r="CI1089">
        <v>0</v>
      </c>
      <c r="CJ1089">
        <v>1504</v>
      </c>
      <c r="CK1089">
        <v>1011.2</v>
      </c>
      <c r="CL1089">
        <v>4.2187999999999999</v>
      </c>
      <c r="CM1089">
        <v>1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5</v>
      </c>
      <c r="CY1089">
        <v>7</v>
      </c>
      <c r="CZ1089" t="s">
        <v>131</v>
      </c>
      <c r="DA1089">
        <v>145</v>
      </c>
      <c r="DB1089">
        <v>1</v>
      </c>
      <c r="DC1089" t="s">
        <v>132</v>
      </c>
      <c r="DD1089" t="s">
        <v>133</v>
      </c>
      <c r="DG1089">
        <v>1867335</v>
      </c>
      <c r="DI1089">
        <v>0</v>
      </c>
      <c r="DJ1089">
        <v>0</v>
      </c>
      <c r="DK1089">
        <v>1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3">
      <c r="A1090" t="str">
        <f>"09/28/2024 21:14:24.558"</f>
        <v>09/28/2024 21:14:24.558</v>
      </c>
      <c r="C1090" t="str">
        <f t="shared" si="67"/>
        <v>FFDFD7C0</v>
      </c>
      <c r="D1090" t="s">
        <v>136</v>
      </c>
      <c r="E1090">
        <v>3</v>
      </c>
      <c r="F1090">
        <v>1003</v>
      </c>
      <c r="G1090" t="s">
        <v>142</v>
      </c>
      <c r="J1090" t="s">
        <v>137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"21:14:24.305"</f>
        <v>21:14:24.305</v>
      </c>
      <c r="T1090" t="str">
        <f>"21:14:23.905"</f>
        <v>21:14:23.905</v>
      </c>
      <c r="U1090" t="str">
        <f t="shared" ref="U1090:U1153" si="69">"A073EB"</f>
        <v>A073EB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126</v>
      </c>
      <c r="AG1090">
        <v>0</v>
      </c>
      <c r="AH1090">
        <v>0</v>
      </c>
      <c r="AI1090">
        <v>2</v>
      </c>
      <c r="AJ1090">
        <v>1</v>
      </c>
      <c r="AK1090" t="s">
        <v>622</v>
      </c>
      <c r="AL1090">
        <v>36.033869000000003</v>
      </c>
      <c r="AM1090" t="s">
        <v>623</v>
      </c>
      <c r="AN1090">
        <v>-75.657691999999997</v>
      </c>
      <c r="AO1090">
        <v>25</v>
      </c>
      <c r="AP1090">
        <v>1100</v>
      </c>
      <c r="AQ1090" t="s">
        <v>129</v>
      </c>
      <c r="AR1090">
        <v>-72</v>
      </c>
      <c r="AS1090">
        <v>90</v>
      </c>
      <c r="AT1090">
        <v>-832</v>
      </c>
      <c r="BB1090" t="str">
        <f t="shared" si="66"/>
        <v>1200</v>
      </c>
      <c r="BC1090">
        <v>1</v>
      </c>
      <c r="BD1090" t="str">
        <f t="shared" si="68"/>
        <v xml:space="preserve">N1281F  </v>
      </c>
      <c r="BE1090">
        <v>1</v>
      </c>
      <c r="BG1090">
        <v>0</v>
      </c>
      <c r="BH1090">
        <v>0</v>
      </c>
      <c r="BI1090">
        <v>0</v>
      </c>
      <c r="BJ1090">
        <v>950</v>
      </c>
      <c r="BK1090">
        <v>-150</v>
      </c>
      <c r="BL1090" t="s">
        <v>130</v>
      </c>
      <c r="BM1090">
        <v>1</v>
      </c>
      <c r="BN1090">
        <v>0</v>
      </c>
      <c r="BO1090">
        <v>1</v>
      </c>
      <c r="BP1090">
        <v>0</v>
      </c>
      <c r="BT1090">
        <v>0</v>
      </c>
      <c r="BU1090">
        <v>0</v>
      </c>
      <c r="CE1090" t="str">
        <f>"21:14:24.308"</f>
        <v>21:14:24.308</v>
      </c>
      <c r="CF1090">
        <v>307849189</v>
      </c>
      <c r="CI1090">
        <v>0</v>
      </c>
      <c r="CJ1090">
        <v>1504</v>
      </c>
      <c r="CK1090">
        <v>1011.2</v>
      </c>
      <c r="CL1090">
        <v>4.2187999999999999</v>
      </c>
      <c r="CM1090">
        <v>1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6</v>
      </c>
      <c r="CY1090">
        <v>7</v>
      </c>
      <c r="CZ1090" t="s">
        <v>131</v>
      </c>
      <c r="DA1090">
        <v>145</v>
      </c>
      <c r="DB1090">
        <v>1</v>
      </c>
      <c r="DC1090" t="s">
        <v>132</v>
      </c>
      <c r="DD1090" t="s">
        <v>133</v>
      </c>
      <c r="DG1090">
        <v>1867809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3">
      <c r="A1091" t="str">
        <f>"09/28/2024 21:14:24.558"</f>
        <v>09/28/2024 21:14:24.558</v>
      </c>
      <c r="C1091" t="str">
        <f t="shared" si="67"/>
        <v>FFDFD7C0</v>
      </c>
      <c r="D1091" t="s">
        <v>136</v>
      </c>
      <c r="E1091">
        <v>4</v>
      </c>
      <c r="F1091">
        <v>1004</v>
      </c>
      <c r="G1091" t="s">
        <v>124</v>
      </c>
      <c r="J1091" t="s">
        <v>137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"21:14:24.305"</f>
        <v>21:14:24.305</v>
      </c>
      <c r="T1091" t="str">
        <f>"21:14:23.905"</f>
        <v>21:14:23.905</v>
      </c>
      <c r="U1091" t="str">
        <f t="shared" si="69"/>
        <v>A073EB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126</v>
      </c>
      <c r="AG1091">
        <v>0</v>
      </c>
      <c r="AH1091">
        <v>0</v>
      </c>
      <c r="AI1091">
        <v>2</v>
      </c>
      <c r="AJ1091">
        <v>1</v>
      </c>
      <c r="AK1091" t="s">
        <v>622</v>
      </c>
      <c r="AL1091">
        <v>36.033869000000003</v>
      </c>
      <c r="AM1091" t="s">
        <v>623</v>
      </c>
      <c r="AN1091">
        <v>-75.657691999999997</v>
      </c>
      <c r="AO1091">
        <v>25</v>
      </c>
      <c r="AP1091">
        <v>1100</v>
      </c>
      <c r="AQ1091" t="s">
        <v>129</v>
      </c>
      <c r="AR1091">
        <v>-72</v>
      </c>
      <c r="AS1091">
        <v>90</v>
      </c>
      <c r="AT1091">
        <v>-832</v>
      </c>
      <c r="BB1091" t="str">
        <f t="shared" ref="BB1091:BB1154" si="70">"1200"</f>
        <v>1200</v>
      </c>
      <c r="BC1091">
        <v>1</v>
      </c>
      <c r="BD1091" t="str">
        <f t="shared" si="68"/>
        <v xml:space="preserve">N1281F  </v>
      </c>
      <c r="BE1091">
        <v>1</v>
      </c>
      <c r="BG1091">
        <v>0</v>
      </c>
      <c r="BH1091">
        <v>0</v>
      </c>
      <c r="BI1091">
        <v>0</v>
      </c>
      <c r="BJ1091">
        <v>950</v>
      </c>
      <c r="BK1091">
        <v>-150</v>
      </c>
      <c r="BL1091" t="s">
        <v>130</v>
      </c>
      <c r="BM1091">
        <v>1</v>
      </c>
      <c r="BN1091">
        <v>0</v>
      </c>
      <c r="BO1091">
        <v>1</v>
      </c>
      <c r="BP1091">
        <v>0</v>
      </c>
      <c r="BT1091">
        <v>0</v>
      </c>
      <c r="BU1091">
        <v>0</v>
      </c>
      <c r="CE1091" t="str">
        <f>"21:14:24.308"</f>
        <v>21:14:24.308</v>
      </c>
      <c r="CF1091">
        <v>307849189</v>
      </c>
      <c r="CI1091">
        <v>0</v>
      </c>
      <c r="CJ1091">
        <v>1504</v>
      </c>
      <c r="CK1091">
        <v>1011.2</v>
      </c>
      <c r="CL1091">
        <v>4.2187999999999999</v>
      </c>
      <c r="CM1091">
        <v>1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6</v>
      </c>
      <c r="CY1091">
        <v>7</v>
      </c>
      <c r="CZ1091" t="s">
        <v>131</v>
      </c>
      <c r="DA1091">
        <v>145</v>
      </c>
      <c r="DB1091">
        <v>1</v>
      </c>
      <c r="DC1091" t="s">
        <v>132</v>
      </c>
      <c r="DD1091" t="s">
        <v>133</v>
      </c>
      <c r="DG1091">
        <v>1867809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3">
      <c r="A1092" t="str">
        <f>"09/28/2024 21:14:24.573"</f>
        <v>09/28/2024 21:14:24.573</v>
      </c>
      <c r="C1092" t="str">
        <f t="shared" si="67"/>
        <v>FFDFD7C0</v>
      </c>
      <c r="D1092" t="s">
        <v>123</v>
      </c>
      <c r="E1092">
        <v>2</v>
      </c>
      <c r="H1092">
        <v>158</v>
      </c>
      <c r="I1092" t="s">
        <v>124</v>
      </c>
      <c r="J1092" t="s">
        <v>125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"21:14:24.305"</f>
        <v>21:14:24.305</v>
      </c>
      <c r="T1092" t="str">
        <f>"21:14:23.905"</f>
        <v>21:14:23.905</v>
      </c>
      <c r="U1092" t="str">
        <f t="shared" si="69"/>
        <v>A073EB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126</v>
      </c>
      <c r="AG1092">
        <v>0</v>
      </c>
      <c r="AH1092">
        <v>0</v>
      </c>
      <c r="AI1092">
        <v>2</v>
      </c>
      <c r="AJ1092">
        <v>1</v>
      </c>
      <c r="AK1092" t="s">
        <v>622</v>
      </c>
      <c r="AL1092">
        <v>36.033869000000003</v>
      </c>
      <c r="AM1092" t="s">
        <v>623</v>
      </c>
      <c r="AN1092">
        <v>-75.657691999999997</v>
      </c>
      <c r="AO1092">
        <v>25</v>
      </c>
      <c r="AP1092">
        <v>1100</v>
      </c>
      <c r="AQ1092" t="s">
        <v>129</v>
      </c>
      <c r="AR1092">
        <v>-72</v>
      </c>
      <c r="AS1092">
        <v>90</v>
      </c>
      <c r="AT1092">
        <v>-832</v>
      </c>
      <c r="BB1092" t="str">
        <f t="shared" si="70"/>
        <v>1200</v>
      </c>
      <c r="BC1092">
        <v>1</v>
      </c>
      <c r="BD1092" t="str">
        <f t="shared" si="68"/>
        <v xml:space="preserve">N1281F  </v>
      </c>
      <c r="BE1092">
        <v>1</v>
      </c>
      <c r="BG1092">
        <v>0</v>
      </c>
      <c r="BH1092">
        <v>0</v>
      </c>
      <c r="BI1092">
        <v>0</v>
      </c>
      <c r="BJ1092">
        <v>950</v>
      </c>
      <c r="BK1092">
        <v>-150</v>
      </c>
      <c r="BL1092" t="s">
        <v>130</v>
      </c>
      <c r="BM1092">
        <v>1</v>
      </c>
      <c r="BN1092">
        <v>0</v>
      </c>
      <c r="BO1092">
        <v>1</v>
      </c>
      <c r="BP1092">
        <v>0</v>
      </c>
      <c r="BT1092">
        <v>0</v>
      </c>
      <c r="BU1092">
        <v>0</v>
      </c>
      <c r="CE1092" t="str">
        <f>"21:14:24.308"</f>
        <v>21:14:24.308</v>
      </c>
      <c r="CF1092">
        <v>307849189</v>
      </c>
      <c r="CI1092">
        <v>0</v>
      </c>
      <c r="CJ1092">
        <v>1504</v>
      </c>
      <c r="CK1092">
        <v>1011.2</v>
      </c>
      <c r="CL1092">
        <v>4.2187999999999999</v>
      </c>
      <c r="CM1092">
        <v>1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6</v>
      </c>
      <c r="CY1092">
        <v>7</v>
      </c>
      <c r="CZ1092" t="s">
        <v>131</v>
      </c>
      <c r="DA1092">
        <v>145</v>
      </c>
      <c r="DB1092">
        <v>1</v>
      </c>
      <c r="DC1092" t="s">
        <v>132</v>
      </c>
      <c r="DD1092" t="s">
        <v>133</v>
      </c>
      <c r="DG1092">
        <v>1867809</v>
      </c>
      <c r="DI1092">
        <v>0</v>
      </c>
      <c r="DJ1092">
        <v>0</v>
      </c>
      <c r="DK1092">
        <v>1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3">
      <c r="A1093" t="str">
        <f>"09/28/2024 21:14:24.573"</f>
        <v>09/28/2024 21:14:24.573</v>
      </c>
      <c r="C1093" t="str">
        <f t="shared" si="67"/>
        <v>FFDFD7C0</v>
      </c>
      <c r="D1093" t="s">
        <v>427</v>
      </c>
      <c r="E1093">
        <v>46</v>
      </c>
      <c r="H1093">
        <v>143</v>
      </c>
      <c r="I1093" t="s">
        <v>428</v>
      </c>
      <c r="J1093" t="s">
        <v>297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"21:14:24.305"</f>
        <v>21:14:24.305</v>
      </c>
      <c r="T1093" t="str">
        <f>"21:14:23.905"</f>
        <v>21:14:23.905</v>
      </c>
      <c r="U1093" t="str">
        <f t="shared" si="69"/>
        <v>A073EB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126</v>
      </c>
      <c r="AG1093">
        <v>0</v>
      </c>
      <c r="AH1093">
        <v>0</v>
      </c>
      <c r="AI1093">
        <v>2</v>
      </c>
      <c r="AJ1093">
        <v>1</v>
      </c>
      <c r="AK1093" t="s">
        <v>622</v>
      </c>
      <c r="AL1093">
        <v>36.033869000000003</v>
      </c>
      <c r="AM1093" t="s">
        <v>623</v>
      </c>
      <c r="AN1093">
        <v>-75.657691999999997</v>
      </c>
      <c r="AO1093">
        <v>25</v>
      </c>
      <c r="AP1093">
        <v>1100</v>
      </c>
      <c r="AQ1093" t="s">
        <v>129</v>
      </c>
      <c r="AR1093">
        <v>-72</v>
      </c>
      <c r="AS1093">
        <v>90</v>
      </c>
      <c r="AT1093">
        <v>-832</v>
      </c>
      <c r="BB1093" t="str">
        <f t="shared" si="70"/>
        <v>1200</v>
      </c>
      <c r="BC1093">
        <v>1</v>
      </c>
      <c r="BD1093" t="str">
        <f t="shared" si="68"/>
        <v xml:space="preserve">N1281F  </v>
      </c>
      <c r="BE1093">
        <v>1</v>
      </c>
      <c r="BG1093">
        <v>0</v>
      </c>
      <c r="BH1093">
        <v>0</v>
      </c>
      <c r="BI1093">
        <v>0</v>
      </c>
      <c r="BJ1093">
        <v>950</v>
      </c>
      <c r="BK1093">
        <v>-150</v>
      </c>
      <c r="BL1093" t="s">
        <v>130</v>
      </c>
      <c r="BM1093">
        <v>1</v>
      </c>
      <c r="BN1093">
        <v>0</v>
      </c>
      <c r="BO1093">
        <v>1</v>
      </c>
      <c r="BP1093">
        <v>0</v>
      </c>
      <c r="BT1093">
        <v>0</v>
      </c>
      <c r="BU1093">
        <v>0</v>
      </c>
      <c r="CE1093" t="str">
        <f>"21:14:24.308"</f>
        <v>21:14:24.308</v>
      </c>
      <c r="CF1093">
        <v>307849189</v>
      </c>
      <c r="CI1093">
        <v>0</v>
      </c>
      <c r="CJ1093">
        <v>1504</v>
      </c>
      <c r="CK1093">
        <v>1011.2</v>
      </c>
      <c r="CL1093">
        <v>4.2187999999999999</v>
      </c>
      <c r="CM1093">
        <v>1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6</v>
      </c>
      <c r="CY1093">
        <v>7</v>
      </c>
      <c r="CZ1093" t="s">
        <v>131</v>
      </c>
      <c r="DA1093">
        <v>145</v>
      </c>
      <c r="DB1093">
        <v>1</v>
      </c>
      <c r="DC1093" t="s">
        <v>132</v>
      </c>
      <c r="DD1093" t="s">
        <v>133</v>
      </c>
      <c r="DG1093">
        <v>1867809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3">
      <c r="A1094" t="str">
        <f>"09/28/2024 21:14:24.620"</f>
        <v>09/28/2024 21:14:24.620</v>
      </c>
      <c r="C1094" t="str">
        <f t="shared" si="67"/>
        <v>FFDFD7C0</v>
      </c>
      <c r="D1094" t="s">
        <v>143</v>
      </c>
      <c r="E1094">
        <v>13</v>
      </c>
      <c r="J1094" t="s">
        <v>144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"21:14:24.305"</f>
        <v>21:14:24.305</v>
      </c>
      <c r="T1094" t="str">
        <f>"21:14:23.905"</f>
        <v>21:14:23.905</v>
      </c>
      <c r="U1094" t="str">
        <f t="shared" si="69"/>
        <v>A073EB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126</v>
      </c>
      <c r="AG1094">
        <v>0</v>
      </c>
      <c r="AH1094">
        <v>0</v>
      </c>
      <c r="AI1094">
        <v>2</v>
      </c>
      <c r="AJ1094">
        <v>1</v>
      </c>
      <c r="AK1094" t="s">
        <v>622</v>
      </c>
      <c r="AL1094">
        <v>36.033869000000003</v>
      </c>
      <c r="AM1094" t="s">
        <v>623</v>
      </c>
      <c r="AN1094">
        <v>-75.657691999999997</v>
      </c>
      <c r="AO1094">
        <v>25</v>
      </c>
      <c r="AP1094">
        <v>1100</v>
      </c>
      <c r="AQ1094" t="s">
        <v>129</v>
      </c>
      <c r="AR1094">
        <v>-72</v>
      </c>
      <c r="AS1094">
        <v>90</v>
      </c>
      <c r="AT1094">
        <v>-832</v>
      </c>
      <c r="BB1094" t="str">
        <f t="shared" si="70"/>
        <v>1200</v>
      </c>
      <c r="BC1094">
        <v>1</v>
      </c>
      <c r="BD1094" t="str">
        <f t="shared" si="68"/>
        <v xml:space="preserve">N1281F  </v>
      </c>
      <c r="BE1094">
        <v>1</v>
      </c>
      <c r="BG1094">
        <v>0</v>
      </c>
      <c r="BH1094">
        <v>0</v>
      </c>
      <c r="BI1094">
        <v>0</v>
      </c>
      <c r="BJ1094">
        <v>950</v>
      </c>
      <c r="BK1094">
        <v>-150</v>
      </c>
      <c r="BL1094" t="s">
        <v>130</v>
      </c>
      <c r="BM1094">
        <v>1</v>
      </c>
      <c r="BN1094">
        <v>0</v>
      </c>
      <c r="BO1094">
        <v>1</v>
      </c>
      <c r="BP1094">
        <v>0</v>
      </c>
      <c r="BT1094">
        <v>0</v>
      </c>
      <c r="BU1094">
        <v>0</v>
      </c>
      <c r="CE1094" t="str">
        <f>"21:14:24.308"</f>
        <v>21:14:24.308</v>
      </c>
      <c r="CF1094">
        <v>307849189</v>
      </c>
      <c r="CI1094">
        <v>0</v>
      </c>
      <c r="CJ1094">
        <v>1504</v>
      </c>
      <c r="CK1094">
        <v>1011.2</v>
      </c>
      <c r="CL1094">
        <v>4.2187999999999999</v>
      </c>
      <c r="CM1094">
        <v>1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6</v>
      </c>
      <c r="CY1094">
        <v>7</v>
      </c>
      <c r="CZ1094" t="s">
        <v>131</v>
      </c>
      <c r="DA1094">
        <v>145</v>
      </c>
      <c r="DB1094">
        <v>1</v>
      </c>
      <c r="DC1094" t="s">
        <v>132</v>
      </c>
      <c r="DD1094" t="s">
        <v>133</v>
      </c>
      <c r="DG1094">
        <v>1867809</v>
      </c>
      <c r="DI1094">
        <v>0</v>
      </c>
      <c r="DJ1094">
        <v>0</v>
      </c>
      <c r="DK1094">
        <v>1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3">
      <c r="A1095" t="str">
        <f>"09/28/2024 21:14:25.589"</f>
        <v>09/28/2024 21:14:25.589</v>
      </c>
      <c r="C1095" t="str">
        <f t="shared" si="67"/>
        <v>FFDFD7C0</v>
      </c>
      <c r="D1095" t="s">
        <v>123</v>
      </c>
      <c r="E1095">
        <v>2</v>
      </c>
      <c r="H1095">
        <v>158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"21:14:25.305"</f>
        <v>21:14:25.305</v>
      </c>
      <c r="T1095" t="str">
        <f>"21:14:24.905"</f>
        <v>21:14:24.905</v>
      </c>
      <c r="U1095" t="str">
        <f t="shared" si="69"/>
        <v>A073EB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126</v>
      </c>
      <c r="AG1095">
        <v>0</v>
      </c>
      <c r="AH1095">
        <v>0</v>
      </c>
      <c r="AI1095">
        <v>2</v>
      </c>
      <c r="AJ1095">
        <v>1</v>
      </c>
      <c r="AK1095" t="s">
        <v>624</v>
      </c>
      <c r="AL1095">
        <v>36.034275999999998</v>
      </c>
      <c r="AM1095" t="s">
        <v>625</v>
      </c>
      <c r="AN1095">
        <v>-75.658142999999995</v>
      </c>
      <c r="AO1095">
        <v>25</v>
      </c>
      <c r="AP1095">
        <v>1100</v>
      </c>
      <c r="AQ1095" t="s">
        <v>129</v>
      </c>
      <c r="AR1095">
        <v>-75</v>
      </c>
      <c r="AS1095">
        <v>85</v>
      </c>
      <c r="AT1095">
        <v>-704</v>
      </c>
      <c r="BB1095" t="str">
        <f t="shared" si="70"/>
        <v>1200</v>
      </c>
      <c r="BC1095">
        <v>1</v>
      </c>
      <c r="BD1095" t="str">
        <f t="shared" si="68"/>
        <v xml:space="preserve">N1281F  </v>
      </c>
      <c r="BE1095">
        <v>1</v>
      </c>
      <c r="BG1095">
        <v>0</v>
      </c>
      <c r="BH1095">
        <v>0</v>
      </c>
      <c r="BI1095">
        <v>0</v>
      </c>
      <c r="BJ1095">
        <v>950</v>
      </c>
      <c r="BK1095">
        <v>-150</v>
      </c>
      <c r="BL1095" t="s">
        <v>130</v>
      </c>
      <c r="BM1095">
        <v>1</v>
      </c>
      <c r="BN1095">
        <v>0</v>
      </c>
      <c r="BO1095">
        <v>1</v>
      </c>
      <c r="BP1095">
        <v>0</v>
      </c>
      <c r="BT1095">
        <v>0</v>
      </c>
      <c r="BU1095">
        <v>0</v>
      </c>
      <c r="CE1095" t="str">
        <f>"21:14:25.307"</f>
        <v>21:14:25.307</v>
      </c>
      <c r="CF1095">
        <v>307281406</v>
      </c>
      <c r="CI1095">
        <v>0</v>
      </c>
      <c r="CJ1095">
        <v>1504</v>
      </c>
      <c r="CK1095">
        <v>1011.2</v>
      </c>
      <c r="CL1095">
        <v>4.2187999999999999</v>
      </c>
      <c r="CM1095">
        <v>1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6</v>
      </c>
      <c r="CY1095">
        <v>7</v>
      </c>
      <c r="CZ1095" t="s">
        <v>131</v>
      </c>
      <c r="DA1095">
        <v>145</v>
      </c>
      <c r="DB1095">
        <v>1</v>
      </c>
      <c r="DC1095" t="s">
        <v>132</v>
      </c>
      <c r="DD1095" t="s">
        <v>133</v>
      </c>
      <c r="DG1095">
        <v>1868288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3">
      <c r="A1096" t="str">
        <f>"09/28/2024 21:14:25.589"</f>
        <v>09/28/2024 21:14:25.589</v>
      </c>
      <c r="C1096" t="str">
        <f t="shared" si="67"/>
        <v>FFDFD7C0</v>
      </c>
      <c r="D1096" t="s">
        <v>427</v>
      </c>
      <c r="E1096">
        <v>46</v>
      </c>
      <c r="H1096">
        <v>143</v>
      </c>
      <c r="I1096" t="s">
        <v>428</v>
      </c>
      <c r="J1096" t="s">
        <v>297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"21:14:25.305"</f>
        <v>21:14:25.305</v>
      </c>
      <c r="T1096" t="str">
        <f>"21:14:24.905"</f>
        <v>21:14:24.905</v>
      </c>
      <c r="U1096" t="str">
        <f t="shared" si="69"/>
        <v>A073EB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126</v>
      </c>
      <c r="AG1096">
        <v>0</v>
      </c>
      <c r="AH1096">
        <v>0</v>
      </c>
      <c r="AI1096">
        <v>2</v>
      </c>
      <c r="AJ1096">
        <v>1</v>
      </c>
      <c r="AK1096" t="s">
        <v>624</v>
      </c>
      <c r="AL1096">
        <v>36.034275999999998</v>
      </c>
      <c r="AM1096" t="s">
        <v>625</v>
      </c>
      <c r="AN1096">
        <v>-75.658142999999995</v>
      </c>
      <c r="AO1096">
        <v>25</v>
      </c>
      <c r="AP1096">
        <v>1100</v>
      </c>
      <c r="AQ1096" t="s">
        <v>129</v>
      </c>
      <c r="AR1096">
        <v>-75</v>
      </c>
      <c r="AS1096">
        <v>85</v>
      </c>
      <c r="AT1096">
        <v>-704</v>
      </c>
      <c r="BB1096" t="str">
        <f t="shared" si="70"/>
        <v>1200</v>
      </c>
      <c r="BC1096">
        <v>1</v>
      </c>
      <c r="BD1096" t="str">
        <f t="shared" si="68"/>
        <v xml:space="preserve">N1281F  </v>
      </c>
      <c r="BE1096">
        <v>1</v>
      </c>
      <c r="BG1096">
        <v>0</v>
      </c>
      <c r="BH1096">
        <v>0</v>
      </c>
      <c r="BI1096">
        <v>0</v>
      </c>
      <c r="BJ1096">
        <v>950</v>
      </c>
      <c r="BK1096">
        <v>-150</v>
      </c>
      <c r="BL1096" t="s">
        <v>130</v>
      </c>
      <c r="BM1096">
        <v>1</v>
      </c>
      <c r="BN1096">
        <v>0</v>
      </c>
      <c r="BO1096">
        <v>1</v>
      </c>
      <c r="BP1096">
        <v>0</v>
      </c>
      <c r="BT1096">
        <v>0</v>
      </c>
      <c r="BU1096">
        <v>0</v>
      </c>
      <c r="CE1096" t="str">
        <f>"21:14:25.307"</f>
        <v>21:14:25.307</v>
      </c>
      <c r="CF1096">
        <v>307281406</v>
      </c>
      <c r="CI1096">
        <v>0</v>
      </c>
      <c r="CJ1096">
        <v>1504</v>
      </c>
      <c r="CK1096">
        <v>1011.2</v>
      </c>
      <c r="CL1096">
        <v>4.2187999999999999</v>
      </c>
      <c r="CM1096">
        <v>1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6</v>
      </c>
      <c r="CY1096">
        <v>7</v>
      </c>
      <c r="CZ1096" t="s">
        <v>131</v>
      </c>
      <c r="DA1096">
        <v>145</v>
      </c>
      <c r="DB1096">
        <v>1</v>
      </c>
      <c r="DC1096" t="s">
        <v>132</v>
      </c>
      <c r="DD1096" t="s">
        <v>133</v>
      </c>
      <c r="DG1096">
        <v>1868288</v>
      </c>
      <c r="DI1096">
        <v>0</v>
      </c>
      <c r="DJ1096">
        <v>0</v>
      </c>
      <c r="DK1096">
        <v>1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3">
      <c r="A1097" t="str">
        <f>"09/28/2024 21:14:25.589"</f>
        <v>09/28/2024 21:14:25.589</v>
      </c>
      <c r="C1097" t="str">
        <f t="shared" si="67"/>
        <v>FFDFD7C0</v>
      </c>
      <c r="D1097" t="s">
        <v>143</v>
      </c>
      <c r="E1097">
        <v>13</v>
      </c>
      <c r="J1097" t="s">
        <v>144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"21:14:25.305"</f>
        <v>21:14:25.305</v>
      </c>
      <c r="T1097" t="str">
        <f>"21:14:24.905"</f>
        <v>21:14:24.905</v>
      </c>
      <c r="U1097" t="str">
        <f t="shared" si="69"/>
        <v>A073EB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126</v>
      </c>
      <c r="AG1097">
        <v>0</v>
      </c>
      <c r="AH1097">
        <v>0</v>
      </c>
      <c r="AI1097">
        <v>2</v>
      </c>
      <c r="AJ1097">
        <v>1</v>
      </c>
      <c r="AK1097" t="s">
        <v>624</v>
      </c>
      <c r="AL1097">
        <v>36.034275999999998</v>
      </c>
      <c r="AM1097" t="s">
        <v>625</v>
      </c>
      <c r="AN1097">
        <v>-75.658142999999995</v>
      </c>
      <c r="AO1097">
        <v>25</v>
      </c>
      <c r="AP1097">
        <v>1100</v>
      </c>
      <c r="AQ1097" t="s">
        <v>129</v>
      </c>
      <c r="AR1097">
        <v>-75</v>
      </c>
      <c r="AS1097">
        <v>85</v>
      </c>
      <c r="AT1097">
        <v>-704</v>
      </c>
      <c r="BB1097" t="str">
        <f t="shared" si="70"/>
        <v>1200</v>
      </c>
      <c r="BC1097">
        <v>1</v>
      </c>
      <c r="BD1097" t="str">
        <f t="shared" si="68"/>
        <v xml:space="preserve">N1281F  </v>
      </c>
      <c r="BE1097">
        <v>1</v>
      </c>
      <c r="BG1097">
        <v>0</v>
      </c>
      <c r="BH1097">
        <v>0</v>
      </c>
      <c r="BI1097">
        <v>0</v>
      </c>
      <c r="BJ1097">
        <v>950</v>
      </c>
      <c r="BK1097">
        <v>-150</v>
      </c>
      <c r="BL1097" t="s">
        <v>130</v>
      </c>
      <c r="BM1097">
        <v>1</v>
      </c>
      <c r="BN1097">
        <v>0</v>
      </c>
      <c r="BO1097">
        <v>1</v>
      </c>
      <c r="BP1097">
        <v>0</v>
      </c>
      <c r="BT1097">
        <v>0</v>
      </c>
      <c r="BU1097">
        <v>0</v>
      </c>
      <c r="CE1097" t="str">
        <f>"21:14:25.307"</f>
        <v>21:14:25.307</v>
      </c>
      <c r="CF1097">
        <v>307281406</v>
      </c>
      <c r="CI1097">
        <v>0</v>
      </c>
      <c r="CJ1097">
        <v>1504</v>
      </c>
      <c r="CK1097">
        <v>1011.2</v>
      </c>
      <c r="CL1097">
        <v>4.2187999999999999</v>
      </c>
      <c r="CM1097">
        <v>1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6</v>
      </c>
      <c r="CY1097">
        <v>7</v>
      </c>
      <c r="CZ1097" t="s">
        <v>131</v>
      </c>
      <c r="DA1097">
        <v>145</v>
      </c>
      <c r="DB1097">
        <v>1</v>
      </c>
      <c r="DC1097" t="s">
        <v>132</v>
      </c>
      <c r="DD1097" t="s">
        <v>133</v>
      </c>
      <c r="DG1097">
        <v>1868288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3">
      <c r="A1098" t="str">
        <f>"09/28/2024 21:14:25.589"</f>
        <v>09/28/2024 21:14:25.589</v>
      </c>
      <c r="C1098" t="str">
        <f t="shared" si="67"/>
        <v>FFDFD7C0</v>
      </c>
      <c r="D1098" t="s">
        <v>136</v>
      </c>
      <c r="E1098">
        <v>4</v>
      </c>
      <c r="F1098">
        <v>1004</v>
      </c>
      <c r="G1098" t="s">
        <v>124</v>
      </c>
      <c r="J1098" t="s">
        <v>137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"21:14:25.305"</f>
        <v>21:14:25.305</v>
      </c>
      <c r="T1098" t="str">
        <f>"21:14:24.905"</f>
        <v>21:14:24.905</v>
      </c>
      <c r="U1098" t="str">
        <f t="shared" si="69"/>
        <v>A073EB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126</v>
      </c>
      <c r="AG1098">
        <v>0</v>
      </c>
      <c r="AH1098">
        <v>0</v>
      </c>
      <c r="AI1098">
        <v>2</v>
      </c>
      <c r="AJ1098">
        <v>1</v>
      </c>
      <c r="AK1098" t="s">
        <v>624</v>
      </c>
      <c r="AL1098">
        <v>36.034275999999998</v>
      </c>
      <c r="AM1098" t="s">
        <v>625</v>
      </c>
      <c r="AN1098">
        <v>-75.658142999999995</v>
      </c>
      <c r="AO1098">
        <v>25</v>
      </c>
      <c r="AP1098">
        <v>1100</v>
      </c>
      <c r="AQ1098" t="s">
        <v>129</v>
      </c>
      <c r="AR1098">
        <v>-75</v>
      </c>
      <c r="AS1098">
        <v>85</v>
      </c>
      <c r="AT1098">
        <v>-704</v>
      </c>
      <c r="BB1098" t="str">
        <f t="shared" si="70"/>
        <v>1200</v>
      </c>
      <c r="BC1098">
        <v>1</v>
      </c>
      <c r="BD1098" t="str">
        <f t="shared" si="68"/>
        <v xml:space="preserve">N1281F  </v>
      </c>
      <c r="BE1098">
        <v>1</v>
      </c>
      <c r="BG1098">
        <v>0</v>
      </c>
      <c r="BH1098">
        <v>0</v>
      </c>
      <c r="BI1098">
        <v>0</v>
      </c>
      <c r="BJ1098">
        <v>950</v>
      </c>
      <c r="BK1098">
        <v>-150</v>
      </c>
      <c r="BL1098" t="s">
        <v>130</v>
      </c>
      <c r="BM1098">
        <v>1</v>
      </c>
      <c r="BN1098">
        <v>0</v>
      </c>
      <c r="BO1098">
        <v>1</v>
      </c>
      <c r="BP1098">
        <v>0</v>
      </c>
      <c r="BT1098">
        <v>0</v>
      </c>
      <c r="BU1098">
        <v>0</v>
      </c>
      <c r="CE1098" t="str">
        <f>"21:14:25.307"</f>
        <v>21:14:25.307</v>
      </c>
      <c r="CF1098">
        <v>307281406</v>
      </c>
      <c r="CI1098">
        <v>0</v>
      </c>
      <c r="CJ1098">
        <v>1504</v>
      </c>
      <c r="CK1098">
        <v>1011.2</v>
      </c>
      <c r="CL1098">
        <v>4.2187999999999999</v>
      </c>
      <c r="CM1098">
        <v>1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6</v>
      </c>
      <c r="CY1098">
        <v>7</v>
      </c>
      <c r="CZ1098" t="s">
        <v>131</v>
      </c>
      <c r="DA1098">
        <v>145</v>
      </c>
      <c r="DB1098">
        <v>1</v>
      </c>
      <c r="DC1098" t="s">
        <v>132</v>
      </c>
      <c r="DD1098" t="s">
        <v>133</v>
      </c>
      <c r="DG1098">
        <v>1868288</v>
      </c>
      <c r="DI1098">
        <v>0</v>
      </c>
      <c r="DJ1098">
        <v>0</v>
      </c>
      <c r="DK1098">
        <v>1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3">
      <c r="A1099" t="str">
        <f>"09/28/2024 21:14:25.589"</f>
        <v>09/28/2024 21:14:25.589</v>
      </c>
      <c r="C1099" t="str">
        <f t="shared" si="67"/>
        <v>FFDFD7C0</v>
      </c>
      <c r="D1099" t="s">
        <v>136</v>
      </c>
      <c r="E1099">
        <v>3</v>
      </c>
      <c r="F1099">
        <v>1003</v>
      </c>
      <c r="G1099" t="s">
        <v>142</v>
      </c>
      <c r="J1099" t="s">
        <v>137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"21:14:25.305"</f>
        <v>21:14:25.305</v>
      </c>
      <c r="T1099" t="str">
        <f>"21:14:24.905"</f>
        <v>21:14:24.905</v>
      </c>
      <c r="U1099" t="str">
        <f t="shared" si="69"/>
        <v>A073EB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126</v>
      </c>
      <c r="AG1099">
        <v>0</v>
      </c>
      <c r="AH1099">
        <v>0</v>
      </c>
      <c r="AI1099">
        <v>2</v>
      </c>
      <c r="AJ1099">
        <v>1</v>
      </c>
      <c r="AK1099" t="s">
        <v>624</v>
      </c>
      <c r="AL1099">
        <v>36.034275999999998</v>
      </c>
      <c r="AM1099" t="s">
        <v>625</v>
      </c>
      <c r="AN1099">
        <v>-75.658142999999995</v>
      </c>
      <c r="AO1099">
        <v>25</v>
      </c>
      <c r="AP1099">
        <v>1100</v>
      </c>
      <c r="AQ1099" t="s">
        <v>129</v>
      </c>
      <c r="AR1099">
        <v>-75</v>
      </c>
      <c r="AS1099">
        <v>85</v>
      </c>
      <c r="AT1099">
        <v>-704</v>
      </c>
      <c r="BB1099" t="str">
        <f t="shared" si="70"/>
        <v>1200</v>
      </c>
      <c r="BC1099">
        <v>1</v>
      </c>
      <c r="BD1099" t="str">
        <f t="shared" si="68"/>
        <v xml:space="preserve">N1281F  </v>
      </c>
      <c r="BE1099">
        <v>1</v>
      </c>
      <c r="BG1099">
        <v>0</v>
      </c>
      <c r="BH1099">
        <v>0</v>
      </c>
      <c r="BI1099">
        <v>0</v>
      </c>
      <c r="BJ1099">
        <v>950</v>
      </c>
      <c r="BK1099">
        <v>-150</v>
      </c>
      <c r="BL1099" t="s">
        <v>130</v>
      </c>
      <c r="BM1099">
        <v>1</v>
      </c>
      <c r="BN1099">
        <v>0</v>
      </c>
      <c r="BO1099">
        <v>1</v>
      </c>
      <c r="BP1099">
        <v>0</v>
      </c>
      <c r="BT1099">
        <v>0</v>
      </c>
      <c r="BU1099">
        <v>0</v>
      </c>
      <c r="CE1099" t="str">
        <f>"21:14:25.307"</f>
        <v>21:14:25.307</v>
      </c>
      <c r="CF1099">
        <v>307281406</v>
      </c>
      <c r="CI1099">
        <v>0</v>
      </c>
      <c r="CJ1099">
        <v>1504</v>
      </c>
      <c r="CK1099">
        <v>1011.2</v>
      </c>
      <c r="CL1099">
        <v>4.2187999999999999</v>
      </c>
      <c r="CM1099">
        <v>1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6</v>
      </c>
      <c r="CY1099">
        <v>7</v>
      </c>
      <c r="CZ1099" t="s">
        <v>131</v>
      </c>
      <c r="DA1099">
        <v>145</v>
      </c>
      <c r="DB1099">
        <v>1</v>
      </c>
      <c r="DC1099" t="s">
        <v>132</v>
      </c>
      <c r="DD1099" t="s">
        <v>133</v>
      </c>
      <c r="DG1099">
        <v>1868288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3">
      <c r="A1100" t="str">
        <f>"09/28/2024 21:14:26.573"</f>
        <v>09/28/2024 21:14:26.573</v>
      </c>
      <c r="C1100" t="str">
        <f t="shared" si="67"/>
        <v>FFDFD7C0</v>
      </c>
      <c r="D1100" t="s">
        <v>143</v>
      </c>
      <c r="E1100">
        <v>13</v>
      </c>
      <c r="J1100" t="s">
        <v>144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"21:14:26.320"</f>
        <v>21:14:26.320</v>
      </c>
      <c r="T1100" t="str">
        <f>"21:14:25.820"</f>
        <v>21:14:25.820</v>
      </c>
      <c r="U1100" t="str">
        <f t="shared" si="69"/>
        <v>A073EB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126</v>
      </c>
      <c r="AG1100">
        <v>0</v>
      </c>
      <c r="AH1100">
        <v>0</v>
      </c>
      <c r="AI1100">
        <v>2</v>
      </c>
      <c r="AJ1100">
        <v>1</v>
      </c>
      <c r="AK1100" t="s">
        <v>626</v>
      </c>
      <c r="AL1100">
        <v>36.034683999999999</v>
      </c>
      <c r="AM1100" t="s">
        <v>627</v>
      </c>
      <c r="AN1100">
        <v>-75.658636000000001</v>
      </c>
      <c r="AO1100">
        <v>25</v>
      </c>
      <c r="AP1100">
        <v>1075</v>
      </c>
      <c r="AQ1100" t="s">
        <v>129</v>
      </c>
      <c r="AR1100">
        <v>-77</v>
      </c>
      <c r="AS1100">
        <v>80</v>
      </c>
      <c r="AT1100">
        <v>-576</v>
      </c>
      <c r="BB1100" t="str">
        <f t="shared" si="70"/>
        <v>1200</v>
      </c>
      <c r="BC1100">
        <v>1</v>
      </c>
      <c r="BD1100" t="str">
        <f t="shared" si="68"/>
        <v xml:space="preserve">N1281F  </v>
      </c>
      <c r="BE1100">
        <v>1</v>
      </c>
      <c r="BG1100">
        <v>0</v>
      </c>
      <c r="BH1100">
        <v>0</v>
      </c>
      <c r="BI1100">
        <v>0</v>
      </c>
      <c r="BJ1100">
        <v>950</v>
      </c>
      <c r="BK1100">
        <v>-125</v>
      </c>
      <c r="BL1100" t="s">
        <v>130</v>
      </c>
      <c r="BM1100">
        <v>1</v>
      </c>
      <c r="BN1100">
        <v>0</v>
      </c>
      <c r="BO1100">
        <v>1</v>
      </c>
      <c r="BP1100">
        <v>0</v>
      </c>
      <c r="BT1100">
        <v>0</v>
      </c>
      <c r="BU1100">
        <v>0</v>
      </c>
      <c r="CE1100" t="str">
        <f>"21:14:26.325"</f>
        <v>21:14:26.325</v>
      </c>
      <c r="CF1100">
        <v>324736067</v>
      </c>
      <c r="CI1100">
        <v>0</v>
      </c>
      <c r="CJ1100">
        <v>1504</v>
      </c>
      <c r="CK1100">
        <v>1011.2</v>
      </c>
      <c r="CL1100">
        <v>4.2187999999999999</v>
      </c>
      <c r="CM1100">
        <v>1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6</v>
      </c>
      <c r="CY1100">
        <v>7</v>
      </c>
      <c r="CZ1100" t="s">
        <v>131</v>
      </c>
      <c r="DA1100">
        <v>145</v>
      </c>
      <c r="DB1100">
        <v>1</v>
      </c>
      <c r="DC1100" t="s">
        <v>132</v>
      </c>
      <c r="DD1100" t="s">
        <v>133</v>
      </c>
      <c r="DG1100">
        <v>1868739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3">
      <c r="A1101" t="str">
        <f>"09/28/2024 21:14:26.604"</f>
        <v>09/28/2024 21:14:26.604</v>
      </c>
      <c r="C1101" t="str">
        <f t="shared" si="67"/>
        <v>FFDFD7C0</v>
      </c>
      <c r="D1101" t="s">
        <v>136</v>
      </c>
      <c r="E1101">
        <v>3</v>
      </c>
      <c r="F1101">
        <v>1003</v>
      </c>
      <c r="G1101" t="s">
        <v>142</v>
      </c>
      <c r="J1101" t="s">
        <v>137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"21:14:26.320"</f>
        <v>21:14:26.320</v>
      </c>
      <c r="T1101" t="str">
        <f>"21:14:25.820"</f>
        <v>21:14:25.820</v>
      </c>
      <c r="U1101" t="str">
        <f t="shared" si="69"/>
        <v>A073EB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126</v>
      </c>
      <c r="AG1101">
        <v>0</v>
      </c>
      <c r="AH1101">
        <v>0</v>
      </c>
      <c r="AI1101">
        <v>2</v>
      </c>
      <c r="AJ1101">
        <v>1</v>
      </c>
      <c r="AK1101" t="s">
        <v>626</v>
      </c>
      <c r="AL1101">
        <v>36.034683999999999</v>
      </c>
      <c r="AM1101" t="s">
        <v>627</v>
      </c>
      <c r="AN1101">
        <v>-75.658636000000001</v>
      </c>
      <c r="AO1101">
        <v>25</v>
      </c>
      <c r="AP1101">
        <v>1075</v>
      </c>
      <c r="AQ1101" t="s">
        <v>129</v>
      </c>
      <c r="AR1101">
        <v>-77</v>
      </c>
      <c r="AS1101">
        <v>80</v>
      </c>
      <c r="AT1101">
        <v>-576</v>
      </c>
      <c r="BB1101" t="str">
        <f t="shared" si="70"/>
        <v>1200</v>
      </c>
      <c r="BC1101">
        <v>1</v>
      </c>
      <c r="BD1101" t="str">
        <f t="shared" si="68"/>
        <v xml:space="preserve">N1281F  </v>
      </c>
      <c r="BE1101">
        <v>1</v>
      </c>
      <c r="BG1101">
        <v>0</v>
      </c>
      <c r="BH1101">
        <v>0</v>
      </c>
      <c r="BI1101">
        <v>0</v>
      </c>
      <c r="BJ1101">
        <v>950</v>
      </c>
      <c r="BK1101">
        <v>-125</v>
      </c>
      <c r="BL1101" t="s">
        <v>130</v>
      </c>
      <c r="BM1101">
        <v>1</v>
      </c>
      <c r="BN1101">
        <v>0</v>
      </c>
      <c r="BO1101">
        <v>1</v>
      </c>
      <c r="BP1101">
        <v>0</v>
      </c>
      <c r="BT1101">
        <v>0</v>
      </c>
      <c r="BU1101">
        <v>0</v>
      </c>
      <c r="CE1101" t="str">
        <f>"21:14:26.325"</f>
        <v>21:14:26.325</v>
      </c>
      <c r="CF1101">
        <v>324736067</v>
      </c>
      <c r="CI1101">
        <v>0</v>
      </c>
      <c r="CJ1101">
        <v>1504</v>
      </c>
      <c r="CK1101">
        <v>1011.2</v>
      </c>
      <c r="CL1101">
        <v>4.2187999999999999</v>
      </c>
      <c r="CM1101">
        <v>1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6</v>
      </c>
      <c r="CY1101">
        <v>7</v>
      </c>
      <c r="CZ1101" t="s">
        <v>131</v>
      </c>
      <c r="DA1101">
        <v>145</v>
      </c>
      <c r="DB1101">
        <v>1</v>
      </c>
      <c r="DC1101" t="s">
        <v>132</v>
      </c>
      <c r="DD1101" t="s">
        <v>133</v>
      </c>
      <c r="DG1101">
        <v>1868739</v>
      </c>
      <c r="DI1101">
        <v>0</v>
      </c>
      <c r="DJ1101">
        <v>0</v>
      </c>
      <c r="DK1101">
        <v>1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3">
      <c r="A1102" t="str">
        <f>"09/28/2024 21:14:26.604"</f>
        <v>09/28/2024 21:14:26.604</v>
      </c>
      <c r="C1102" t="str">
        <f t="shared" si="67"/>
        <v>FFDFD7C0</v>
      </c>
      <c r="D1102" t="s">
        <v>136</v>
      </c>
      <c r="E1102">
        <v>4</v>
      </c>
      <c r="F1102">
        <v>1004</v>
      </c>
      <c r="G1102" t="s">
        <v>124</v>
      </c>
      <c r="J1102" t="s">
        <v>137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"21:14:26.320"</f>
        <v>21:14:26.320</v>
      </c>
      <c r="T1102" t="str">
        <f>"21:14:25.820"</f>
        <v>21:14:25.820</v>
      </c>
      <c r="U1102" t="str">
        <f t="shared" si="69"/>
        <v>A073EB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126</v>
      </c>
      <c r="AG1102">
        <v>0</v>
      </c>
      <c r="AH1102">
        <v>0</v>
      </c>
      <c r="AI1102">
        <v>2</v>
      </c>
      <c r="AJ1102">
        <v>1</v>
      </c>
      <c r="AK1102" t="s">
        <v>626</v>
      </c>
      <c r="AL1102">
        <v>36.034683999999999</v>
      </c>
      <c r="AM1102" t="s">
        <v>627</v>
      </c>
      <c r="AN1102">
        <v>-75.658636000000001</v>
      </c>
      <c r="AO1102">
        <v>25</v>
      </c>
      <c r="AP1102">
        <v>1075</v>
      </c>
      <c r="AQ1102" t="s">
        <v>129</v>
      </c>
      <c r="AR1102">
        <v>-77</v>
      </c>
      <c r="AS1102">
        <v>80</v>
      </c>
      <c r="AT1102">
        <v>-576</v>
      </c>
      <c r="BB1102" t="str">
        <f t="shared" si="70"/>
        <v>1200</v>
      </c>
      <c r="BC1102">
        <v>1</v>
      </c>
      <c r="BD1102" t="str">
        <f t="shared" si="68"/>
        <v xml:space="preserve">N1281F  </v>
      </c>
      <c r="BE1102">
        <v>1</v>
      </c>
      <c r="BG1102">
        <v>0</v>
      </c>
      <c r="BH1102">
        <v>0</v>
      </c>
      <c r="BI1102">
        <v>0</v>
      </c>
      <c r="BJ1102">
        <v>950</v>
      </c>
      <c r="BK1102">
        <v>-125</v>
      </c>
      <c r="BL1102" t="s">
        <v>130</v>
      </c>
      <c r="BM1102">
        <v>1</v>
      </c>
      <c r="BN1102">
        <v>0</v>
      </c>
      <c r="BO1102">
        <v>1</v>
      </c>
      <c r="BP1102">
        <v>0</v>
      </c>
      <c r="BT1102">
        <v>0</v>
      </c>
      <c r="BU1102">
        <v>0</v>
      </c>
      <c r="CE1102" t="str">
        <f>"21:14:26.325"</f>
        <v>21:14:26.325</v>
      </c>
      <c r="CF1102">
        <v>324736067</v>
      </c>
      <c r="CI1102">
        <v>0</v>
      </c>
      <c r="CJ1102">
        <v>1504</v>
      </c>
      <c r="CK1102">
        <v>1011.2</v>
      </c>
      <c r="CL1102">
        <v>4.2187999999999999</v>
      </c>
      <c r="CM1102">
        <v>1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6</v>
      </c>
      <c r="CY1102">
        <v>7</v>
      </c>
      <c r="CZ1102" t="s">
        <v>131</v>
      </c>
      <c r="DA1102">
        <v>145</v>
      </c>
      <c r="DB1102">
        <v>1</v>
      </c>
      <c r="DC1102" t="s">
        <v>132</v>
      </c>
      <c r="DD1102" t="s">
        <v>133</v>
      </c>
      <c r="DG1102">
        <v>1868739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3">
      <c r="A1103" t="str">
        <f>"09/28/2024 21:14:26.620"</f>
        <v>09/28/2024 21:14:26.620</v>
      </c>
      <c r="C1103" t="str">
        <f t="shared" si="67"/>
        <v>FFDFD7C0</v>
      </c>
      <c r="D1103" t="s">
        <v>123</v>
      </c>
      <c r="E1103">
        <v>2</v>
      </c>
      <c r="H1103">
        <v>158</v>
      </c>
      <c r="I1103" t="s">
        <v>124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"21:14:26.320"</f>
        <v>21:14:26.320</v>
      </c>
      <c r="T1103" t="str">
        <f>"21:14:25.820"</f>
        <v>21:14:25.820</v>
      </c>
      <c r="U1103" t="str">
        <f t="shared" si="69"/>
        <v>A073EB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126</v>
      </c>
      <c r="AG1103">
        <v>0</v>
      </c>
      <c r="AH1103">
        <v>0</v>
      </c>
      <c r="AI1103">
        <v>2</v>
      </c>
      <c r="AJ1103">
        <v>1</v>
      </c>
      <c r="AK1103" t="s">
        <v>626</v>
      </c>
      <c r="AL1103">
        <v>36.034683999999999</v>
      </c>
      <c r="AM1103" t="s">
        <v>627</v>
      </c>
      <c r="AN1103">
        <v>-75.658636000000001</v>
      </c>
      <c r="AO1103">
        <v>25</v>
      </c>
      <c r="AP1103">
        <v>1075</v>
      </c>
      <c r="AQ1103" t="s">
        <v>129</v>
      </c>
      <c r="AR1103">
        <v>-77</v>
      </c>
      <c r="AS1103">
        <v>80</v>
      </c>
      <c r="AT1103">
        <v>-576</v>
      </c>
      <c r="BB1103" t="str">
        <f t="shared" si="70"/>
        <v>1200</v>
      </c>
      <c r="BC1103">
        <v>1</v>
      </c>
      <c r="BD1103" t="str">
        <f t="shared" si="68"/>
        <v xml:space="preserve">N1281F  </v>
      </c>
      <c r="BE1103">
        <v>1</v>
      </c>
      <c r="BG1103">
        <v>0</v>
      </c>
      <c r="BH1103">
        <v>0</v>
      </c>
      <c r="BI1103">
        <v>0</v>
      </c>
      <c r="BJ1103">
        <v>950</v>
      </c>
      <c r="BK1103">
        <v>-125</v>
      </c>
      <c r="BL1103" t="s">
        <v>130</v>
      </c>
      <c r="BM1103">
        <v>1</v>
      </c>
      <c r="BN1103">
        <v>0</v>
      </c>
      <c r="BO1103">
        <v>1</v>
      </c>
      <c r="BP1103">
        <v>0</v>
      </c>
      <c r="BT1103">
        <v>0</v>
      </c>
      <c r="BU1103">
        <v>0</v>
      </c>
      <c r="CE1103" t="str">
        <f>"21:14:26.325"</f>
        <v>21:14:26.325</v>
      </c>
      <c r="CF1103">
        <v>324736067</v>
      </c>
      <c r="CI1103">
        <v>0</v>
      </c>
      <c r="CJ1103">
        <v>1504</v>
      </c>
      <c r="CK1103">
        <v>1011.2</v>
      </c>
      <c r="CL1103">
        <v>4.2187999999999999</v>
      </c>
      <c r="CM1103">
        <v>1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6</v>
      </c>
      <c r="CY1103">
        <v>7</v>
      </c>
      <c r="CZ1103" t="s">
        <v>131</v>
      </c>
      <c r="DA1103">
        <v>145</v>
      </c>
      <c r="DB1103">
        <v>1</v>
      </c>
      <c r="DC1103" t="s">
        <v>132</v>
      </c>
      <c r="DD1103" t="s">
        <v>133</v>
      </c>
      <c r="DG1103">
        <v>1868739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3">
      <c r="A1104" t="str">
        <f>"09/28/2024 21:14:26.635"</f>
        <v>09/28/2024 21:14:26.635</v>
      </c>
      <c r="C1104" t="str">
        <f t="shared" si="67"/>
        <v>FFDFD7C0</v>
      </c>
      <c r="D1104" t="s">
        <v>427</v>
      </c>
      <c r="E1104">
        <v>46</v>
      </c>
      <c r="H1104">
        <v>143</v>
      </c>
      <c r="I1104" t="s">
        <v>428</v>
      </c>
      <c r="J1104" t="s">
        <v>297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"21:14:26.320"</f>
        <v>21:14:26.320</v>
      </c>
      <c r="T1104" t="str">
        <f>"21:14:25.820"</f>
        <v>21:14:25.820</v>
      </c>
      <c r="U1104" t="str">
        <f t="shared" si="69"/>
        <v>A073EB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126</v>
      </c>
      <c r="AG1104">
        <v>0</v>
      </c>
      <c r="AH1104">
        <v>0</v>
      </c>
      <c r="AI1104">
        <v>2</v>
      </c>
      <c r="AJ1104">
        <v>1</v>
      </c>
      <c r="AK1104" t="s">
        <v>626</v>
      </c>
      <c r="AL1104">
        <v>36.034683999999999</v>
      </c>
      <c r="AM1104" t="s">
        <v>627</v>
      </c>
      <c r="AN1104">
        <v>-75.658636000000001</v>
      </c>
      <c r="AO1104">
        <v>25</v>
      </c>
      <c r="AP1104">
        <v>1075</v>
      </c>
      <c r="AQ1104" t="s">
        <v>129</v>
      </c>
      <c r="AR1104">
        <v>-77</v>
      </c>
      <c r="AS1104">
        <v>80</v>
      </c>
      <c r="AT1104">
        <v>-576</v>
      </c>
      <c r="BB1104" t="str">
        <f t="shared" si="70"/>
        <v>1200</v>
      </c>
      <c r="BC1104">
        <v>1</v>
      </c>
      <c r="BD1104" t="str">
        <f t="shared" si="68"/>
        <v xml:space="preserve">N1281F  </v>
      </c>
      <c r="BE1104">
        <v>1</v>
      </c>
      <c r="BG1104">
        <v>0</v>
      </c>
      <c r="BH1104">
        <v>0</v>
      </c>
      <c r="BI1104">
        <v>0</v>
      </c>
      <c r="BJ1104">
        <v>950</v>
      </c>
      <c r="BK1104">
        <v>-125</v>
      </c>
      <c r="BL1104" t="s">
        <v>130</v>
      </c>
      <c r="BM1104">
        <v>1</v>
      </c>
      <c r="BN1104">
        <v>0</v>
      </c>
      <c r="BO1104">
        <v>1</v>
      </c>
      <c r="BP1104">
        <v>0</v>
      </c>
      <c r="BT1104">
        <v>0</v>
      </c>
      <c r="BU1104">
        <v>0</v>
      </c>
      <c r="CE1104" t="str">
        <f>"21:14:26.325"</f>
        <v>21:14:26.325</v>
      </c>
      <c r="CF1104">
        <v>324736067</v>
      </c>
      <c r="CI1104">
        <v>0</v>
      </c>
      <c r="CJ1104">
        <v>1504</v>
      </c>
      <c r="CK1104">
        <v>1011.2</v>
      </c>
      <c r="CL1104">
        <v>4.2187999999999999</v>
      </c>
      <c r="CM1104">
        <v>1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6</v>
      </c>
      <c r="CY1104">
        <v>7</v>
      </c>
      <c r="CZ1104" t="s">
        <v>131</v>
      </c>
      <c r="DA1104">
        <v>145</v>
      </c>
      <c r="DB1104">
        <v>1</v>
      </c>
      <c r="DC1104" t="s">
        <v>132</v>
      </c>
      <c r="DD1104" t="s">
        <v>133</v>
      </c>
      <c r="DG1104">
        <v>1868739</v>
      </c>
      <c r="DI1104">
        <v>0</v>
      </c>
      <c r="DJ1104">
        <v>0</v>
      </c>
      <c r="DK1104">
        <v>1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3">
      <c r="A1105" t="str">
        <f>"09/28/2024 21:14:27.682"</f>
        <v>09/28/2024 21:14:27.682</v>
      </c>
      <c r="C1105" t="str">
        <f t="shared" si="67"/>
        <v>FFDFD7C0</v>
      </c>
      <c r="D1105" t="s">
        <v>427</v>
      </c>
      <c r="E1105">
        <v>46</v>
      </c>
      <c r="H1105">
        <v>143</v>
      </c>
      <c r="I1105" t="s">
        <v>428</v>
      </c>
      <c r="J1105" t="s">
        <v>297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"21:14:27.406"</f>
        <v>21:14:27.406</v>
      </c>
      <c r="T1105" t="str">
        <f>"21:14:27.006"</f>
        <v>21:14:27.006</v>
      </c>
      <c r="U1105" t="str">
        <f t="shared" si="69"/>
        <v>A073EB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126</v>
      </c>
      <c r="AG1105">
        <v>0</v>
      </c>
      <c r="AH1105">
        <v>0</v>
      </c>
      <c r="AI1105">
        <v>2</v>
      </c>
      <c r="AJ1105">
        <v>1</v>
      </c>
      <c r="AK1105" t="s">
        <v>628</v>
      </c>
      <c r="AL1105">
        <v>36.035006000000003</v>
      </c>
      <c r="AM1105" t="s">
        <v>629</v>
      </c>
      <c r="AN1105">
        <v>-75.659108000000003</v>
      </c>
      <c r="AO1105">
        <v>25</v>
      </c>
      <c r="AP1105">
        <v>1075</v>
      </c>
      <c r="AQ1105" t="s">
        <v>129</v>
      </c>
      <c r="AR1105">
        <v>-79</v>
      </c>
      <c r="AS1105">
        <v>75</v>
      </c>
      <c r="AT1105">
        <v>-320</v>
      </c>
      <c r="BB1105" t="str">
        <f t="shared" si="70"/>
        <v>1200</v>
      </c>
      <c r="BC1105">
        <v>1</v>
      </c>
      <c r="BD1105" t="str">
        <f t="shared" si="68"/>
        <v xml:space="preserve">N1281F  </v>
      </c>
      <c r="BE1105">
        <v>1</v>
      </c>
      <c r="BG1105">
        <v>0</v>
      </c>
      <c r="BH1105">
        <v>0</v>
      </c>
      <c r="BI1105">
        <v>0</v>
      </c>
      <c r="BJ1105">
        <v>925</v>
      </c>
      <c r="BK1105">
        <v>-150</v>
      </c>
      <c r="BL1105" t="s">
        <v>130</v>
      </c>
      <c r="BM1105">
        <v>1</v>
      </c>
      <c r="BN1105">
        <v>0</v>
      </c>
      <c r="BO1105">
        <v>1</v>
      </c>
      <c r="BP1105">
        <v>0</v>
      </c>
      <c r="BT1105">
        <v>0</v>
      </c>
      <c r="BU1105">
        <v>0</v>
      </c>
      <c r="CE1105" t="str">
        <f>"21:14:27.408"</f>
        <v>21:14:27.408</v>
      </c>
      <c r="CF1105">
        <v>407727324</v>
      </c>
      <c r="CI1105">
        <v>0</v>
      </c>
      <c r="CJ1105">
        <v>1504</v>
      </c>
      <c r="CK1105">
        <v>1011.2</v>
      </c>
      <c r="CL1105">
        <v>4.2187999999999999</v>
      </c>
      <c r="CM1105">
        <v>1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5</v>
      </c>
      <c r="CY1105">
        <v>7</v>
      </c>
      <c r="CZ1105" t="s">
        <v>131</v>
      </c>
      <c r="DA1105">
        <v>145</v>
      </c>
      <c r="DB1105">
        <v>1</v>
      </c>
      <c r="DC1105" t="s">
        <v>132</v>
      </c>
      <c r="DD1105" t="s">
        <v>133</v>
      </c>
      <c r="DG1105">
        <v>1869203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3">
      <c r="A1106" t="str">
        <f>"09/28/2024 21:14:27.682"</f>
        <v>09/28/2024 21:14:27.682</v>
      </c>
      <c r="C1106" t="str">
        <f t="shared" si="67"/>
        <v>FFDFD7C0</v>
      </c>
      <c r="D1106" t="s">
        <v>143</v>
      </c>
      <c r="E1106">
        <v>13</v>
      </c>
      <c r="J1106" t="s">
        <v>144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"21:14:27.406"</f>
        <v>21:14:27.406</v>
      </c>
      <c r="T1106" t="str">
        <f>"21:14:27.006"</f>
        <v>21:14:27.006</v>
      </c>
      <c r="U1106" t="str">
        <f t="shared" si="69"/>
        <v>A073EB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126</v>
      </c>
      <c r="AG1106">
        <v>0</v>
      </c>
      <c r="AH1106">
        <v>0</v>
      </c>
      <c r="AI1106">
        <v>2</v>
      </c>
      <c r="AJ1106">
        <v>1</v>
      </c>
      <c r="AK1106" t="s">
        <v>628</v>
      </c>
      <c r="AL1106">
        <v>36.035006000000003</v>
      </c>
      <c r="AM1106" t="s">
        <v>629</v>
      </c>
      <c r="AN1106">
        <v>-75.659108000000003</v>
      </c>
      <c r="AO1106">
        <v>25</v>
      </c>
      <c r="AP1106">
        <v>1075</v>
      </c>
      <c r="AQ1106" t="s">
        <v>129</v>
      </c>
      <c r="AR1106">
        <v>-79</v>
      </c>
      <c r="AS1106">
        <v>75</v>
      </c>
      <c r="AT1106">
        <v>-320</v>
      </c>
      <c r="BB1106" t="str">
        <f t="shared" si="70"/>
        <v>1200</v>
      </c>
      <c r="BC1106">
        <v>1</v>
      </c>
      <c r="BD1106" t="str">
        <f t="shared" si="68"/>
        <v xml:space="preserve">N1281F  </v>
      </c>
      <c r="BE1106">
        <v>1</v>
      </c>
      <c r="BG1106">
        <v>0</v>
      </c>
      <c r="BH1106">
        <v>0</v>
      </c>
      <c r="BI1106">
        <v>0</v>
      </c>
      <c r="BJ1106">
        <v>925</v>
      </c>
      <c r="BK1106">
        <v>-150</v>
      </c>
      <c r="BL1106" t="s">
        <v>130</v>
      </c>
      <c r="BM1106">
        <v>1</v>
      </c>
      <c r="BN1106">
        <v>0</v>
      </c>
      <c r="BO1106">
        <v>1</v>
      </c>
      <c r="BP1106">
        <v>0</v>
      </c>
      <c r="BT1106">
        <v>0</v>
      </c>
      <c r="BU1106">
        <v>0</v>
      </c>
      <c r="CE1106" t="str">
        <f>"21:14:27.408"</f>
        <v>21:14:27.408</v>
      </c>
      <c r="CF1106">
        <v>407727324</v>
      </c>
      <c r="CI1106">
        <v>0</v>
      </c>
      <c r="CJ1106">
        <v>1504</v>
      </c>
      <c r="CK1106">
        <v>1011.2</v>
      </c>
      <c r="CL1106">
        <v>4.2187999999999999</v>
      </c>
      <c r="CM1106">
        <v>1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5</v>
      </c>
      <c r="CY1106">
        <v>7</v>
      </c>
      <c r="CZ1106" t="s">
        <v>131</v>
      </c>
      <c r="DA1106">
        <v>145</v>
      </c>
      <c r="DB1106">
        <v>1</v>
      </c>
      <c r="DC1106" t="s">
        <v>132</v>
      </c>
      <c r="DD1106" t="s">
        <v>133</v>
      </c>
      <c r="DG1106">
        <v>1869203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3">
      <c r="A1107" t="str">
        <f>"09/28/2024 21:14:27.698"</f>
        <v>09/28/2024 21:14:27.698</v>
      </c>
      <c r="C1107" t="str">
        <f t="shared" si="67"/>
        <v>FFDFD7C0</v>
      </c>
      <c r="D1107" t="s">
        <v>136</v>
      </c>
      <c r="E1107">
        <v>3</v>
      </c>
      <c r="F1107">
        <v>1003</v>
      </c>
      <c r="G1107" t="s">
        <v>142</v>
      </c>
      <c r="J1107" t="s">
        <v>137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"21:14:27.406"</f>
        <v>21:14:27.406</v>
      </c>
      <c r="T1107" t="str">
        <f>"21:14:27.006"</f>
        <v>21:14:27.006</v>
      </c>
      <c r="U1107" t="str">
        <f t="shared" si="69"/>
        <v>A073EB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126</v>
      </c>
      <c r="AG1107">
        <v>0</v>
      </c>
      <c r="AH1107">
        <v>0</v>
      </c>
      <c r="AI1107">
        <v>2</v>
      </c>
      <c r="AJ1107">
        <v>1</v>
      </c>
      <c r="AK1107" t="s">
        <v>628</v>
      </c>
      <c r="AL1107">
        <v>36.035006000000003</v>
      </c>
      <c r="AM1107" t="s">
        <v>629</v>
      </c>
      <c r="AN1107">
        <v>-75.659108000000003</v>
      </c>
      <c r="AO1107">
        <v>25</v>
      </c>
      <c r="AP1107">
        <v>1075</v>
      </c>
      <c r="AQ1107" t="s">
        <v>129</v>
      </c>
      <c r="AR1107">
        <v>-79</v>
      </c>
      <c r="AS1107">
        <v>75</v>
      </c>
      <c r="AT1107">
        <v>-320</v>
      </c>
      <c r="BB1107" t="str">
        <f t="shared" si="70"/>
        <v>1200</v>
      </c>
      <c r="BC1107">
        <v>1</v>
      </c>
      <c r="BD1107" t="str">
        <f t="shared" si="68"/>
        <v xml:space="preserve">N1281F  </v>
      </c>
      <c r="BE1107">
        <v>1</v>
      </c>
      <c r="BG1107">
        <v>0</v>
      </c>
      <c r="BH1107">
        <v>0</v>
      </c>
      <c r="BI1107">
        <v>0</v>
      </c>
      <c r="BJ1107">
        <v>925</v>
      </c>
      <c r="BK1107">
        <v>-150</v>
      </c>
      <c r="BL1107" t="s">
        <v>130</v>
      </c>
      <c r="BM1107">
        <v>1</v>
      </c>
      <c r="BN1107">
        <v>0</v>
      </c>
      <c r="BO1107">
        <v>1</v>
      </c>
      <c r="BP1107">
        <v>0</v>
      </c>
      <c r="BT1107">
        <v>0</v>
      </c>
      <c r="BU1107">
        <v>0</v>
      </c>
      <c r="CE1107" t="str">
        <f>"21:14:27.408"</f>
        <v>21:14:27.408</v>
      </c>
      <c r="CF1107">
        <v>407727324</v>
      </c>
      <c r="CI1107">
        <v>0</v>
      </c>
      <c r="CJ1107">
        <v>1504</v>
      </c>
      <c r="CK1107">
        <v>1011.2</v>
      </c>
      <c r="CL1107">
        <v>4.2187999999999999</v>
      </c>
      <c r="CM1107">
        <v>1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5</v>
      </c>
      <c r="CY1107">
        <v>7</v>
      </c>
      <c r="CZ1107" t="s">
        <v>131</v>
      </c>
      <c r="DA1107">
        <v>145</v>
      </c>
      <c r="DB1107">
        <v>1</v>
      </c>
      <c r="DC1107" t="s">
        <v>132</v>
      </c>
      <c r="DD1107" t="s">
        <v>133</v>
      </c>
      <c r="DG1107">
        <v>1869203</v>
      </c>
      <c r="DI1107">
        <v>0</v>
      </c>
      <c r="DJ1107">
        <v>0</v>
      </c>
      <c r="DK1107">
        <v>1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3">
      <c r="A1108" t="str">
        <f>"09/28/2024 21:14:27.698"</f>
        <v>09/28/2024 21:14:27.698</v>
      </c>
      <c r="C1108" t="str">
        <f t="shared" ref="C1108:C1171" si="71">"FFDFD7C0"</f>
        <v>FFDFD7C0</v>
      </c>
      <c r="D1108" t="s">
        <v>136</v>
      </c>
      <c r="E1108">
        <v>4</v>
      </c>
      <c r="F1108">
        <v>1004</v>
      </c>
      <c r="G1108" t="s">
        <v>124</v>
      </c>
      <c r="J1108" t="s">
        <v>137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"21:14:27.406"</f>
        <v>21:14:27.406</v>
      </c>
      <c r="T1108" t="str">
        <f>"21:14:27.006"</f>
        <v>21:14:27.006</v>
      </c>
      <c r="U1108" t="str">
        <f t="shared" si="69"/>
        <v>A073EB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126</v>
      </c>
      <c r="AG1108">
        <v>0</v>
      </c>
      <c r="AH1108">
        <v>0</v>
      </c>
      <c r="AI1108">
        <v>2</v>
      </c>
      <c r="AJ1108">
        <v>1</v>
      </c>
      <c r="AK1108" t="s">
        <v>628</v>
      </c>
      <c r="AL1108">
        <v>36.035006000000003</v>
      </c>
      <c r="AM1108" t="s">
        <v>629</v>
      </c>
      <c r="AN1108">
        <v>-75.659108000000003</v>
      </c>
      <c r="AO1108">
        <v>25</v>
      </c>
      <c r="AP1108">
        <v>1075</v>
      </c>
      <c r="AQ1108" t="s">
        <v>129</v>
      </c>
      <c r="AR1108">
        <v>-79</v>
      </c>
      <c r="AS1108">
        <v>75</v>
      </c>
      <c r="AT1108">
        <v>-320</v>
      </c>
      <c r="BB1108" t="str">
        <f t="shared" si="70"/>
        <v>1200</v>
      </c>
      <c r="BC1108">
        <v>1</v>
      </c>
      <c r="BD1108" t="str">
        <f t="shared" ref="BD1108:BD1171" si="72">"N1281F  "</f>
        <v xml:space="preserve">N1281F  </v>
      </c>
      <c r="BE1108">
        <v>1</v>
      </c>
      <c r="BG1108">
        <v>0</v>
      </c>
      <c r="BH1108">
        <v>0</v>
      </c>
      <c r="BI1108">
        <v>0</v>
      </c>
      <c r="BJ1108">
        <v>925</v>
      </c>
      <c r="BK1108">
        <v>-150</v>
      </c>
      <c r="BL1108" t="s">
        <v>130</v>
      </c>
      <c r="BM1108">
        <v>1</v>
      </c>
      <c r="BN1108">
        <v>0</v>
      </c>
      <c r="BO1108">
        <v>1</v>
      </c>
      <c r="BP1108">
        <v>0</v>
      </c>
      <c r="BT1108">
        <v>0</v>
      </c>
      <c r="BU1108">
        <v>0</v>
      </c>
      <c r="CE1108" t="str">
        <f>"21:14:27.408"</f>
        <v>21:14:27.408</v>
      </c>
      <c r="CF1108">
        <v>407727324</v>
      </c>
      <c r="CI1108">
        <v>0</v>
      </c>
      <c r="CJ1108">
        <v>1504</v>
      </c>
      <c r="CK1108">
        <v>1011.2</v>
      </c>
      <c r="CL1108">
        <v>4.2187999999999999</v>
      </c>
      <c r="CM1108">
        <v>1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5</v>
      </c>
      <c r="CY1108">
        <v>7</v>
      </c>
      <c r="CZ1108" t="s">
        <v>131</v>
      </c>
      <c r="DA1108">
        <v>145</v>
      </c>
      <c r="DB1108">
        <v>1</v>
      </c>
      <c r="DC1108" t="s">
        <v>132</v>
      </c>
      <c r="DD1108" t="s">
        <v>133</v>
      </c>
      <c r="DG1108">
        <v>1869203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3">
      <c r="A1109" t="str">
        <f>"09/28/2024 21:14:27.713"</f>
        <v>09/28/2024 21:14:27.713</v>
      </c>
      <c r="C1109" t="str">
        <f t="shared" si="71"/>
        <v>FFDFD7C0</v>
      </c>
      <c r="D1109" t="s">
        <v>123</v>
      </c>
      <c r="E1109">
        <v>2</v>
      </c>
      <c r="H1109">
        <v>158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"21:14:27.406"</f>
        <v>21:14:27.406</v>
      </c>
      <c r="T1109" t="str">
        <f>"21:14:27.006"</f>
        <v>21:14:27.006</v>
      </c>
      <c r="U1109" t="str">
        <f t="shared" si="69"/>
        <v>A073EB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126</v>
      </c>
      <c r="AG1109">
        <v>0</v>
      </c>
      <c r="AH1109">
        <v>0</v>
      </c>
      <c r="AI1109">
        <v>2</v>
      </c>
      <c r="AJ1109">
        <v>1</v>
      </c>
      <c r="AK1109" t="s">
        <v>628</v>
      </c>
      <c r="AL1109">
        <v>36.035006000000003</v>
      </c>
      <c r="AM1109" t="s">
        <v>629</v>
      </c>
      <c r="AN1109">
        <v>-75.659108000000003</v>
      </c>
      <c r="AO1109">
        <v>25</v>
      </c>
      <c r="AP1109">
        <v>1075</v>
      </c>
      <c r="AQ1109" t="s">
        <v>129</v>
      </c>
      <c r="AR1109">
        <v>-79</v>
      </c>
      <c r="AS1109">
        <v>75</v>
      </c>
      <c r="AT1109">
        <v>-320</v>
      </c>
      <c r="BB1109" t="str">
        <f t="shared" si="70"/>
        <v>1200</v>
      </c>
      <c r="BC1109">
        <v>1</v>
      </c>
      <c r="BD1109" t="str">
        <f t="shared" si="72"/>
        <v xml:space="preserve">N1281F  </v>
      </c>
      <c r="BE1109">
        <v>1</v>
      </c>
      <c r="BG1109">
        <v>0</v>
      </c>
      <c r="BH1109">
        <v>0</v>
      </c>
      <c r="BI1109">
        <v>0</v>
      </c>
      <c r="BJ1109">
        <v>925</v>
      </c>
      <c r="BK1109">
        <v>-150</v>
      </c>
      <c r="BL1109" t="s">
        <v>130</v>
      </c>
      <c r="BM1109">
        <v>1</v>
      </c>
      <c r="BN1109">
        <v>0</v>
      </c>
      <c r="BO1109">
        <v>1</v>
      </c>
      <c r="BP1109">
        <v>0</v>
      </c>
      <c r="BT1109">
        <v>0</v>
      </c>
      <c r="BU1109">
        <v>0</v>
      </c>
      <c r="CE1109" t="str">
        <f>"21:14:27.408"</f>
        <v>21:14:27.408</v>
      </c>
      <c r="CF1109">
        <v>407727324</v>
      </c>
      <c r="CI1109">
        <v>0</v>
      </c>
      <c r="CJ1109">
        <v>1504</v>
      </c>
      <c r="CK1109">
        <v>1011.2</v>
      </c>
      <c r="CL1109">
        <v>4.2187999999999999</v>
      </c>
      <c r="CM1109">
        <v>1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5</v>
      </c>
      <c r="CY1109">
        <v>7</v>
      </c>
      <c r="CZ1109" t="s">
        <v>131</v>
      </c>
      <c r="DA1109">
        <v>145</v>
      </c>
      <c r="DB1109">
        <v>1</v>
      </c>
      <c r="DC1109" t="s">
        <v>132</v>
      </c>
      <c r="DD1109" t="s">
        <v>133</v>
      </c>
      <c r="DG1109">
        <v>1869203</v>
      </c>
      <c r="DI1109">
        <v>0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3">
      <c r="A1110" t="str">
        <f>"09/28/2024 21:14:28.494"</f>
        <v>09/28/2024 21:14:28.494</v>
      </c>
      <c r="C1110" t="str">
        <f t="shared" si="71"/>
        <v>FFDFD7C0</v>
      </c>
      <c r="D1110" t="s">
        <v>123</v>
      </c>
      <c r="E1110">
        <v>2</v>
      </c>
      <c r="H1110">
        <v>158</v>
      </c>
      <c r="I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"21:14:28.242"</f>
        <v>21:14:28.242</v>
      </c>
      <c r="T1110" t="str">
        <f>"21:14:27.842"</f>
        <v>21:14:27.842</v>
      </c>
      <c r="U1110" t="str">
        <f t="shared" si="69"/>
        <v>A073EB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126</v>
      </c>
      <c r="AG1110">
        <v>0</v>
      </c>
      <c r="AH1110">
        <v>0</v>
      </c>
      <c r="AI1110">
        <v>2</v>
      </c>
      <c r="AJ1110">
        <v>1</v>
      </c>
      <c r="AK1110" t="s">
        <v>630</v>
      </c>
      <c r="AL1110">
        <v>36.035285000000002</v>
      </c>
      <c r="AM1110" t="s">
        <v>631</v>
      </c>
      <c r="AN1110">
        <v>-75.659515999999996</v>
      </c>
      <c r="AO1110">
        <v>25</v>
      </c>
      <c r="AP1110">
        <v>1075</v>
      </c>
      <c r="AQ1110" t="s">
        <v>129</v>
      </c>
      <c r="AR1110">
        <v>-82</v>
      </c>
      <c r="AS1110">
        <v>68</v>
      </c>
      <c r="AT1110">
        <v>-192</v>
      </c>
      <c r="BB1110" t="str">
        <f t="shared" si="70"/>
        <v>1200</v>
      </c>
      <c r="BC1110">
        <v>1</v>
      </c>
      <c r="BD1110" t="str">
        <f t="shared" si="72"/>
        <v xml:space="preserve">N1281F  </v>
      </c>
      <c r="BE1110">
        <v>1</v>
      </c>
      <c r="BG1110">
        <v>0</v>
      </c>
      <c r="BH1110">
        <v>0</v>
      </c>
      <c r="BI1110">
        <v>0</v>
      </c>
      <c r="BJ1110">
        <v>925</v>
      </c>
      <c r="BK1110">
        <v>-150</v>
      </c>
      <c r="BL1110" t="s">
        <v>130</v>
      </c>
      <c r="BM1110">
        <v>1</v>
      </c>
      <c r="BN1110">
        <v>0</v>
      </c>
      <c r="BO1110">
        <v>1</v>
      </c>
      <c r="BP1110">
        <v>0</v>
      </c>
      <c r="BT1110">
        <v>0</v>
      </c>
      <c r="BU1110">
        <v>0</v>
      </c>
      <c r="CE1110" t="str">
        <f>"21:14:28.243"</f>
        <v>21:14:28.243</v>
      </c>
      <c r="CF1110">
        <v>243318219</v>
      </c>
      <c r="CI1110">
        <v>0</v>
      </c>
      <c r="CJ1110">
        <v>1504</v>
      </c>
      <c r="CK1110">
        <v>1011.2</v>
      </c>
      <c r="CL1110">
        <v>4.2187999999999999</v>
      </c>
      <c r="CM1110">
        <v>1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6</v>
      </c>
      <c r="CY1110">
        <v>7</v>
      </c>
      <c r="CZ1110" t="s">
        <v>131</v>
      </c>
      <c r="DA1110">
        <v>145</v>
      </c>
      <c r="DB1110">
        <v>1</v>
      </c>
      <c r="DC1110" t="s">
        <v>132</v>
      </c>
      <c r="DD1110" t="s">
        <v>133</v>
      </c>
      <c r="DG1110">
        <v>1869569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3">
      <c r="A1111" t="str">
        <f>"09/28/2024 21:14:28.572"</f>
        <v>09/28/2024 21:14:28.572</v>
      </c>
      <c r="C1111" t="str">
        <f t="shared" si="71"/>
        <v>FFDFD7C0</v>
      </c>
      <c r="D1111" t="s">
        <v>427</v>
      </c>
      <c r="E1111">
        <v>46</v>
      </c>
      <c r="H1111">
        <v>143</v>
      </c>
      <c r="I1111" t="s">
        <v>428</v>
      </c>
      <c r="J1111" t="s">
        <v>297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"21:14:28.242"</f>
        <v>21:14:28.242</v>
      </c>
      <c r="T1111" t="str">
        <f>"21:14:27.842"</f>
        <v>21:14:27.842</v>
      </c>
      <c r="U1111" t="str">
        <f t="shared" si="69"/>
        <v>A073EB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126</v>
      </c>
      <c r="AG1111">
        <v>0</v>
      </c>
      <c r="AH1111">
        <v>0</v>
      </c>
      <c r="AI1111">
        <v>2</v>
      </c>
      <c r="AJ1111">
        <v>1</v>
      </c>
      <c r="AK1111" t="s">
        <v>630</v>
      </c>
      <c r="AL1111">
        <v>36.035285000000002</v>
      </c>
      <c r="AM1111" t="s">
        <v>631</v>
      </c>
      <c r="AN1111">
        <v>-75.659515999999996</v>
      </c>
      <c r="AO1111">
        <v>25</v>
      </c>
      <c r="AP1111">
        <v>1075</v>
      </c>
      <c r="AQ1111" t="s">
        <v>129</v>
      </c>
      <c r="AR1111">
        <v>-82</v>
      </c>
      <c r="AS1111">
        <v>68</v>
      </c>
      <c r="AT1111">
        <v>-192</v>
      </c>
      <c r="BB1111" t="str">
        <f t="shared" si="70"/>
        <v>1200</v>
      </c>
      <c r="BC1111">
        <v>1</v>
      </c>
      <c r="BD1111" t="str">
        <f t="shared" si="72"/>
        <v xml:space="preserve">N1281F  </v>
      </c>
      <c r="BE1111">
        <v>1</v>
      </c>
      <c r="BG1111">
        <v>0</v>
      </c>
      <c r="BH1111">
        <v>0</v>
      </c>
      <c r="BI1111">
        <v>0</v>
      </c>
      <c r="BJ1111">
        <v>925</v>
      </c>
      <c r="BK1111">
        <v>-150</v>
      </c>
      <c r="BL1111" t="s">
        <v>130</v>
      </c>
      <c r="BM1111">
        <v>1</v>
      </c>
      <c r="BN1111">
        <v>0</v>
      </c>
      <c r="BO1111">
        <v>1</v>
      </c>
      <c r="BP1111">
        <v>0</v>
      </c>
      <c r="BT1111">
        <v>0</v>
      </c>
      <c r="BU1111">
        <v>0</v>
      </c>
      <c r="CE1111" t="str">
        <f>"21:14:28.243"</f>
        <v>21:14:28.243</v>
      </c>
      <c r="CF1111">
        <v>243318219</v>
      </c>
      <c r="CI1111">
        <v>0</v>
      </c>
      <c r="CJ1111">
        <v>1504</v>
      </c>
      <c r="CK1111">
        <v>1011.2</v>
      </c>
      <c r="CL1111">
        <v>4.2187999999999999</v>
      </c>
      <c r="CM1111">
        <v>1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6</v>
      </c>
      <c r="CY1111">
        <v>7</v>
      </c>
      <c r="CZ1111" t="s">
        <v>131</v>
      </c>
      <c r="DA1111">
        <v>145</v>
      </c>
      <c r="DB1111">
        <v>1</v>
      </c>
      <c r="DC1111" t="s">
        <v>132</v>
      </c>
      <c r="DD1111" t="s">
        <v>133</v>
      </c>
      <c r="DG1111">
        <v>1869569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3">
      <c r="A1112" t="str">
        <f>"09/28/2024 21:14:28.572"</f>
        <v>09/28/2024 21:14:28.572</v>
      </c>
      <c r="C1112" t="str">
        <f t="shared" si="71"/>
        <v>FFDFD7C0</v>
      </c>
      <c r="D1112" t="s">
        <v>143</v>
      </c>
      <c r="E1112">
        <v>13</v>
      </c>
      <c r="J1112" t="s">
        <v>144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"21:14:28.242"</f>
        <v>21:14:28.242</v>
      </c>
      <c r="T1112" t="str">
        <f>"21:14:27.842"</f>
        <v>21:14:27.842</v>
      </c>
      <c r="U1112" t="str">
        <f t="shared" si="69"/>
        <v>A073EB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126</v>
      </c>
      <c r="AG1112">
        <v>0</v>
      </c>
      <c r="AH1112">
        <v>0</v>
      </c>
      <c r="AI1112">
        <v>2</v>
      </c>
      <c r="AJ1112">
        <v>1</v>
      </c>
      <c r="AK1112" t="s">
        <v>630</v>
      </c>
      <c r="AL1112">
        <v>36.035285000000002</v>
      </c>
      <c r="AM1112" t="s">
        <v>631</v>
      </c>
      <c r="AN1112">
        <v>-75.659515999999996</v>
      </c>
      <c r="AO1112">
        <v>25</v>
      </c>
      <c r="AP1112">
        <v>1075</v>
      </c>
      <c r="AQ1112" t="s">
        <v>129</v>
      </c>
      <c r="AR1112">
        <v>-82</v>
      </c>
      <c r="AS1112">
        <v>68</v>
      </c>
      <c r="AT1112">
        <v>-192</v>
      </c>
      <c r="BB1112" t="str">
        <f t="shared" si="70"/>
        <v>1200</v>
      </c>
      <c r="BC1112">
        <v>1</v>
      </c>
      <c r="BD1112" t="str">
        <f t="shared" si="72"/>
        <v xml:space="preserve">N1281F  </v>
      </c>
      <c r="BE1112">
        <v>1</v>
      </c>
      <c r="BG1112">
        <v>0</v>
      </c>
      <c r="BH1112">
        <v>0</v>
      </c>
      <c r="BI1112">
        <v>0</v>
      </c>
      <c r="BJ1112">
        <v>925</v>
      </c>
      <c r="BK1112">
        <v>-150</v>
      </c>
      <c r="BL1112" t="s">
        <v>130</v>
      </c>
      <c r="BM1112">
        <v>1</v>
      </c>
      <c r="BN1112">
        <v>0</v>
      </c>
      <c r="BO1112">
        <v>1</v>
      </c>
      <c r="BP1112">
        <v>0</v>
      </c>
      <c r="BT1112">
        <v>0</v>
      </c>
      <c r="BU1112">
        <v>0</v>
      </c>
      <c r="CE1112" t="str">
        <f>"21:14:28.243"</f>
        <v>21:14:28.243</v>
      </c>
      <c r="CF1112">
        <v>243318219</v>
      </c>
      <c r="CI1112">
        <v>0</v>
      </c>
      <c r="CJ1112">
        <v>1504</v>
      </c>
      <c r="CK1112">
        <v>1011.2</v>
      </c>
      <c r="CL1112">
        <v>4.2187999999999999</v>
      </c>
      <c r="CM1112">
        <v>1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6</v>
      </c>
      <c r="CY1112">
        <v>7</v>
      </c>
      <c r="CZ1112" t="s">
        <v>131</v>
      </c>
      <c r="DA1112">
        <v>145</v>
      </c>
      <c r="DB1112">
        <v>1</v>
      </c>
      <c r="DC1112" t="s">
        <v>132</v>
      </c>
      <c r="DD1112" t="s">
        <v>133</v>
      </c>
      <c r="DG1112">
        <v>1869569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3">
      <c r="A1113" t="str">
        <f>"09/28/2024 21:14:28.572"</f>
        <v>09/28/2024 21:14:28.572</v>
      </c>
      <c r="C1113" t="str">
        <f t="shared" si="71"/>
        <v>FFDFD7C0</v>
      </c>
      <c r="D1113" t="s">
        <v>136</v>
      </c>
      <c r="E1113">
        <v>3</v>
      </c>
      <c r="F1113">
        <v>1003</v>
      </c>
      <c r="G1113" t="s">
        <v>142</v>
      </c>
      <c r="J1113" t="s">
        <v>137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"21:14:28.242"</f>
        <v>21:14:28.242</v>
      </c>
      <c r="T1113" t="str">
        <f>"21:14:27.842"</f>
        <v>21:14:27.842</v>
      </c>
      <c r="U1113" t="str">
        <f t="shared" si="69"/>
        <v>A073EB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126</v>
      </c>
      <c r="AG1113">
        <v>0</v>
      </c>
      <c r="AH1113">
        <v>0</v>
      </c>
      <c r="AI1113">
        <v>2</v>
      </c>
      <c r="AJ1113">
        <v>1</v>
      </c>
      <c r="AK1113" t="s">
        <v>630</v>
      </c>
      <c r="AL1113">
        <v>36.035285000000002</v>
      </c>
      <c r="AM1113" t="s">
        <v>631</v>
      </c>
      <c r="AN1113">
        <v>-75.659515999999996</v>
      </c>
      <c r="AO1113">
        <v>25</v>
      </c>
      <c r="AP1113">
        <v>1075</v>
      </c>
      <c r="AQ1113" t="s">
        <v>129</v>
      </c>
      <c r="AR1113">
        <v>-82</v>
      </c>
      <c r="AS1113">
        <v>68</v>
      </c>
      <c r="AT1113">
        <v>-192</v>
      </c>
      <c r="BB1113" t="str">
        <f t="shared" si="70"/>
        <v>1200</v>
      </c>
      <c r="BC1113">
        <v>1</v>
      </c>
      <c r="BD1113" t="str">
        <f t="shared" si="72"/>
        <v xml:space="preserve">N1281F  </v>
      </c>
      <c r="BE1113">
        <v>1</v>
      </c>
      <c r="BG1113">
        <v>0</v>
      </c>
      <c r="BH1113">
        <v>0</v>
      </c>
      <c r="BI1113">
        <v>0</v>
      </c>
      <c r="BJ1113">
        <v>925</v>
      </c>
      <c r="BK1113">
        <v>-150</v>
      </c>
      <c r="BL1113" t="s">
        <v>130</v>
      </c>
      <c r="BM1113">
        <v>1</v>
      </c>
      <c r="BN1113">
        <v>0</v>
      </c>
      <c r="BO1113">
        <v>1</v>
      </c>
      <c r="BP1113">
        <v>0</v>
      </c>
      <c r="BT1113">
        <v>0</v>
      </c>
      <c r="BU1113">
        <v>0</v>
      </c>
      <c r="CE1113" t="str">
        <f>"21:14:28.243"</f>
        <v>21:14:28.243</v>
      </c>
      <c r="CF1113">
        <v>243318219</v>
      </c>
      <c r="CI1113">
        <v>0</v>
      </c>
      <c r="CJ1113">
        <v>1504</v>
      </c>
      <c r="CK1113">
        <v>1011.2</v>
      </c>
      <c r="CL1113">
        <v>4.2187999999999999</v>
      </c>
      <c r="CM1113">
        <v>1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6</v>
      </c>
      <c r="CY1113">
        <v>7</v>
      </c>
      <c r="CZ1113" t="s">
        <v>131</v>
      </c>
      <c r="DA1113">
        <v>145</v>
      </c>
      <c r="DB1113">
        <v>1</v>
      </c>
      <c r="DC1113" t="s">
        <v>132</v>
      </c>
      <c r="DD1113" t="s">
        <v>133</v>
      </c>
      <c r="DG1113">
        <v>1869569</v>
      </c>
      <c r="DI1113">
        <v>0</v>
      </c>
      <c r="DJ1113">
        <v>0</v>
      </c>
      <c r="DK1113">
        <v>1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3">
      <c r="A1114" t="str">
        <f>"09/28/2024 21:14:28.572"</f>
        <v>09/28/2024 21:14:28.572</v>
      </c>
      <c r="C1114" t="str">
        <f t="shared" si="71"/>
        <v>FFDFD7C0</v>
      </c>
      <c r="D1114" t="s">
        <v>136</v>
      </c>
      <c r="E1114">
        <v>4</v>
      </c>
      <c r="F1114">
        <v>1004</v>
      </c>
      <c r="G1114" t="s">
        <v>124</v>
      </c>
      <c r="J1114" t="s">
        <v>137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"21:14:28.242"</f>
        <v>21:14:28.242</v>
      </c>
      <c r="T1114" t="str">
        <f>"21:14:27.842"</f>
        <v>21:14:27.842</v>
      </c>
      <c r="U1114" t="str">
        <f t="shared" si="69"/>
        <v>A073EB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126</v>
      </c>
      <c r="AG1114">
        <v>0</v>
      </c>
      <c r="AH1114">
        <v>0</v>
      </c>
      <c r="AI1114">
        <v>2</v>
      </c>
      <c r="AJ1114">
        <v>1</v>
      </c>
      <c r="AK1114" t="s">
        <v>630</v>
      </c>
      <c r="AL1114">
        <v>36.035285000000002</v>
      </c>
      <c r="AM1114" t="s">
        <v>631</v>
      </c>
      <c r="AN1114">
        <v>-75.659515999999996</v>
      </c>
      <c r="AO1114">
        <v>25</v>
      </c>
      <c r="AP1114">
        <v>1075</v>
      </c>
      <c r="AQ1114" t="s">
        <v>129</v>
      </c>
      <c r="AR1114">
        <v>-82</v>
      </c>
      <c r="AS1114">
        <v>68</v>
      </c>
      <c r="AT1114">
        <v>-192</v>
      </c>
      <c r="BB1114" t="str">
        <f t="shared" si="70"/>
        <v>1200</v>
      </c>
      <c r="BC1114">
        <v>1</v>
      </c>
      <c r="BD1114" t="str">
        <f t="shared" si="72"/>
        <v xml:space="preserve">N1281F  </v>
      </c>
      <c r="BE1114">
        <v>1</v>
      </c>
      <c r="BG1114">
        <v>0</v>
      </c>
      <c r="BH1114">
        <v>0</v>
      </c>
      <c r="BI1114">
        <v>0</v>
      </c>
      <c r="BJ1114">
        <v>925</v>
      </c>
      <c r="BK1114">
        <v>-150</v>
      </c>
      <c r="BL1114" t="s">
        <v>130</v>
      </c>
      <c r="BM1114">
        <v>1</v>
      </c>
      <c r="BN1114">
        <v>0</v>
      </c>
      <c r="BO1114">
        <v>1</v>
      </c>
      <c r="BP1114">
        <v>0</v>
      </c>
      <c r="BT1114">
        <v>0</v>
      </c>
      <c r="BU1114">
        <v>0</v>
      </c>
      <c r="CE1114" t="str">
        <f>"21:14:28.243"</f>
        <v>21:14:28.243</v>
      </c>
      <c r="CF1114">
        <v>243318219</v>
      </c>
      <c r="CI1114">
        <v>0</v>
      </c>
      <c r="CJ1114">
        <v>1504</v>
      </c>
      <c r="CK1114">
        <v>1011.2</v>
      </c>
      <c r="CL1114">
        <v>4.2187999999999999</v>
      </c>
      <c r="CM1114">
        <v>1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6</v>
      </c>
      <c r="CY1114">
        <v>7</v>
      </c>
      <c r="CZ1114" t="s">
        <v>131</v>
      </c>
      <c r="DA1114">
        <v>145</v>
      </c>
      <c r="DB1114">
        <v>1</v>
      </c>
      <c r="DC1114" t="s">
        <v>132</v>
      </c>
      <c r="DD1114" t="s">
        <v>133</v>
      </c>
      <c r="DG1114">
        <v>1869569</v>
      </c>
      <c r="DI1114">
        <v>0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3">
      <c r="A1115" t="str">
        <f>"09/28/2024 21:14:29.385"</f>
        <v>09/28/2024 21:14:29.385</v>
      </c>
      <c r="C1115" t="str">
        <f t="shared" si="71"/>
        <v>FFDFD7C0</v>
      </c>
      <c r="D1115" t="s">
        <v>123</v>
      </c>
      <c r="E1115">
        <v>2</v>
      </c>
      <c r="H1115">
        <v>158</v>
      </c>
      <c r="I1115" t="s">
        <v>124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"21:14:29.141"</f>
        <v>21:14:29.141</v>
      </c>
      <c r="T1115" t="str">
        <f>"21:14:28.741"</f>
        <v>21:14:28.741</v>
      </c>
      <c r="U1115" t="str">
        <f t="shared" si="69"/>
        <v>A073EB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126</v>
      </c>
      <c r="AG1115">
        <v>0</v>
      </c>
      <c r="AH1115">
        <v>0</v>
      </c>
      <c r="AI1115">
        <v>2</v>
      </c>
      <c r="AJ1115">
        <v>1</v>
      </c>
      <c r="AK1115" t="s">
        <v>632</v>
      </c>
      <c r="AL1115">
        <v>36.035521000000003</v>
      </c>
      <c r="AM1115" t="s">
        <v>633</v>
      </c>
      <c r="AN1115">
        <v>-75.659924000000004</v>
      </c>
      <c r="AO1115">
        <v>25</v>
      </c>
      <c r="AP1115">
        <v>1075</v>
      </c>
      <c r="AQ1115" t="s">
        <v>129</v>
      </c>
      <c r="AR1115">
        <v>-83</v>
      </c>
      <c r="AS1115">
        <v>62</v>
      </c>
      <c r="AT1115">
        <v>-192</v>
      </c>
      <c r="BB1115" t="str">
        <f t="shared" si="70"/>
        <v>1200</v>
      </c>
      <c r="BC1115">
        <v>1</v>
      </c>
      <c r="BD1115" t="str">
        <f t="shared" si="72"/>
        <v xml:space="preserve">N1281F  </v>
      </c>
      <c r="BE1115">
        <v>1</v>
      </c>
      <c r="BG1115">
        <v>0</v>
      </c>
      <c r="BH1115">
        <v>0</v>
      </c>
      <c r="BI1115">
        <v>0</v>
      </c>
      <c r="BJ1115">
        <v>925</v>
      </c>
      <c r="BK1115">
        <v>-150</v>
      </c>
      <c r="BL1115" t="s">
        <v>130</v>
      </c>
      <c r="BM1115">
        <v>1</v>
      </c>
      <c r="BN1115">
        <v>0</v>
      </c>
      <c r="BO1115">
        <v>1</v>
      </c>
      <c r="BP1115">
        <v>0</v>
      </c>
      <c r="BT1115">
        <v>0</v>
      </c>
      <c r="BU1115">
        <v>0</v>
      </c>
      <c r="CE1115" t="str">
        <f>"21:14:29.143"</f>
        <v>21:14:29.143</v>
      </c>
      <c r="CF1115">
        <v>142807181</v>
      </c>
      <c r="CI1115">
        <v>0</v>
      </c>
      <c r="CJ1115">
        <v>1504</v>
      </c>
      <c r="CK1115">
        <v>1011.2</v>
      </c>
      <c r="CL1115">
        <v>4.2187999999999999</v>
      </c>
      <c r="CM1115">
        <v>1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6</v>
      </c>
      <c r="CY1115">
        <v>7</v>
      </c>
      <c r="CZ1115" t="s">
        <v>131</v>
      </c>
      <c r="DA1115">
        <v>145</v>
      </c>
      <c r="DB1115">
        <v>1</v>
      </c>
      <c r="DC1115" t="s">
        <v>132</v>
      </c>
      <c r="DD1115" t="s">
        <v>133</v>
      </c>
      <c r="DG1115">
        <v>1869980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3">
      <c r="A1116" t="str">
        <f>"09/28/2024 21:14:29.400"</f>
        <v>09/28/2024 21:14:29.400</v>
      </c>
      <c r="C1116" t="str">
        <f t="shared" si="71"/>
        <v>FFDFD7C0</v>
      </c>
      <c r="D1116" t="s">
        <v>427</v>
      </c>
      <c r="E1116">
        <v>46</v>
      </c>
      <c r="H1116">
        <v>143</v>
      </c>
      <c r="I1116" t="s">
        <v>428</v>
      </c>
      <c r="J1116" t="s">
        <v>297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"21:14:29.141"</f>
        <v>21:14:29.141</v>
      </c>
      <c r="T1116" t="str">
        <f>"21:14:28.741"</f>
        <v>21:14:28.741</v>
      </c>
      <c r="U1116" t="str">
        <f t="shared" si="69"/>
        <v>A073EB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126</v>
      </c>
      <c r="AG1116">
        <v>0</v>
      </c>
      <c r="AH1116">
        <v>0</v>
      </c>
      <c r="AI1116">
        <v>2</v>
      </c>
      <c r="AJ1116">
        <v>1</v>
      </c>
      <c r="AK1116" t="s">
        <v>632</v>
      </c>
      <c r="AL1116">
        <v>36.035521000000003</v>
      </c>
      <c r="AM1116" t="s">
        <v>633</v>
      </c>
      <c r="AN1116">
        <v>-75.659924000000004</v>
      </c>
      <c r="AO1116">
        <v>25</v>
      </c>
      <c r="AP1116">
        <v>1075</v>
      </c>
      <c r="AQ1116" t="s">
        <v>129</v>
      </c>
      <c r="AR1116">
        <v>-83</v>
      </c>
      <c r="AS1116">
        <v>62</v>
      </c>
      <c r="AT1116">
        <v>-192</v>
      </c>
      <c r="BB1116" t="str">
        <f t="shared" si="70"/>
        <v>1200</v>
      </c>
      <c r="BC1116">
        <v>1</v>
      </c>
      <c r="BD1116" t="str">
        <f t="shared" si="72"/>
        <v xml:space="preserve">N1281F  </v>
      </c>
      <c r="BE1116">
        <v>1</v>
      </c>
      <c r="BG1116">
        <v>0</v>
      </c>
      <c r="BH1116">
        <v>0</v>
      </c>
      <c r="BI1116">
        <v>0</v>
      </c>
      <c r="BJ1116">
        <v>925</v>
      </c>
      <c r="BK1116">
        <v>-150</v>
      </c>
      <c r="BL1116" t="s">
        <v>130</v>
      </c>
      <c r="BM1116">
        <v>1</v>
      </c>
      <c r="BN1116">
        <v>0</v>
      </c>
      <c r="BO1116">
        <v>1</v>
      </c>
      <c r="BP1116">
        <v>0</v>
      </c>
      <c r="BT1116">
        <v>0</v>
      </c>
      <c r="BU1116">
        <v>0</v>
      </c>
      <c r="CE1116" t="str">
        <f>"21:14:29.143"</f>
        <v>21:14:29.143</v>
      </c>
      <c r="CF1116">
        <v>142807181</v>
      </c>
      <c r="CI1116">
        <v>0</v>
      </c>
      <c r="CJ1116">
        <v>1504</v>
      </c>
      <c r="CK1116">
        <v>1011.2</v>
      </c>
      <c r="CL1116">
        <v>4.2187999999999999</v>
      </c>
      <c r="CM1116">
        <v>1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6</v>
      </c>
      <c r="CY1116">
        <v>7</v>
      </c>
      <c r="CZ1116" t="s">
        <v>131</v>
      </c>
      <c r="DA1116">
        <v>145</v>
      </c>
      <c r="DB1116">
        <v>1</v>
      </c>
      <c r="DC1116" t="s">
        <v>132</v>
      </c>
      <c r="DD1116" t="s">
        <v>133</v>
      </c>
      <c r="DG1116">
        <v>1869980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3">
      <c r="A1117" t="str">
        <f>"09/28/2024 21:14:29.400"</f>
        <v>09/28/2024 21:14:29.400</v>
      </c>
      <c r="C1117" t="str">
        <f t="shared" si="71"/>
        <v>FFDFD7C0</v>
      </c>
      <c r="D1117" t="s">
        <v>143</v>
      </c>
      <c r="E1117">
        <v>13</v>
      </c>
      <c r="J1117" t="s">
        <v>144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"21:14:29.141"</f>
        <v>21:14:29.141</v>
      </c>
      <c r="T1117" t="str">
        <f>"21:14:28.741"</f>
        <v>21:14:28.741</v>
      </c>
      <c r="U1117" t="str">
        <f t="shared" si="69"/>
        <v>A073EB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126</v>
      </c>
      <c r="AG1117">
        <v>0</v>
      </c>
      <c r="AH1117">
        <v>0</v>
      </c>
      <c r="AI1117">
        <v>2</v>
      </c>
      <c r="AJ1117">
        <v>1</v>
      </c>
      <c r="AK1117" t="s">
        <v>632</v>
      </c>
      <c r="AL1117">
        <v>36.035521000000003</v>
      </c>
      <c r="AM1117" t="s">
        <v>633</v>
      </c>
      <c r="AN1117">
        <v>-75.659924000000004</v>
      </c>
      <c r="AO1117">
        <v>25</v>
      </c>
      <c r="AP1117">
        <v>1075</v>
      </c>
      <c r="AQ1117" t="s">
        <v>129</v>
      </c>
      <c r="AR1117">
        <v>-83</v>
      </c>
      <c r="AS1117">
        <v>62</v>
      </c>
      <c r="AT1117">
        <v>-192</v>
      </c>
      <c r="BB1117" t="str">
        <f t="shared" si="70"/>
        <v>1200</v>
      </c>
      <c r="BC1117">
        <v>1</v>
      </c>
      <c r="BD1117" t="str">
        <f t="shared" si="72"/>
        <v xml:space="preserve">N1281F  </v>
      </c>
      <c r="BE1117">
        <v>1</v>
      </c>
      <c r="BG1117">
        <v>0</v>
      </c>
      <c r="BH1117">
        <v>0</v>
      </c>
      <c r="BI1117">
        <v>0</v>
      </c>
      <c r="BJ1117">
        <v>925</v>
      </c>
      <c r="BK1117">
        <v>-150</v>
      </c>
      <c r="BL1117" t="s">
        <v>130</v>
      </c>
      <c r="BM1117">
        <v>1</v>
      </c>
      <c r="BN1117">
        <v>0</v>
      </c>
      <c r="BO1117">
        <v>1</v>
      </c>
      <c r="BP1117">
        <v>0</v>
      </c>
      <c r="BT1117">
        <v>0</v>
      </c>
      <c r="BU1117">
        <v>0</v>
      </c>
      <c r="CE1117" t="str">
        <f>"21:14:29.143"</f>
        <v>21:14:29.143</v>
      </c>
      <c r="CF1117">
        <v>142807181</v>
      </c>
      <c r="CI1117">
        <v>0</v>
      </c>
      <c r="CJ1117">
        <v>1504</v>
      </c>
      <c r="CK1117">
        <v>1011.2</v>
      </c>
      <c r="CL1117">
        <v>4.2187999999999999</v>
      </c>
      <c r="CM1117">
        <v>1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6</v>
      </c>
      <c r="CY1117">
        <v>7</v>
      </c>
      <c r="CZ1117" t="s">
        <v>131</v>
      </c>
      <c r="DA1117">
        <v>145</v>
      </c>
      <c r="DB1117">
        <v>1</v>
      </c>
      <c r="DC1117" t="s">
        <v>132</v>
      </c>
      <c r="DD1117" t="s">
        <v>133</v>
      </c>
      <c r="DG1117">
        <v>1869980</v>
      </c>
      <c r="DI1117">
        <v>0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3">
      <c r="A1118" t="str">
        <f>"09/28/2024 21:14:29.400"</f>
        <v>09/28/2024 21:14:29.400</v>
      </c>
      <c r="C1118" t="str">
        <f t="shared" si="71"/>
        <v>FFDFD7C0</v>
      </c>
      <c r="D1118" t="s">
        <v>136</v>
      </c>
      <c r="E1118">
        <v>3</v>
      </c>
      <c r="F1118">
        <v>1003</v>
      </c>
      <c r="G1118" t="s">
        <v>142</v>
      </c>
      <c r="J1118" t="s">
        <v>137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"21:14:29.141"</f>
        <v>21:14:29.141</v>
      </c>
      <c r="T1118" t="str">
        <f>"21:14:28.741"</f>
        <v>21:14:28.741</v>
      </c>
      <c r="U1118" t="str">
        <f t="shared" si="69"/>
        <v>A073EB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126</v>
      </c>
      <c r="AG1118">
        <v>0</v>
      </c>
      <c r="AH1118">
        <v>0</v>
      </c>
      <c r="AI1118">
        <v>2</v>
      </c>
      <c r="AJ1118">
        <v>1</v>
      </c>
      <c r="AK1118" t="s">
        <v>632</v>
      </c>
      <c r="AL1118">
        <v>36.035521000000003</v>
      </c>
      <c r="AM1118" t="s">
        <v>633</v>
      </c>
      <c r="AN1118">
        <v>-75.659924000000004</v>
      </c>
      <c r="AO1118">
        <v>25</v>
      </c>
      <c r="AP1118">
        <v>1075</v>
      </c>
      <c r="AQ1118" t="s">
        <v>129</v>
      </c>
      <c r="AR1118">
        <v>-83</v>
      </c>
      <c r="AS1118">
        <v>62</v>
      </c>
      <c r="AT1118">
        <v>-192</v>
      </c>
      <c r="BB1118" t="str">
        <f t="shared" si="70"/>
        <v>1200</v>
      </c>
      <c r="BC1118">
        <v>1</v>
      </c>
      <c r="BD1118" t="str">
        <f t="shared" si="72"/>
        <v xml:space="preserve">N1281F  </v>
      </c>
      <c r="BE1118">
        <v>1</v>
      </c>
      <c r="BG1118">
        <v>0</v>
      </c>
      <c r="BH1118">
        <v>0</v>
      </c>
      <c r="BI1118">
        <v>0</v>
      </c>
      <c r="BJ1118">
        <v>925</v>
      </c>
      <c r="BK1118">
        <v>-150</v>
      </c>
      <c r="BL1118" t="s">
        <v>130</v>
      </c>
      <c r="BM1118">
        <v>1</v>
      </c>
      <c r="BN1118">
        <v>0</v>
      </c>
      <c r="BO1118">
        <v>1</v>
      </c>
      <c r="BP1118">
        <v>0</v>
      </c>
      <c r="BT1118">
        <v>0</v>
      </c>
      <c r="BU1118">
        <v>0</v>
      </c>
      <c r="CE1118" t="str">
        <f>"21:14:29.143"</f>
        <v>21:14:29.143</v>
      </c>
      <c r="CF1118">
        <v>142807181</v>
      </c>
      <c r="CI1118">
        <v>0</v>
      </c>
      <c r="CJ1118">
        <v>1504</v>
      </c>
      <c r="CK1118">
        <v>1011.2</v>
      </c>
      <c r="CL1118">
        <v>4.2187999999999999</v>
      </c>
      <c r="CM1118">
        <v>1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6</v>
      </c>
      <c r="CY1118">
        <v>7</v>
      </c>
      <c r="CZ1118" t="s">
        <v>131</v>
      </c>
      <c r="DA1118">
        <v>145</v>
      </c>
      <c r="DB1118">
        <v>1</v>
      </c>
      <c r="DC1118" t="s">
        <v>132</v>
      </c>
      <c r="DD1118" t="s">
        <v>133</v>
      </c>
      <c r="DG1118">
        <v>1869980</v>
      </c>
      <c r="DI1118">
        <v>0</v>
      </c>
      <c r="DJ1118">
        <v>0</v>
      </c>
      <c r="DK1118">
        <v>1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3">
      <c r="A1119" t="str">
        <f>"09/28/2024 21:14:29.400"</f>
        <v>09/28/2024 21:14:29.400</v>
      </c>
      <c r="C1119" t="str">
        <f t="shared" si="71"/>
        <v>FFDFD7C0</v>
      </c>
      <c r="D1119" t="s">
        <v>136</v>
      </c>
      <c r="E1119">
        <v>4</v>
      </c>
      <c r="F1119">
        <v>1004</v>
      </c>
      <c r="G1119" t="s">
        <v>124</v>
      </c>
      <c r="J1119" t="s">
        <v>137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"21:14:29.141"</f>
        <v>21:14:29.141</v>
      </c>
      <c r="T1119" t="str">
        <f>"21:14:28.741"</f>
        <v>21:14:28.741</v>
      </c>
      <c r="U1119" t="str">
        <f t="shared" si="69"/>
        <v>A073EB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126</v>
      </c>
      <c r="AG1119">
        <v>0</v>
      </c>
      <c r="AH1119">
        <v>0</v>
      </c>
      <c r="AI1119">
        <v>2</v>
      </c>
      <c r="AJ1119">
        <v>1</v>
      </c>
      <c r="AK1119" t="s">
        <v>632</v>
      </c>
      <c r="AL1119">
        <v>36.035521000000003</v>
      </c>
      <c r="AM1119" t="s">
        <v>633</v>
      </c>
      <c r="AN1119">
        <v>-75.659924000000004</v>
      </c>
      <c r="AO1119">
        <v>25</v>
      </c>
      <c r="AP1119">
        <v>1075</v>
      </c>
      <c r="AQ1119" t="s">
        <v>129</v>
      </c>
      <c r="AR1119">
        <v>-83</v>
      </c>
      <c r="AS1119">
        <v>62</v>
      </c>
      <c r="AT1119">
        <v>-192</v>
      </c>
      <c r="BB1119" t="str">
        <f t="shared" si="70"/>
        <v>1200</v>
      </c>
      <c r="BC1119">
        <v>1</v>
      </c>
      <c r="BD1119" t="str">
        <f t="shared" si="72"/>
        <v xml:space="preserve">N1281F  </v>
      </c>
      <c r="BE1119">
        <v>1</v>
      </c>
      <c r="BG1119">
        <v>0</v>
      </c>
      <c r="BH1119">
        <v>0</v>
      </c>
      <c r="BI1119">
        <v>0</v>
      </c>
      <c r="BJ1119">
        <v>925</v>
      </c>
      <c r="BK1119">
        <v>-150</v>
      </c>
      <c r="BL1119" t="s">
        <v>130</v>
      </c>
      <c r="BM1119">
        <v>1</v>
      </c>
      <c r="BN1119">
        <v>0</v>
      </c>
      <c r="BO1119">
        <v>1</v>
      </c>
      <c r="BP1119">
        <v>0</v>
      </c>
      <c r="BT1119">
        <v>0</v>
      </c>
      <c r="BU1119">
        <v>0</v>
      </c>
      <c r="CE1119" t="str">
        <f>"21:14:29.143"</f>
        <v>21:14:29.143</v>
      </c>
      <c r="CF1119">
        <v>142807181</v>
      </c>
      <c r="CI1119">
        <v>0</v>
      </c>
      <c r="CJ1119">
        <v>1504</v>
      </c>
      <c r="CK1119">
        <v>1011.2</v>
      </c>
      <c r="CL1119">
        <v>4.2187999999999999</v>
      </c>
      <c r="CM1119">
        <v>1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6</v>
      </c>
      <c r="CY1119">
        <v>7</v>
      </c>
      <c r="CZ1119" t="s">
        <v>131</v>
      </c>
      <c r="DA1119">
        <v>145</v>
      </c>
      <c r="DB1119">
        <v>1</v>
      </c>
      <c r="DC1119" t="s">
        <v>132</v>
      </c>
      <c r="DD1119" t="s">
        <v>133</v>
      </c>
      <c r="DG1119">
        <v>1869980</v>
      </c>
      <c r="DI1119">
        <v>0</v>
      </c>
      <c r="DJ1119">
        <v>0</v>
      </c>
      <c r="DK1119">
        <v>1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3">
      <c r="A1120" t="str">
        <f>"09/28/2024 21:14:30.447"</f>
        <v>09/28/2024 21:14:30.447</v>
      </c>
      <c r="C1120" t="str">
        <f t="shared" si="71"/>
        <v>FFDFD7C0</v>
      </c>
      <c r="D1120" t="s">
        <v>143</v>
      </c>
      <c r="E1120">
        <v>13</v>
      </c>
      <c r="J1120" t="s">
        <v>144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"21:14:30.195"</f>
        <v>21:14:30.195</v>
      </c>
      <c r="T1120" t="str">
        <f>"21:14:29.695"</f>
        <v>21:14:29.695</v>
      </c>
      <c r="U1120" t="str">
        <f t="shared" si="69"/>
        <v>A073EB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126</v>
      </c>
      <c r="AG1120">
        <v>0</v>
      </c>
      <c r="AH1120">
        <v>0</v>
      </c>
      <c r="AI1120">
        <v>2</v>
      </c>
      <c r="AJ1120">
        <v>1</v>
      </c>
      <c r="AK1120" t="s">
        <v>634</v>
      </c>
      <c r="AL1120">
        <v>36.035756999999997</v>
      </c>
      <c r="AM1120" t="s">
        <v>635</v>
      </c>
      <c r="AN1120">
        <v>-75.660438999999997</v>
      </c>
      <c r="AO1120">
        <v>25</v>
      </c>
      <c r="AP1120">
        <v>1075</v>
      </c>
      <c r="AQ1120" t="s">
        <v>129</v>
      </c>
      <c r="AR1120">
        <v>-85</v>
      </c>
      <c r="AS1120">
        <v>53</v>
      </c>
      <c r="AT1120">
        <v>-128</v>
      </c>
      <c r="BB1120" t="str">
        <f t="shared" si="70"/>
        <v>1200</v>
      </c>
      <c r="BC1120">
        <v>1</v>
      </c>
      <c r="BD1120" t="str">
        <f t="shared" si="72"/>
        <v xml:space="preserve">N1281F  </v>
      </c>
      <c r="BE1120">
        <v>1</v>
      </c>
      <c r="BG1120">
        <v>0</v>
      </c>
      <c r="BH1120">
        <v>0</v>
      </c>
      <c r="BI1120">
        <v>0</v>
      </c>
      <c r="BJ1120">
        <v>925</v>
      </c>
      <c r="BK1120">
        <v>-150</v>
      </c>
      <c r="BL1120" t="s">
        <v>130</v>
      </c>
      <c r="BM1120">
        <v>1</v>
      </c>
      <c r="BN1120">
        <v>0</v>
      </c>
      <c r="BO1120">
        <v>1</v>
      </c>
      <c r="BP1120">
        <v>0</v>
      </c>
      <c r="BT1120">
        <v>0</v>
      </c>
      <c r="BU1120">
        <v>0</v>
      </c>
      <c r="CE1120" t="str">
        <f>"21:14:30.203"</f>
        <v>21:14:30.203</v>
      </c>
      <c r="CF1120">
        <v>202860622</v>
      </c>
      <c r="CI1120">
        <v>0</v>
      </c>
      <c r="CJ1120">
        <v>1504</v>
      </c>
      <c r="CK1120">
        <v>1011.2</v>
      </c>
      <c r="CL1120">
        <v>4.2187999999999999</v>
      </c>
      <c r="CM1120">
        <v>1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5</v>
      </c>
      <c r="CY1120">
        <v>7</v>
      </c>
      <c r="CZ1120" t="s">
        <v>131</v>
      </c>
      <c r="DA1120">
        <v>145</v>
      </c>
      <c r="DB1120">
        <v>1</v>
      </c>
      <c r="DC1120" t="s">
        <v>132</v>
      </c>
      <c r="DD1120" t="s">
        <v>133</v>
      </c>
      <c r="DG1120">
        <v>1870496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3">
      <c r="A1121" t="str">
        <f>"09/28/2024 21:14:30.447"</f>
        <v>09/28/2024 21:14:30.447</v>
      </c>
      <c r="C1121" t="str">
        <f t="shared" si="71"/>
        <v>FFDFD7C0</v>
      </c>
      <c r="D1121" t="s">
        <v>136</v>
      </c>
      <c r="E1121">
        <v>4</v>
      </c>
      <c r="F1121">
        <v>1004</v>
      </c>
      <c r="G1121" t="s">
        <v>124</v>
      </c>
      <c r="J1121" t="s">
        <v>137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"21:14:30.195"</f>
        <v>21:14:30.195</v>
      </c>
      <c r="T1121" t="str">
        <f>"21:14:29.695"</f>
        <v>21:14:29.695</v>
      </c>
      <c r="U1121" t="str">
        <f t="shared" si="69"/>
        <v>A073EB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126</v>
      </c>
      <c r="AG1121">
        <v>0</v>
      </c>
      <c r="AH1121">
        <v>0</v>
      </c>
      <c r="AI1121">
        <v>2</v>
      </c>
      <c r="AJ1121">
        <v>1</v>
      </c>
      <c r="AK1121" t="s">
        <v>634</v>
      </c>
      <c r="AL1121">
        <v>36.035756999999997</v>
      </c>
      <c r="AM1121" t="s">
        <v>635</v>
      </c>
      <c r="AN1121">
        <v>-75.660438999999997</v>
      </c>
      <c r="AO1121">
        <v>25</v>
      </c>
      <c r="AP1121">
        <v>1075</v>
      </c>
      <c r="AQ1121" t="s">
        <v>129</v>
      </c>
      <c r="AR1121">
        <v>-85</v>
      </c>
      <c r="AS1121">
        <v>53</v>
      </c>
      <c r="AT1121">
        <v>-128</v>
      </c>
      <c r="BB1121" t="str">
        <f t="shared" si="70"/>
        <v>1200</v>
      </c>
      <c r="BC1121">
        <v>1</v>
      </c>
      <c r="BD1121" t="str">
        <f t="shared" si="72"/>
        <v xml:space="preserve">N1281F  </v>
      </c>
      <c r="BE1121">
        <v>1</v>
      </c>
      <c r="BG1121">
        <v>0</v>
      </c>
      <c r="BH1121">
        <v>0</v>
      </c>
      <c r="BI1121">
        <v>0</v>
      </c>
      <c r="BJ1121">
        <v>925</v>
      </c>
      <c r="BK1121">
        <v>-150</v>
      </c>
      <c r="BL1121" t="s">
        <v>130</v>
      </c>
      <c r="BM1121">
        <v>1</v>
      </c>
      <c r="BN1121">
        <v>0</v>
      </c>
      <c r="BO1121">
        <v>1</v>
      </c>
      <c r="BP1121">
        <v>0</v>
      </c>
      <c r="BT1121">
        <v>0</v>
      </c>
      <c r="BU1121">
        <v>0</v>
      </c>
      <c r="CE1121" t="str">
        <f>"21:14:30.203"</f>
        <v>21:14:30.203</v>
      </c>
      <c r="CF1121">
        <v>202860622</v>
      </c>
      <c r="CI1121">
        <v>0</v>
      </c>
      <c r="CJ1121">
        <v>1504</v>
      </c>
      <c r="CK1121">
        <v>1011.2</v>
      </c>
      <c r="CL1121">
        <v>4.2187999999999999</v>
      </c>
      <c r="CM1121">
        <v>1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5</v>
      </c>
      <c r="CY1121">
        <v>7</v>
      </c>
      <c r="CZ1121" t="s">
        <v>131</v>
      </c>
      <c r="DA1121">
        <v>145</v>
      </c>
      <c r="DB1121">
        <v>1</v>
      </c>
      <c r="DC1121" t="s">
        <v>132</v>
      </c>
      <c r="DD1121" t="s">
        <v>133</v>
      </c>
      <c r="DG1121">
        <v>1870496</v>
      </c>
      <c r="DI1121">
        <v>0</v>
      </c>
      <c r="DJ1121">
        <v>0</v>
      </c>
      <c r="DK1121">
        <v>1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3">
      <c r="A1122" t="str">
        <f>"09/28/2024 21:14:30.447"</f>
        <v>09/28/2024 21:14:30.447</v>
      </c>
      <c r="C1122" t="str">
        <f t="shared" si="71"/>
        <v>FFDFD7C0</v>
      </c>
      <c r="D1122" t="s">
        <v>136</v>
      </c>
      <c r="E1122">
        <v>3</v>
      </c>
      <c r="F1122">
        <v>1003</v>
      </c>
      <c r="G1122" t="s">
        <v>142</v>
      </c>
      <c r="J1122" t="s">
        <v>137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"21:14:30.195"</f>
        <v>21:14:30.195</v>
      </c>
      <c r="T1122" t="str">
        <f>"21:14:29.695"</f>
        <v>21:14:29.695</v>
      </c>
      <c r="U1122" t="str">
        <f t="shared" si="69"/>
        <v>A073EB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126</v>
      </c>
      <c r="AG1122">
        <v>0</v>
      </c>
      <c r="AH1122">
        <v>0</v>
      </c>
      <c r="AI1122">
        <v>2</v>
      </c>
      <c r="AJ1122">
        <v>1</v>
      </c>
      <c r="AK1122" t="s">
        <v>634</v>
      </c>
      <c r="AL1122">
        <v>36.035756999999997</v>
      </c>
      <c r="AM1122" t="s">
        <v>635</v>
      </c>
      <c r="AN1122">
        <v>-75.660438999999997</v>
      </c>
      <c r="AO1122">
        <v>25</v>
      </c>
      <c r="AP1122">
        <v>1075</v>
      </c>
      <c r="AQ1122" t="s">
        <v>129</v>
      </c>
      <c r="AR1122">
        <v>-85</v>
      </c>
      <c r="AS1122">
        <v>53</v>
      </c>
      <c r="AT1122">
        <v>-128</v>
      </c>
      <c r="BB1122" t="str">
        <f t="shared" si="70"/>
        <v>1200</v>
      </c>
      <c r="BC1122">
        <v>1</v>
      </c>
      <c r="BD1122" t="str">
        <f t="shared" si="72"/>
        <v xml:space="preserve">N1281F  </v>
      </c>
      <c r="BE1122">
        <v>1</v>
      </c>
      <c r="BG1122">
        <v>0</v>
      </c>
      <c r="BH1122">
        <v>0</v>
      </c>
      <c r="BI1122">
        <v>0</v>
      </c>
      <c r="BJ1122">
        <v>925</v>
      </c>
      <c r="BK1122">
        <v>-150</v>
      </c>
      <c r="BL1122" t="s">
        <v>130</v>
      </c>
      <c r="BM1122">
        <v>1</v>
      </c>
      <c r="BN1122">
        <v>0</v>
      </c>
      <c r="BO1122">
        <v>1</v>
      </c>
      <c r="BP1122">
        <v>0</v>
      </c>
      <c r="BT1122">
        <v>0</v>
      </c>
      <c r="BU1122">
        <v>0</v>
      </c>
      <c r="CE1122" t="str">
        <f>"21:14:30.203"</f>
        <v>21:14:30.203</v>
      </c>
      <c r="CF1122">
        <v>202860622</v>
      </c>
      <c r="CI1122">
        <v>0</v>
      </c>
      <c r="CJ1122">
        <v>1504</v>
      </c>
      <c r="CK1122">
        <v>1011.2</v>
      </c>
      <c r="CL1122">
        <v>4.2187999999999999</v>
      </c>
      <c r="CM1122">
        <v>1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5</v>
      </c>
      <c r="CY1122">
        <v>7</v>
      </c>
      <c r="CZ1122" t="s">
        <v>131</v>
      </c>
      <c r="DA1122">
        <v>145</v>
      </c>
      <c r="DB1122">
        <v>1</v>
      </c>
      <c r="DC1122" t="s">
        <v>132</v>
      </c>
      <c r="DD1122" t="s">
        <v>133</v>
      </c>
      <c r="DG1122">
        <v>1870496</v>
      </c>
      <c r="DI1122">
        <v>0</v>
      </c>
      <c r="DJ1122">
        <v>0</v>
      </c>
      <c r="DK1122">
        <v>1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3">
      <c r="A1123" t="str">
        <f>"09/28/2024 21:14:30.494"</f>
        <v>09/28/2024 21:14:30.494</v>
      </c>
      <c r="C1123" t="str">
        <f t="shared" si="71"/>
        <v>FFDFD7C0</v>
      </c>
      <c r="D1123" t="s">
        <v>123</v>
      </c>
      <c r="E1123">
        <v>2</v>
      </c>
      <c r="H1123">
        <v>158</v>
      </c>
      <c r="I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"21:14:30.195"</f>
        <v>21:14:30.195</v>
      </c>
      <c r="T1123" t="str">
        <f>"21:14:29.695"</f>
        <v>21:14:29.695</v>
      </c>
      <c r="U1123" t="str">
        <f t="shared" si="69"/>
        <v>A073EB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126</v>
      </c>
      <c r="AG1123">
        <v>0</v>
      </c>
      <c r="AH1123">
        <v>0</v>
      </c>
      <c r="AI1123">
        <v>2</v>
      </c>
      <c r="AJ1123">
        <v>1</v>
      </c>
      <c r="AK1123" t="s">
        <v>634</v>
      </c>
      <c r="AL1123">
        <v>36.035756999999997</v>
      </c>
      <c r="AM1123" t="s">
        <v>635</v>
      </c>
      <c r="AN1123">
        <v>-75.660438999999997</v>
      </c>
      <c r="AO1123">
        <v>25</v>
      </c>
      <c r="AP1123">
        <v>1075</v>
      </c>
      <c r="AQ1123" t="s">
        <v>129</v>
      </c>
      <c r="AR1123">
        <v>-85</v>
      </c>
      <c r="AS1123">
        <v>53</v>
      </c>
      <c r="AT1123">
        <v>-128</v>
      </c>
      <c r="BB1123" t="str">
        <f t="shared" si="70"/>
        <v>1200</v>
      </c>
      <c r="BC1123">
        <v>1</v>
      </c>
      <c r="BD1123" t="str">
        <f t="shared" si="72"/>
        <v xml:space="preserve">N1281F  </v>
      </c>
      <c r="BE1123">
        <v>1</v>
      </c>
      <c r="BG1123">
        <v>0</v>
      </c>
      <c r="BH1123">
        <v>0</v>
      </c>
      <c r="BI1123">
        <v>0</v>
      </c>
      <c r="BJ1123">
        <v>925</v>
      </c>
      <c r="BK1123">
        <v>-150</v>
      </c>
      <c r="BL1123" t="s">
        <v>130</v>
      </c>
      <c r="BM1123">
        <v>1</v>
      </c>
      <c r="BN1123">
        <v>0</v>
      </c>
      <c r="BO1123">
        <v>1</v>
      </c>
      <c r="BP1123">
        <v>0</v>
      </c>
      <c r="BT1123">
        <v>0</v>
      </c>
      <c r="BU1123">
        <v>0</v>
      </c>
      <c r="CE1123" t="str">
        <f>"21:14:30.203"</f>
        <v>21:14:30.203</v>
      </c>
      <c r="CF1123">
        <v>202860622</v>
      </c>
      <c r="CI1123">
        <v>0</v>
      </c>
      <c r="CJ1123">
        <v>1504</v>
      </c>
      <c r="CK1123">
        <v>1011.2</v>
      </c>
      <c r="CL1123">
        <v>4.2187999999999999</v>
      </c>
      <c r="CM1123">
        <v>1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5</v>
      </c>
      <c r="CY1123">
        <v>7</v>
      </c>
      <c r="CZ1123" t="s">
        <v>131</v>
      </c>
      <c r="DA1123">
        <v>145</v>
      </c>
      <c r="DB1123">
        <v>1</v>
      </c>
      <c r="DC1123" t="s">
        <v>132</v>
      </c>
      <c r="DD1123" t="s">
        <v>133</v>
      </c>
      <c r="DG1123">
        <v>1870496</v>
      </c>
      <c r="DI1123">
        <v>0</v>
      </c>
      <c r="DJ1123">
        <v>0</v>
      </c>
      <c r="DK1123">
        <v>1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3">
      <c r="A1124" t="str">
        <f>"09/28/2024 21:14:30.494"</f>
        <v>09/28/2024 21:14:30.494</v>
      </c>
      <c r="C1124" t="str">
        <f t="shared" si="71"/>
        <v>FFDFD7C0</v>
      </c>
      <c r="D1124" t="s">
        <v>427</v>
      </c>
      <c r="E1124">
        <v>46</v>
      </c>
      <c r="H1124">
        <v>143</v>
      </c>
      <c r="I1124" t="s">
        <v>428</v>
      </c>
      <c r="J1124" t="s">
        <v>297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"21:14:30.195"</f>
        <v>21:14:30.195</v>
      </c>
      <c r="T1124" t="str">
        <f>"21:14:29.695"</f>
        <v>21:14:29.695</v>
      </c>
      <c r="U1124" t="str">
        <f t="shared" si="69"/>
        <v>A073EB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126</v>
      </c>
      <c r="AG1124">
        <v>0</v>
      </c>
      <c r="AH1124">
        <v>0</v>
      </c>
      <c r="AI1124">
        <v>2</v>
      </c>
      <c r="AJ1124">
        <v>1</v>
      </c>
      <c r="AK1124" t="s">
        <v>634</v>
      </c>
      <c r="AL1124">
        <v>36.035756999999997</v>
      </c>
      <c r="AM1124" t="s">
        <v>635</v>
      </c>
      <c r="AN1124">
        <v>-75.660438999999997</v>
      </c>
      <c r="AO1124">
        <v>25</v>
      </c>
      <c r="AP1124">
        <v>1075</v>
      </c>
      <c r="AQ1124" t="s">
        <v>129</v>
      </c>
      <c r="AR1124">
        <v>-85</v>
      </c>
      <c r="AS1124">
        <v>53</v>
      </c>
      <c r="AT1124">
        <v>-128</v>
      </c>
      <c r="BB1124" t="str">
        <f t="shared" si="70"/>
        <v>1200</v>
      </c>
      <c r="BC1124">
        <v>1</v>
      </c>
      <c r="BD1124" t="str">
        <f t="shared" si="72"/>
        <v xml:space="preserve">N1281F  </v>
      </c>
      <c r="BE1124">
        <v>1</v>
      </c>
      <c r="BG1124">
        <v>0</v>
      </c>
      <c r="BH1124">
        <v>0</v>
      </c>
      <c r="BI1124">
        <v>0</v>
      </c>
      <c r="BJ1124">
        <v>925</v>
      </c>
      <c r="BK1124">
        <v>-150</v>
      </c>
      <c r="BL1124" t="s">
        <v>130</v>
      </c>
      <c r="BM1124">
        <v>1</v>
      </c>
      <c r="BN1124">
        <v>0</v>
      </c>
      <c r="BO1124">
        <v>1</v>
      </c>
      <c r="BP1124">
        <v>0</v>
      </c>
      <c r="BT1124">
        <v>0</v>
      </c>
      <c r="BU1124">
        <v>0</v>
      </c>
      <c r="CE1124" t="str">
        <f>"21:14:30.203"</f>
        <v>21:14:30.203</v>
      </c>
      <c r="CF1124">
        <v>202860622</v>
      </c>
      <c r="CI1124">
        <v>0</v>
      </c>
      <c r="CJ1124">
        <v>1504</v>
      </c>
      <c r="CK1124">
        <v>1011.2</v>
      </c>
      <c r="CL1124">
        <v>4.2187999999999999</v>
      </c>
      <c r="CM1124">
        <v>1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145</v>
      </c>
      <c r="DB1124">
        <v>1</v>
      </c>
      <c r="DC1124" t="s">
        <v>132</v>
      </c>
      <c r="DD1124" t="s">
        <v>133</v>
      </c>
      <c r="DG1124">
        <v>1870496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3">
      <c r="A1125" t="str">
        <f>"09/28/2024 21:14:31.509"</f>
        <v>09/28/2024 21:14:31.509</v>
      </c>
      <c r="C1125" t="str">
        <f t="shared" si="71"/>
        <v>FFDFD7C0</v>
      </c>
      <c r="D1125" t="s">
        <v>427</v>
      </c>
      <c r="E1125">
        <v>46</v>
      </c>
      <c r="H1125">
        <v>143</v>
      </c>
      <c r="I1125" t="s">
        <v>428</v>
      </c>
      <c r="J1125" t="s">
        <v>297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"21:14:31.180"</f>
        <v>21:14:31.180</v>
      </c>
      <c r="T1125" t="str">
        <f>"21:14:30.780"</f>
        <v>21:14:30.780</v>
      </c>
      <c r="U1125" t="str">
        <f t="shared" si="69"/>
        <v>A073EB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126</v>
      </c>
      <c r="AG1125">
        <v>0</v>
      </c>
      <c r="AH1125">
        <v>0</v>
      </c>
      <c r="AI1125">
        <v>2</v>
      </c>
      <c r="AJ1125">
        <v>1</v>
      </c>
      <c r="AK1125" t="s">
        <v>636</v>
      </c>
      <c r="AL1125">
        <v>36.035992999999998</v>
      </c>
      <c r="AM1125" t="s">
        <v>637</v>
      </c>
      <c r="AN1125">
        <v>-75.660910999999999</v>
      </c>
      <c r="AO1125">
        <v>25</v>
      </c>
      <c r="AP1125">
        <v>1075</v>
      </c>
      <c r="AQ1125" t="s">
        <v>129</v>
      </c>
      <c r="AR1125">
        <v>-87</v>
      </c>
      <c r="AS1125">
        <v>44</v>
      </c>
      <c r="AT1125">
        <v>-192</v>
      </c>
      <c r="BB1125" t="str">
        <f t="shared" si="70"/>
        <v>1200</v>
      </c>
      <c r="BC1125">
        <v>1</v>
      </c>
      <c r="BD1125" t="str">
        <f t="shared" si="72"/>
        <v xml:space="preserve">N1281F  </v>
      </c>
      <c r="BE1125">
        <v>1</v>
      </c>
      <c r="BG1125">
        <v>0</v>
      </c>
      <c r="BH1125">
        <v>0</v>
      </c>
      <c r="BI1125">
        <v>0</v>
      </c>
      <c r="BJ1125">
        <v>925</v>
      </c>
      <c r="BK1125">
        <v>-150</v>
      </c>
      <c r="BL1125" t="s">
        <v>130</v>
      </c>
      <c r="BM1125">
        <v>1</v>
      </c>
      <c r="BN1125">
        <v>0</v>
      </c>
      <c r="BO1125">
        <v>1</v>
      </c>
      <c r="BP1125">
        <v>0</v>
      </c>
      <c r="BT1125">
        <v>0</v>
      </c>
      <c r="BU1125">
        <v>0</v>
      </c>
      <c r="CE1125" t="str">
        <f>"21:14:31.183"</f>
        <v>21:14:31.183</v>
      </c>
      <c r="CF1125">
        <v>182631877</v>
      </c>
      <c r="CI1125">
        <v>0</v>
      </c>
      <c r="CJ1125">
        <v>1504</v>
      </c>
      <c r="CK1125">
        <v>1011.2</v>
      </c>
      <c r="CL1125">
        <v>4.2187999999999999</v>
      </c>
      <c r="CM1125">
        <v>1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6</v>
      </c>
      <c r="CY1125">
        <v>7</v>
      </c>
      <c r="CZ1125" t="s">
        <v>131</v>
      </c>
      <c r="DA1125">
        <v>145</v>
      </c>
      <c r="DB1125">
        <v>1</v>
      </c>
      <c r="DC1125" t="s">
        <v>132</v>
      </c>
      <c r="DD1125" t="s">
        <v>133</v>
      </c>
      <c r="DG1125">
        <v>1870922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3">
      <c r="A1126" t="str">
        <f>"09/28/2024 21:14:31.509"</f>
        <v>09/28/2024 21:14:31.509</v>
      </c>
      <c r="C1126" t="str">
        <f t="shared" si="71"/>
        <v>FFDFD7C0</v>
      </c>
      <c r="D1126" t="s">
        <v>143</v>
      </c>
      <c r="E1126">
        <v>13</v>
      </c>
      <c r="J1126" t="s">
        <v>144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"21:14:31.180"</f>
        <v>21:14:31.180</v>
      </c>
      <c r="T1126" t="str">
        <f>"21:14:30.780"</f>
        <v>21:14:30.780</v>
      </c>
      <c r="U1126" t="str">
        <f t="shared" si="69"/>
        <v>A073EB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126</v>
      </c>
      <c r="AG1126">
        <v>0</v>
      </c>
      <c r="AH1126">
        <v>0</v>
      </c>
      <c r="AI1126">
        <v>2</v>
      </c>
      <c r="AJ1126">
        <v>1</v>
      </c>
      <c r="AK1126" t="s">
        <v>636</v>
      </c>
      <c r="AL1126">
        <v>36.035992999999998</v>
      </c>
      <c r="AM1126" t="s">
        <v>637</v>
      </c>
      <c r="AN1126">
        <v>-75.660910999999999</v>
      </c>
      <c r="AO1126">
        <v>25</v>
      </c>
      <c r="AP1126">
        <v>1075</v>
      </c>
      <c r="AQ1126" t="s">
        <v>129</v>
      </c>
      <c r="AR1126">
        <v>-87</v>
      </c>
      <c r="AS1126">
        <v>44</v>
      </c>
      <c r="AT1126">
        <v>-192</v>
      </c>
      <c r="BB1126" t="str">
        <f t="shared" si="70"/>
        <v>1200</v>
      </c>
      <c r="BC1126">
        <v>1</v>
      </c>
      <c r="BD1126" t="str">
        <f t="shared" si="72"/>
        <v xml:space="preserve">N1281F  </v>
      </c>
      <c r="BE1126">
        <v>1</v>
      </c>
      <c r="BG1126">
        <v>0</v>
      </c>
      <c r="BH1126">
        <v>0</v>
      </c>
      <c r="BI1126">
        <v>0</v>
      </c>
      <c r="BJ1126">
        <v>925</v>
      </c>
      <c r="BK1126">
        <v>-150</v>
      </c>
      <c r="BL1126" t="s">
        <v>130</v>
      </c>
      <c r="BM1126">
        <v>1</v>
      </c>
      <c r="BN1126">
        <v>0</v>
      </c>
      <c r="BO1126">
        <v>1</v>
      </c>
      <c r="BP1126">
        <v>0</v>
      </c>
      <c r="BT1126">
        <v>0</v>
      </c>
      <c r="BU1126">
        <v>0</v>
      </c>
      <c r="CE1126" t="str">
        <f>"21:14:31.183"</f>
        <v>21:14:31.183</v>
      </c>
      <c r="CF1126">
        <v>182631877</v>
      </c>
      <c r="CI1126">
        <v>0</v>
      </c>
      <c r="CJ1126">
        <v>1504</v>
      </c>
      <c r="CK1126">
        <v>1011.2</v>
      </c>
      <c r="CL1126">
        <v>4.2187999999999999</v>
      </c>
      <c r="CM1126">
        <v>1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6</v>
      </c>
      <c r="CY1126">
        <v>7</v>
      </c>
      <c r="CZ1126" t="s">
        <v>131</v>
      </c>
      <c r="DA1126">
        <v>145</v>
      </c>
      <c r="DB1126">
        <v>1</v>
      </c>
      <c r="DC1126" t="s">
        <v>132</v>
      </c>
      <c r="DD1126" t="s">
        <v>133</v>
      </c>
      <c r="DG1126">
        <v>1870922</v>
      </c>
      <c r="DI1126">
        <v>0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3">
      <c r="A1127" t="str">
        <f>"09/28/2024 21:14:31.556"</f>
        <v>09/28/2024 21:14:31.556</v>
      </c>
      <c r="C1127" t="str">
        <f t="shared" si="71"/>
        <v>FFDFD7C0</v>
      </c>
      <c r="D1127" t="s">
        <v>136</v>
      </c>
      <c r="E1127">
        <v>3</v>
      </c>
      <c r="F1127">
        <v>1003</v>
      </c>
      <c r="G1127" t="s">
        <v>142</v>
      </c>
      <c r="J1127" t="s">
        <v>137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"21:14:31.180"</f>
        <v>21:14:31.180</v>
      </c>
      <c r="T1127" t="str">
        <f>"21:14:30.780"</f>
        <v>21:14:30.780</v>
      </c>
      <c r="U1127" t="str">
        <f t="shared" si="69"/>
        <v>A073EB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126</v>
      </c>
      <c r="AG1127">
        <v>0</v>
      </c>
      <c r="AH1127">
        <v>0</v>
      </c>
      <c r="AI1127">
        <v>2</v>
      </c>
      <c r="AJ1127">
        <v>1</v>
      </c>
      <c r="AK1127" t="s">
        <v>636</v>
      </c>
      <c r="AL1127">
        <v>36.035992999999998</v>
      </c>
      <c r="AM1127" t="s">
        <v>637</v>
      </c>
      <c r="AN1127">
        <v>-75.660910999999999</v>
      </c>
      <c r="AO1127">
        <v>25</v>
      </c>
      <c r="AP1127">
        <v>1075</v>
      </c>
      <c r="AQ1127" t="s">
        <v>129</v>
      </c>
      <c r="AR1127">
        <v>-87</v>
      </c>
      <c r="AS1127">
        <v>44</v>
      </c>
      <c r="AT1127">
        <v>-192</v>
      </c>
      <c r="BB1127" t="str">
        <f t="shared" si="70"/>
        <v>1200</v>
      </c>
      <c r="BC1127">
        <v>1</v>
      </c>
      <c r="BD1127" t="str">
        <f t="shared" si="72"/>
        <v xml:space="preserve">N1281F  </v>
      </c>
      <c r="BE1127">
        <v>1</v>
      </c>
      <c r="BG1127">
        <v>0</v>
      </c>
      <c r="BH1127">
        <v>0</v>
      </c>
      <c r="BI1127">
        <v>0</v>
      </c>
      <c r="BJ1127">
        <v>925</v>
      </c>
      <c r="BK1127">
        <v>-150</v>
      </c>
      <c r="BL1127" t="s">
        <v>130</v>
      </c>
      <c r="BM1127">
        <v>1</v>
      </c>
      <c r="BN1127">
        <v>0</v>
      </c>
      <c r="BO1127">
        <v>1</v>
      </c>
      <c r="BP1127">
        <v>0</v>
      </c>
      <c r="BT1127">
        <v>0</v>
      </c>
      <c r="BU1127">
        <v>0</v>
      </c>
      <c r="CE1127" t="str">
        <f>"21:14:31.183"</f>
        <v>21:14:31.183</v>
      </c>
      <c r="CF1127">
        <v>182631877</v>
      </c>
      <c r="CI1127">
        <v>0</v>
      </c>
      <c r="CJ1127">
        <v>1504</v>
      </c>
      <c r="CK1127">
        <v>1011.2</v>
      </c>
      <c r="CL1127">
        <v>4.2187999999999999</v>
      </c>
      <c r="CM1127">
        <v>1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6</v>
      </c>
      <c r="CY1127">
        <v>7</v>
      </c>
      <c r="CZ1127" t="s">
        <v>131</v>
      </c>
      <c r="DA1127">
        <v>145</v>
      </c>
      <c r="DB1127">
        <v>1</v>
      </c>
      <c r="DC1127" t="s">
        <v>132</v>
      </c>
      <c r="DD1127" t="s">
        <v>133</v>
      </c>
      <c r="DG1127">
        <v>1870922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3">
      <c r="A1128" t="str">
        <f>"09/28/2024 21:14:31.556"</f>
        <v>09/28/2024 21:14:31.556</v>
      </c>
      <c r="C1128" t="str">
        <f t="shared" si="71"/>
        <v>FFDFD7C0</v>
      </c>
      <c r="D1128" t="s">
        <v>136</v>
      </c>
      <c r="E1128">
        <v>4</v>
      </c>
      <c r="F1128">
        <v>1004</v>
      </c>
      <c r="G1128" t="s">
        <v>124</v>
      </c>
      <c r="J1128" t="s">
        <v>137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"21:14:31.180"</f>
        <v>21:14:31.180</v>
      </c>
      <c r="T1128" t="str">
        <f>"21:14:30.780"</f>
        <v>21:14:30.780</v>
      </c>
      <c r="U1128" t="str">
        <f t="shared" si="69"/>
        <v>A073EB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126</v>
      </c>
      <c r="AG1128">
        <v>0</v>
      </c>
      <c r="AH1128">
        <v>0</v>
      </c>
      <c r="AI1128">
        <v>2</v>
      </c>
      <c r="AJ1128">
        <v>1</v>
      </c>
      <c r="AK1128" t="s">
        <v>636</v>
      </c>
      <c r="AL1128">
        <v>36.035992999999998</v>
      </c>
      <c r="AM1128" t="s">
        <v>637</v>
      </c>
      <c r="AN1128">
        <v>-75.660910999999999</v>
      </c>
      <c r="AO1128">
        <v>25</v>
      </c>
      <c r="AP1128">
        <v>1075</v>
      </c>
      <c r="AQ1128" t="s">
        <v>129</v>
      </c>
      <c r="AR1128">
        <v>-87</v>
      </c>
      <c r="AS1128">
        <v>44</v>
      </c>
      <c r="AT1128">
        <v>-192</v>
      </c>
      <c r="BB1128" t="str">
        <f t="shared" si="70"/>
        <v>1200</v>
      </c>
      <c r="BC1128">
        <v>1</v>
      </c>
      <c r="BD1128" t="str">
        <f t="shared" si="72"/>
        <v xml:space="preserve">N1281F  </v>
      </c>
      <c r="BE1128">
        <v>1</v>
      </c>
      <c r="BG1128">
        <v>0</v>
      </c>
      <c r="BH1128">
        <v>0</v>
      </c>
      <c r="BI1128">
        <v>0</v>
      </c>
      <c r="BJ1128">
        <v>925</v>
      </c>
      <c r="BK1128">
        <v>-150</v>
      </c>
      <c r="BL1128" t="s">
        <v>130</v>
      </c>
      <c r="BM1128">
        <v>1</v>
      </c>
      <c r="BN1128">
        <v>0</v>
      </c>
      <c r="BO1128">
        <v>1</v>
      </c>
      <c r="BP1128">
        <v>0</v>
      </c>
      <c r="BT1128">
        <v>0</v>
      </c>
      <c r="BU1128">
        <v>0</v>
      </c>
      <c r="CE1128" t="str">
        <f>"21:14:31.183"</f>
        <v>21:14:31.183</v>
      </c>
      <c r="CF1128">
        <v>182631877</v>
      </c>
      <c r="CI1128">
        <v>0</v>
      </c>
      <c r="CJ1128">
        <v>1504</v>
      </c>
      <c r="CK1128">
        <v>1011.2</v>
      </c>
      <c r="CL1128">
        <v>4.2187999999999999</v>
      </c>
      <c r="CM1128">
        <v>1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6</v>
      </c>
      <c r="CY1128">
        <v>7</v>
      </c>
      <c r="CZ1128" t="s">
        <v>131</v>
      </c>
      <c r="DA1128">
        <v>145</v>
      </c>
      <c r="DB1128">
        <v>1</v>
      </c>
      <c r="DC1128" t="s">
        <v>132</v>
      </c>
      <c r="DD1128" t="s">
        <v>133</v>
      </c>
      <c r="DG1128">
        <v>1870922</v>
      </c>
      <c r="DI1128">
        <v>0</v>
      </c>
      <c r="DJ1128">
        <v>0</v>
      </c>
      <c r="DK1128">
        <v>1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3">
      <c r="A1129" t="str">
        <f>"09/28/2024 21:14:31.587"</f>
        <v>09/28/2024 21:14:31.587</v>
      </c>
      <c r="C1129" t="str">
        <f t="shared" si="71"/>
        <v>FFDFD7C0</v>
      </c>
      <c r="D1129" t="s">
        <v>123</v>
      </c>
      <c r="E1129">
        <v>2</v>
      </c>
      <c r="H1129">
        <v>158</v>
      </c>
      <c r="I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"21:14:31.180"</f>
        <v>21:14:31.180</v>
      </c>
      <c r="T1129" t="str">
        <f>"21:14:30.780"</f>
        <v>21:14:30.780</v>
      </c>
      <c r="U1129" t="str">
        <f t="shared" si="69"/>
        <v>A073EB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126</v>
      </c>
      <c r="AG1129">
        <v>0</v>
      </c>
      <c r="AH1129">
        <v>0</v>
      </c>
      <c r="AI1129">
        <v>2</v>
      </c>
      <c r="AJ1129">
        <v>1</v>
      </c>
      <c r="AK1129" t="s">
        <v>636</v>
      </c>
      <c r="AL1129">
        <v>36.035992999999998</v>
      </c>
      <c r="AM1129" t="s">
        <v>637</v>
      </c>
      <c r="AN1129">
        <v>-75.660910999999999</v>
      </c>
      <c r="AO1129">
        <v>25</v>
      </c>
      <c r="AP1129">
        <v>1075</v>
      </c>
      <c r="AQ1129" t="s">
        <v>129</v>
      </c>
      <c r="AR1129">
        <v>-87</v>
      </c>
      <c r="AS1129">
        <v>44</v>
      </c>
      <c r="AT1129">
        <v>-192</v>
      </c>
      <c r="BB1129" t="str">
        <f t="shared" si="70"/>
        <v>1200</v>
      </c>
      <c r="BC1129">
        <v>1</v>
      </c>
      <c r="BD1129" t="str">
        <f t="shared" si="72"/>
        <v xml:space="preserve">N1281F  </v>
      </c>
      <c r="BE1129">
        <v>1</v>
      </c>
      <c r="BG1129">
        <v>0</v>
      </c>
      <c r="BH1129">
        <v>0</v>
      </c>
      <c r="BI1129">
        <v>0</v>
      </c>
      <c r="BJ1129">
        <v>925</v>
      </c>
      <c r="BK1129">
        <v>-150</v>
      </c>
      <c r="BL1129" t="s">
        <v>130</v>
      </c>
      <c r="BM1129">
        <v>1</v>
      </c>
      <c r="BN1129">
        <v>0</v>
      </c>
      <c r="BO1129">
        <v>1</v>
      </c>
      <c r="BP1129">
        <v>0</v>
      </c>
      <c r="BT1129">
        <v>0</v>
      </c>
      <c r="BU1129">
        <v>0</v>
      </c>
      <c r="CE1129" t="str">
        <f>"21:14:31.183"</f>
        <v>21:14:31.183</v>
      </c>
      <c r="CF1129">
        <v>182631877</v>
      </c>
      <c r="CI1129">
        <v>0</v>
      </c>
      <c r="CJ1129">
        <v>1504</v>
      </c>
      <c r="CK1129">
        <v>1011.2</v>
      </c>
      <c r="CL1129">
        <v>4.2187999999999999</v>
      </c>
      <c r="CM1129">
        <v>1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6</v>
      </c>
      <c r="CY1129">
        <v>7</v>
      </c>
      <c r="CZ1129" t="s">
        <v>131</v>
      </c>
      <c r="DA1129">
        <v>145</v>
      </c>
      <c r="DB1129">
        <v>1</v>
      </c>
      <c r="DC1129" t="s">
        <v>132</v>
      </c>
      <c r="DD1129" t="s">
        <v>133</v>
      </c>
      <c r="DG1129">
        <v>1870922</v>
      </c>
      <c r="DI1129">
        <v>0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3">
      <c r="A1130" t="str">
        <f>"09/28/2024 21:14:32.384"</f>
        <v>09/28/2024 21:14:32.384</v>
      </c>
      <c r="C1130" t="str">
        <f t="shared" si="71"/>
        <v>FFDFD7C0</v>
      </c>
      <c r="D1130" t="s">
        <v>143</v>
      </c>
      <c r="E1130">
        <v>13</v>
      </c>
      <c r="J1130" t="s">
        <v>144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"21:14:32.133"</f>
        <v>21:14:32.133</v>
      </c>
      <c r="T1130" t="str">
        <f>"21:14:31.633"</f>
        <v>21:14:31.633</v>
      </c>
      <c r="U1130" t="str">
        <f t="shared" si="69"/>
        <v>A073EB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126</v>
      </c>
      <c r="AG1130">
        <v>0</v>
      </c>
      <c r="AH1130">
        <v>0</v>
      </c>
      <c r="AI1130">
        <v>2</v>
      </c>
      <c r="AJ1130">
        <v>1</v>
      </c>
      <c r="AK1130" t="s">
        <v>638</v>
      </c>
      <c r="AL1130">
        <v>36.036143000000003</v>
      </c>
      <c r="AM1130" t="s">
        <v>639</v>
      </c>
      <c r="AN1130">
        <v>-75.661446999999995</v>
      </c>
      <c r="AO1130">
        <v>25</v>
      </c>
      <c r="AP1130">
        <v>1050</v>
      </c>
      <c r="AQ1130" t="s">
        <v>129</v>
      </c>
      <c r="AR1130">
        <v>-88</v>
      </c>
      <c r="AS1130">
        <v>36</v>
      </c>
      <c r="AT1130">
        <v>-256</v>
      </c>
      <c r="BB1130" t="str">
        <f t="shared" si="70"/>
        <v>1200</v>
      </c>
      <c r="BC1130">
        <v>1</v>
      </c>
      <c r="BD1130" t="str">
        <f t="shared" si="72"/>
        <v xml:space="preserve">N1281F  </v>
      </c>
      <c r="BE1130">
        <v>1</v>
      </c>
      <c r="BG1130">
        <v>0</v>
      </c>
      <c r="BH1130">
        <v>0</v>
      </c>
      <c r="BI1130">
        <v>0</v>
      </c>
      <c r="BJ1130">
        <v>925</v>
      </c>
      <c r="BK1130">
        <v>-125</v>
      </c>
      <c r="BL1130" t="s">
        <v>130</v>
      </c>
      <c r="BM1130">
        <v>1</v>
      </c>
      <c r="BN1130">
        <v>0</v>
      </c>
      <c r="BO1130">
        <v>1</v>
      </c>
      <c r="BP1130">
        <v>0</v>
      </c>
      <c r="BT1130">
        <v>0</v>
      </c>
      <c r="BU1130">
        <v>0</v>
      </c>
      <c r="CE1130" t="str">
        <f>"21:14:32.135"</f>
        <v>21:14:32.135</v>
      </c>
      <c r="CF1130">
        <v>134550151</v>
      </c>
      <c r="CI1130">
        <v>0</v>
      </c>
      <c r="CJ1130">
        <v>1504</v>
      </c>
      <c r="CK1130">
        <v>1011.2</v>
      </c>
      <c r="CL1130">
        <v>4.2187999999999999</v>
      </c>
      <c r="CM1130">
        <v>1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6</v>
      </c>
      <c r="CY1130">
        <v>7</v>
      </c>
      <c r="CZ1130" t="s">
        <v>131</v>
      </c>
      <c r="DA1130">
        <v>145</v>
      </c>
      <c r="DB1130">
        <v>1</v>
      </c>
      <c r="DC1130" t="s">
        <v>132</v>
      </c>
      <c r="DD1130" t="s">
        <v>133</v>
      </c>
      <c r="DG1130">
        <v>1871339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3">
      <c r="A1131" t="str">
        <f>"09/28/2024 21:14:32.447"</f>
        <v>09/28/2024 21:14:32.447</v>
      </c>
      <c r="C1131" t="str">
        <f t="shared" si="71"/>
        <v>FFDFD7C0</v>
      </c>
      <c r="D1131" t="s">
        <v>136</v>
      </c>
      <c r="E1131">
        <v>3</v>
      </c>
      <c r="F1131">
        <v>1003</v>
      </c>
      <c r="G1131" t="s">
        <v>142</v>
      </c>
      <c r="J1131" t="s">
        <v>137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"21:14:32.133"</f>
        <v>21:14:32.133</v>
      </c>
      <c r="T1131" t="str">
        <f>"21:14:31.633"</f>
        <v>21:14:31.633</v>
      </c>
      <c r="U1131" t="str">
        <f t="shared" si="69"/>
        <v>A073EB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126</v>
      </c>
      <c r="AG1131">
        <v>0</v>
      </c>
      <c r="AH1131">
        <v>0</v>
      </c>
      <c r="AI1131">
        <v>2</v>
      </c>
      <c r="AJ1131">
        <v>1</v>
      </c>
      <c r="AK1131" t="s">
        <v>638</v>
      </c>
      <c r="AL1131">
        <v>36.036143000000003</v>
      </c>
      <c r="AM1131" t="s">
        <v>639</v>
      </c>
      <c r="AN1131">
        <v>-75.661446999999995</v>
      </c>
      <c r="AO1131">
        <v>25</v>
      </c>
      <c r="AP1131">
        <v>1050</v>
      </c>
      <c r="AQ1131" t="s">
        <v>129</v>
      </c>
      <c r="AR1131">
        <v>-88</v>
      </c>
      <c r="AS1131">
        <v>36</v>
      </c>
      <c r="AT1131">
        <v>-256</v>
      </c>
      <c r="BB1131" t="str">
        <f t="shared" si="70"/>
        <v>1200</v>
      </c>
      <c r="BC1131">
        <v>1</v>
      </c>
      <c r="BD1131" t="str">
        <f t="shared" si="72"/>
        <v xml:space="preserve">N1281F  </v>
      </c>
      <c r="BE1131">
        <v>1</v>
      </c>
      <c r="BG1131">
        <v>0</v>
      </c>
      <c r="BH1131">
        <v>0</v>
      </c>
      <c r="BI1131">
        <v>0</v>
      </c>
      <c r="BJ1131">
        <v>925</v>
      </c>
      <c r="BK1131">
        <v>-125</v>
      </c>
      <c r="BL1131" t="s">
        <v>130</v>
      </c>
      <c r="BM1131">
        <v>1</v>
      </c>
      <c r="BN1131">
        <v>0</v>
      </c>
      <c r="BO1131">
        <v>1</v>
      </c>
      <c r="BP1131">
        <v>0</v>
      </c>
      <c r="BT1131">
        <v>0</v>
      </c>
      <c r="BU1131">
        <v>0</v>
      </c>
      <c r="CE1131" t="str">
        <f>"21:14:32.135"</f>
        <v>21:14:32.135</v>
      </c>
      <c r="CF1131">
        <v>134550151</v>
      </c>
      <c r="CI1131">
        <v>0</v>
      </c>
      <c r="CJ1131">
        <v>1504</v>
      </c>
      <c r="CK1131">
        <v>1011.2</v>
      </c>
      <c r="CL1131">
        <v>4.2187999999999999</v>
      </c>
      <c r="CM1131">
        <v>1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6</v>
      </c>
      <c r="CY1131">
        <v>7</v>
      </c>
      <c r="CZ1131" t="s">
        <v>131</v>
      </c>
      <c r="DA1131">
        <v>145</v>
      </c>
      <c r="DB1131">
        <v>1</v>
      </c>
      <c r="DC1131" t="s">
        <v>132</v>
      </c>
      <c r="DD1131" t="s">
        <v>133</v>
      </c>
      <c r="DG1131">
        <v>1871339</v>
      </c>
      <c r="DI1131">
        <v>0</v>
      </c>
      <c r="DJ1131">
        <v>0</v>
      </c>
      <c r="DK1131">
        <v>1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3">
      <c r="A1132" t="str">
        <f>"09/28/2024 21:14:32.447"</f>
        <v>09/28/2024 21:14:32.447</v>
      </c>
      <c r="C1132" t="str">
        <f t="shared" si="71"/>
        <v>FFDFD7C0</v>
      </c>
      <c r="D1132" t="s">
        <v>136</v>
      </c>
      <c r="E1132">
        <v>4</v>
      </c>
      <c r="F1132">
        <v>1004</v>
      </c>
      <c r="G1132" t="s">
        <v>124</v>
      </c>
      <c r="J1132" t="s">
        <v>137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"21:14:32.133"</f>
        <v>21:14:32.133</v>
      </c>
      <c r="T1132" t="str">
        <f>"21:14:31.633"</f>
        <v>21:14:31.633</v>
      </c>
      <c r="U1132" t="str">
        <f t="shared" si="69"/>
        <v>A073EB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126</v>
      </c>
      <c r="AG1132">
        <v>0</v>
      </c>
      <c r="AH1132">
        <v>0</v>
      </c>
      <c r="AI1132">
        <v>2</v>
      </c>
      <c r="AJ1132">
        <v>1</v>
      </c>
      <c r="AK1132" t="s">
        <v>638</v>
      </c>
      <c r="AL1132">
        <v>36.036143000000003</v>
      </c>
      <c r="AM1132" t="s">
        <v>639</v>
      </c>
      <c r="AN1132">
        <v>-75.661446999999995</v>
      </c>
      <c r="AO1132">
        <v>25</v>
      </c>
      <c r="AP1132">
        <v>1050</v>
      </c>
      <c r="AQ1132" t="s">
        <v>129</v>
      </c>
      <c r="AR1132">
        <v>-88</v>
      </c>
      <c r="AS1132">
        <v>36</v>
      </c>
      <c r="AT1132">
        <v>-256</v>
      </c>
      <c r="BB1132" t="str">
        <f t="shared" si="70"/>
        <v>1200</v>
      </c>
      <c r="BC1132">
        <v>1</v>
      </c>
      <c r="BD1132" t="str">
        <f t="shared" si="72"/>
        <v xml:space="preserve">N1281F  </v>
      </c>
      <c r="BE1132">
        <v>1</v>
      </c>
      <c r="BG1132">
        <v>0</v>
      </c>
      <c r="BH1132">
        <v>0</v>
      </c>
      <c r="BI1132">
        <v>0</v>
      </c>
      <c r="BJ1132">
        <v>925</v>
      </c>
      <c r="BK1132">
        <v>-125</v>
      </c>
      <c r="BL1132" t="s">
        <v>130</v>
      </c>
      <c r="BM1132">
        <v>1</v>
      </c>
      <c r="BN1132">
        <v>0</v>
      </c>
      <c r="BO1132">
        <v>1</v>
      </c>
      <c r="BP1132">
        <v>0</v>
      </c>
      <c r="BT1132">
        <v>0</v>
      </c>
      <c r="BU1132">
        <v>0</v>
      </c>
      <c r="CE1132" t="str">
        <f>"21:14:32.135"</f>
        <v>21:14:32.135</v>
      </c>
      <c r="CF1132">
        <v>134550151</v>
      </c>
      <c r="CI1132">
        <v>0</v>
      </c>
      <c r="CJ1132">
        <v>1504</v>
      </c>
      <c r="CK1132">
        <v>1011.2</v>
      </c>
      <c r="CL1132">
        <v>4.2187999999999999</v>
      </c>
      <c r="CM1132">
        <v>1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6</v>
      </c>
      <c r="CY1132">
        <v>7</v>
      </c>
      <c r="CZ1132" t="s">
        <v>131</v>
      </c>
      <c r="DA1132">
        <v>145</v>
      </c>
      <c r="DB1132">
        <v>1</v>
      </c>
      <c r="DC1132" t="s">
        <v>132</v>
      </c>
      <c r="DD1132" t="s">
        <v>133</v>
      </c>
      <c r="DG1132">
        <v>1871339</v>
      </c>
      <c r="DI1132">
        <v>0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3">
      <c r="A1133" t="str">
        <f>"09/28/2024 21:14:32.447"</f>
        <v>09/28/2024 21:14:32.447</v>
      </c>
      <c r="C1133" t="str">
        <f t="shared" si="71"/>
        <v>FFDFD7C0</v>
      </c>
      <c r="D1133" t="s">
        <v>123</v>
      </c>
      <c r="E1133">
        <v>2</v>
      </c>
      <c r="H1133">
        <v>158</v>
      </c>
      <c r="I1133" t="s">
        <v>124</v>
      </c>
      <c r="J1133" t="s">
        <v>125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"21:14:32.133"</f>
        <v>21:14:32.133</v>
      </c>
      <c r="T1133" t="str">
        <f>"21:14:31.633"</f>
        <v>21:14:31.633</v>
      </c>
      <c r="U1133" t="str">
        <f t="shared" si="69"/>
        <v>A073EB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126</v>
      </c>
      <c r="AG1133">
        <v>0</v>
      </c>
      <c r="AH1133">
        <v>0</v>
      </c>
      <c r="AI1133">
        <v>2</v>
      </c>
      <c r="AJ1133">
        <v>1</v>
      </c>
      <c r="AK1133" t="s">
        <v>638</v>
      </c>
      <c r="AL1133">
        <v>36.036143000000003</v>
      </c>
      <c r="AM1133" t="s">
        <v>639</v>
      </c>
      <c r="AN1133">
        <v>-75.661446999999995</v>
      </c>
      <c r="AO1133">
        <v>25</v>
      </c>
      <c r="AP1133">
        <v>1050</v>
      </c>
      <c r="AQ1133" t="s">
        <v>129</v>
      </c>
      <c r="AR1133">
        <v>-88</v>
      </c>
      <c r="AS1133">
        <v>36</v>
      </c>
      <c r="AT1133">
        <v>-256</v>
      </c>
      <c r="BB1133" t="str">
        <f t="shared" si="70"/>
        <v>1200</v>
      </c>
      <c r="BC1133">
        <v>1</v>
      </c>
      <c r="BD1133" t="str">
        <f t="shared" si="72"/>
        <v xml:space="preserve">N1281F  </v>
      </c>
      <c r="BE1133">
        <v>1</v>
      </c>
      <c r="BG1133">
        <v>0</v>
      </c>
      <c r="BH1133">
        <v>0</v>
      </c>
      <c r="BI1133">
        <v>0</v>
      </c>
      <c r="BJ1133">
        <v>925</v>
      </c>
      <c r="BK1133">
        <v>-125</v>
      </c>
      <c r="BL1133" t="s">
        <v>130</v>
      </c>
      <c r="BM1133">
        <v>1</v>
      </c>
      <c r="BN1133">
        <v>0</v>
      </c>
      <c r="BO1133">
        <v>1</v>
      </c>
      <c r="BP1133">
        <v>0</v>
      </c>
      <c r="BT1133">
        <v>0</v>
      </c>
      <c r="BU1133">
        <v>0</v>
      </c>
      <c r="CE1133" t="str">
        <f>"21:14:32.135"</f>
        <v>21:14:32.135</v>
      </c>
      <c r="CF1133">
        <v>134550151</v>
      </c>
      <c r="CI1133">
        <v>0</v>
      </c>
      <c r="CJ1133">
        <v>1504</v>
      </c>
      <c r="CK1133">
        <v>1011.2</v>
      </c>
      <c r="CL1133">
        <v>4.2187999999999999</v>
      </c>
      <c r="CM1133">
        <v>1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6</v>
      </c>
      <c r="CY1133">
        <v>7</v>
      </c>
      <c r="CZ1133" t="s">
        <v>131</v>
      </c>
      <c r="DA1133">
        <v>145</v>
      </c>
      <c r="DB1133">
        <v>1</v>
      </c>
      <c r="DC1133" t="s">
        <v>132</v>
      </c>
      <c r="DD1133" t="s">
        <v>133</v>
      </c>
      <c r="DG1133">
        <v>1871339</v>
      </c>
      <c r="DI1133">
        <v>0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3">
      <c r="A1134" t="str">
        <f>"09/28/2024 21:14:32.447"</f>
        <v>09/28/2024 21:14:32.447</v>
      </c>
      <c r="C1134" t="str">
        <f t="shared" si="71"/>
        <v>FFDFD7C0</v>
      </c>
      <c r="D1134" t="s">
        <v>427</v>
      </c>
      <c r="E1134">
        <v>46</v>
      </c>
      <c r="H1134">
        <v>143</v>
      </c>
      <c r="I1134" t="s">
        <v>428</v>
      </c>
      <c r="J1134" t="s">
        <v>297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"21:14:32.133"</f>
        <v>21:14:32.133</v>
      </c>
      <c r="T1134" t="str">
        <f>"21:14:31.633"</f>
        <v>21:14:31.633</v>
      </c>
      <c r="U1134" t="str">
        <f t="shared" si="69"/>
        <v>A073EB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126</v>
      </c>
      <c r="AG1134">
        <v>0</v>
      </c>
      <c r="AH1134">
        <v>0</v>
      </c>
      <c r="AI1134">
        <v>2</v>
      </c>
      <c r="AJ1134">
        <v>1</v>
      </c>
      <c r="AK1134" t="s">
        <v>638</v>
      </c>
      <c r="AL1134">
        <v>36.036143000000003</v>
      </c>
      <c r="AM1134" t="s">
        <v>639</v>
      </c>
      <c r="AN1134">
        <v>-75.661446999999995</v>
      </c>
      <c r="AO1134">
        <v>25</v>
      </c>
      <c r="AP1134">
        <v>1050</v>
      </c>
      <c r="AQ1134" t="s">
        <v>129</v>
      </c>
      <c r="AR1134">
        <v>-88</v>
      </c>
      <c r="AS1134">
        <v>36</v>
      </c>
      <c r="AT1134">
        <v>-256</v>
      </c>
      <c r="BB1134" t="str">
        <f t="shared" si="70"/>
        <v>1200</v>
      </c>
      <c r="BC1134">
        <v>1</v>
      </c>
      <c r="BD1134" t="str">
        <f t="shared" si="72"/>
        <v xml:space="preserve">N1281F  </v>
      </c>
      <c r="BE1134">
        <v>1</v>
      </c>
      <c r="BG1134">
        <v>0</v>
      </c>
      <c r="BH1134">
        <v>0</v>
      </c>
      <c r="BI1134">
        <v>0</v>
      </c>
      <c r="BJ1134">
        <v>925</v>
      </c>
      <c r="BK1134">
        <v>-125</v>
      </c>
      <c r="BL1134" t="s">
        <v>130</v>
      </c>
      <c r="BM1134">
        <v>1</v>
      </c>
      <c r="BN1134">
        <v>0</v>
      </c>
      <c r="BO1134">
        <v>1</v>
      </c>
      <c r="BP1134">
        <v>0</v>
      </c>
      <c r="BT1134">
        <v>0</v>
      </c>
      <c r="BU1134">
        <v>0</v>
      </c>
      <c r="CE1134" t="str">
        <f>"21:14:32.135"</f>
        <v>21:14:32.135</v>
      </c>
      <c r="CF1134">
        <v>134550151</v>
      </c>
      <c r="CI1134">
        <v>0</v>
      </c>
      <c r="CJ1134">
        <v>1504</v>
      </c>
      <c r="CK1134">
        <v>1011.2</v>
      </c>
      <c r="CL1134">
        <v>4.2187999999999999</v>
      </c>
      <c r="CM1134">
        <v>1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6</v>
      </c>
      <c r="CY1134">
        <v>7</v>
      </c>
      <c r="CZ1134" t="s">
        <v>131</v>
      </c>
      <c r="DA1134">
        <v>145</v>
      </c>
      <c r="DB1134">
        <v>1</v>
      </c>
      <c r="DC1134" t="s">
        <v>132</v>
      </c>
      <c r="DD1134" t="s">
        <v>133</v>
      </c>
      <c r="DG1134">
        <v>1871339</v>
      </c>
      <c r="DI1134">
        <v>0</v>
      </c>
      <c r="DJ1134">
        <v>0</v>
      </c>
      <c r="DK1134">
        <v>1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3">
      <c r="A1135" t="str">
        <f>"09/28/2024 21:14:33.462"</f>
        <v>09/28/2024 21:14:33.462</v>
      </c>
      <c r="C1135" t="str">
        <f t="shared" si="71"/>
        <v>FFDFD7C0</v>
      </c>
      <c r="D1135" t="s">
        <v>427</v>
      </c>
      <c r="E1135">
        <v>46</v>
      </c>
      <c r="H1135">
        <v>143</v>
      </c>
      <c r="I1135" t="s">
        <v>428</v>
      </c>
      <c r="J1135" t="s">
        <v>297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"21:14:33.188"</f>
        <v>21:14:33.188</v>
      </c>
      <c r="T1135" t="str">
        <f>"21:14:32.688"</f>
        <v>21:14:32.688</v>
      </c>
      <c r="U1135" t="str">
        <f t="shared" si="69"/>
        <v>A073EB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126</v>
      </c>
      <c r="AG1135">
        <v>0</v>
      </c>
      <c r="AH1135">
        <v>0</v>
      </c>
      <c r="AI1135">
        <v>2</v>
      </c>
      <c r="AJ1135">
        <v>1</v>
      </c>
      <c r="AK1135" t="s">
        <v>640</v>
      </c>
      <c r="AL1135">
        <v>36.036271999999997</v>
      </c>
      <c r="AM1135" t="s">
        <v>641</v>
      </c>
      <c r="AN1135">
        <v>-75.661962000000003</v>
      </c>
      <c r="AO1135">
        <v>25</v>
      </c>
      <c r="AP1135">
        <v>1050</v>
      </c>
      <c r="AQ1135" t="s">
        <v>129</v>
      </c>
      <c r="AR1135">
        <v>-89</v>
      </c>
      <c r="AS1135">
        <v>28</v>
      </c>
      <c r="AT1135">
        <v>-448</v>
      </c>
      <c r="BB1135" t="str">
        <f t="shared" si="70"/>
        <v>1200</v>
      </c>
      <c r="BC1135">
        <v>1</v>
      </c>
      <c r="BD1135" t="str">
        <f t="shared" si="72"/>
        <v xml:space="preserve">N1281F  </v>
      </c>
      <c r="BE1135">
        <v>1</v>
      </c>
      <c r="BG1135">
        <v>0</v>
      </c>
      <c r="BH1135">
        <v>0</v>
      </c>
      <c r="BI1135">
        <v>0</v>
      </c>
      <c r="BJ1135">
        <v>900</v>
      </c>
      <c r="BK1135">
        <v>-150</v>
      </c>
      <c r="BL1135" t="s">
        <v>130</v>
      </c>
      <c r="BM1135">
        <v>1</v>
      </c>
      <c r="BN1135">
        <v>0</v>
      </c>
      <c r="BO1135">
        <v>1</v>
      </c>
      <c r="BP1135">
        <v>0</v>
      </c>
      <c r="BT1135">
        <v>0</v>
      </c>
      <c r="BU1135">
        <v>0</v>
      </c>
      <c r="CE1135" t="str">
        <f>"21:14:33.195"</f>
        <v>21:14:33.195</v>
      </c>
      <c r="CF1135">
        <v>194603666</v>
      </c>
      <c r="CI1135">
        <v>0</v>
      </c>
      <c r="CJ1135">
        <v>1504</v>
      </c>
      <c r="CK1135">
        <v>1011.2</v>
      </c>
      <c r="CL1135">
        <v>4.2187999999999999</v>
      </c>
      <c r="CM1135">
        <v>1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6</v>
      </c>
      <c r="CY1135">
        <v>7</v>
      </c>
      <c r="CZ1135" t="s">
        <v>131</v>
      </c>
      <c r="DA1135">
        <v>145</v>
      </c>
      <c r="DB1135">
        <v>1</v>
      </c>
      <c r="DC1135" t="s">
        <v>132</v>
      </c>
      <c r="DD1135" t="s">
        <v>133</v>
      </c>
      <c r="DG1135">
        <v>1871845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3">
      <c r="A1136" t="str">
        <f>"09/28/2024 21:14:33.462"</f>
        <v>09/28/2024 21:14:33.462</v>
      </c>
      <c r="C1136" t="str">
        <f t="shared" si="71"/>
        <v>FFDFD7C0</v>
      </c>
      <c r="D1136" t="s">
        <v>143</v>
      </c>
      <c r="E1136">
        <v>13</v>
      </c>
      <c r="J1136" t="s">
        <v>144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"21:14:33.188"</f>
        <v>21:14:33.188</v>
      </c>
      <c r="T1136" t="str">
        <f>"21:14:32.688"</f>
        <v>21:14:32.688</v>
      </c>
      <c r="U1136" t="str">
        <f t="shared" si="69"/>
        <v>A073EB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126</v>
      </c>
      <c r="AG1136">
        <v>0</v>
      </c>
      <c r="AH1136">
        <v>0</v>
      </c>
      <c r="AI1136">
        <v>2</v>
      </c>
      <c r="AJ1136">
        <v>1</v>
      </c>
      <c r="AK1136" t="s">
        <v>640</v>
      </c>
      <c r="AL1136">
        <v>36.036271999999997</v>
      </c>
      <c r="AM1136" t="s">
        <v>641</v>
      </c>
      <c r="AN1136">
        <v>-75.661962000000003</v>
      </c>
      <c r="AO1136">
        <v>25</v>
      </c>
      <c r="AP1136">
        <v>1050</v>
      </c>
      <c r="AQ1136" t="s">
        <v>129</v>
      </c>
      <c r="AR1136">
        <v>-89</v>
      </c>
      <c r="AS1136">
        <v>28</v>
      </c>
      <c r="AT1136">
        <v>-448</v>
      </c>
      <c r="BB1136" t="str">
        <f t="shared" si="70"/>
        <v>1200</v>
      </c>
      <c r="BC1136">
        <v>1</v>
      </c>
      <c r="BD1136" t="str">
        <f t="shared" si="72"/>
        <v xml:space="preserve">N1281F  </v>
      </c>
      <c r="BE1136">
        <v>1</v>
      </c>
      <c r="BG1136">
        <v>0</v>
      </c>
      <c r="BH1136">
        <v>0</v>
      </c>
      <c r="BI1136">
        <v>0</v>
      </c>
      <c r="BJ1136">
        <v>900</v>
      </c>
      <c r="BK1136">
        <v>-150</v>
      </c>
      <c r="BL1136" t="s">
        <v>130</v>
      </c>
      <c r="BM1136">
        <v>1</v>
      </c>
      <c r="BN1136">
        <v>0</v>
      </c>
      <c r="BO1136">
        <v>1</v>
      </c>
      <c r="BP1136">
        <v>0</v>
      </c>
      <c r="BT1136">
        <v>0</v>
      </c>
      <c r="BU1136">
        <v>0</v>
      </c>
      <c r="CE1136" t="str">
        <f>"21:14:33.195"</f>
        <v>21:14:33.195</v>
      </c>
      <c r="CF1136">
        <v>194603666</v>
      </c>
      <c r="CI1136">
        <v>0</v>
      </c>
      <c r="CJ1136">
        <v>1504</v>
      </c>
      <c r="CK1136">
        <v>1011.2</v>
      </c>
      <c r="CL1136">
        <v>4.2187999999999999</v>
      </c>
      <c r="CM1136">
        <v>1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6</v>
      </c>
      <c r="CY1136">
        <v>7</v>
      </c>
      <c r="CZ1136" t="s">
        <v>131</v>
      </c>
      <c r="DA1136">
        <v>145</v>
      </c>
      <c r="DB1136">
        <v>1</v>
      </c>
      <c r="DC1136" t="s">
        <v>132</v>
      </c>
      <c r="DD1136" t="s">
        <v>133</v>
      </c>
      <c r="DG1136">
        <v>1871845</v>
      </c>
      <c r="DI1136">
        <v>0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3">
      <c r="A1137" t="str">
        <f>"09/28/2024 21:14:33.478"</f>
        <v>09/28/2024 21:14:33.478</v>
      </c>
      <c r="C1137" t="str">
        <f t="shared" si="71"/>
        <v>FFDFD7C0</v>
      </c>
      <c r="D1137" t="s">
        <v>136</v>
      </c>
      <c r="E1137">
        <v>3</v>
      </c>
      <c r="F1137">
        <v>1003</v>
      </c>
      <c r="G1137" t="s">
        <v>142</v>
      </c>
      <c r="J1137" t="s">
        <v>137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"21:14:33.188"</f>
        <v>21:14:33.188</v>
      </c>
      <c r="T1137" t="str">
        <f>"21:14:32.688"</f>
        <v>21:14:32.688</v>
      </c>
      <c r="U1137" t="str">
        <f t="shared" si="69"/>
        <v>A073EB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126</v>
      </c>
      <c r="AG1137">
        <v>0</v>
      </c>
      <c r="AH1137">
        <v>0</v>
      </c>
      <c r="AI1137">
        <v>2</v>
      </c>
      <c r="AJ1137">
        <v>1</v>
      </c>
      <c r="AK1137" t="s">
        <v>640</v>
      </c>
      <c r="AL1137">
        <v>36.036271999999997</v>
      </c>
      <c r="AM1137" t="s">
        <v>641</v>
      </c>
      <c r="AN1137">
        <v>-75.661962000000003</v>
      </c>
      <c r="AO1137">
        <v>25</v>
      </c>
      <c r="AP1137">
        <v>1050</v>
      </c>
      <c r="AQ1137" t="s">
        <v>129</v>
      </c>
      <c r="AR1137">
        <v>-89</v>
      </c>
      <c r="AS1137">
        <v>28</v>
      </c>
      <c r="AT1137">
        <v>-448</v>
      </c>
      <c r="BB1137" t="str">
        <f t="shared" si="70"/>
        <v>1200</v>
      </c>
      <c r="BC1137">
        <v>1</v>
      </c>
      <c r="BD1137" t="str">
        <f t="shared" si="72"/>
        <v xml:space="preserve">N1281F  </v>
      </c>
      <c r="BE1137">
        <v>1</v>
      </c>
      <c r="BG1137">
        <v>0</v>
      </c>
      <c r="BH1137">
        <v>0</v>
      </c>
      <c r="BI1137">
        <v>0</v>
      </c>
      <c r="BJ1137">
        <v>900</v>
      </c>
      <c r="BK1137">
        <v>-150</v>
      </c>
      <c r="BL1137" t="s">
        <v>130</v>
      </c>
      <c r="BM1137">
        <v>1</v>
      </c>
      <c r="BN1137">
        <v>0</v>
      </c>
      <c r="BO1137">
        <v>1</v>
      </c>
      <c r="BP1137">
        <v>0</v>
      </c>
      <c r="BT1137">
        <v>0</v>
      </c>
      <c r="BU1137">
        <v>0</v>
      </c>
      <c r="CE1137" t="str">
        <f>"21:14:33.195"</f>
        <v>21:14:33.195</v>
      </c>
      <c r="CF1137">
        <v>194603666</v>
      </c>
      <c r="CI1137">
        <v>0</v>
      </c>
      <c r="CJ1137">
        <v>1504</v>
      </c>
      <c r="CK1137">
        <v>1011.2</v>
      </c>
      <c r="CL1137">
        <v>4.2187999999999999</v>
      </c>
      <c r="CM1137">
        <v>1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6</v>
      </c>
      <c r="CY1137">
        <v>7</v>
      </c>
      <c r="CZ1137" t="s">
        <v>131</v>
      </c>
      <c r="DA1137">
        <v>145</v>
      </c>
      <c r="DB1137">
        <v>1</v>
      </c>
      <c r="DC1137" t="s">
        <v>132</v>
      </c>
      <c r="DD1137" t="s">
        <v>133</v>
      </c>
      <c r="DG1137">
        <v>1871845</v>
      </c>
      <c r="DI1137">
        <v>0</v>
      </c>
      <c r="DJ1137">
        <v>0</v>
      </c>
      <c r="DK1137">
        <v>1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3">
      <c r="A1138" t="str">
        <f>"09/28/2024 21:14:33.478"</f>
        <v>09/28/2024 21:14:33.478</v>
      </c>
      <c r="C1138" t="str">
        <f t="shared" si="71"/>
        <v>FFDFD7C0</v>
      </c>
      <c r="D1138" t="s">
        <v>136</v>
      </c>
      <c r="E1138">
        <v>4</v>
      </c>
      <c r="F1138">
        <v>1004</v>
      </c>
      <c r="G1138" t="s">
        <v>124</v>
      </c>
      <c r="J1138" t="s">
        <v>137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"21:14:33.188"</f>
        <v>21:14:33.188</v>
      </c>
      <c r="T1138" t="str">
        <f>"21:14:32.688"</f>
        <v>21:14:32.688</v>
      </c>
      <c r="U1138" t="str">
        <f t="shared" si="69"/>
        <v>A073EB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126</v>
      </c>
      <c r="AG1138">
        <v>0</v>
      </c>
      <c r="AH1138">
        <v>0</v>
      </c>
      <c r="AI1138">
        <v>2</v>
      </c>
      <c r="AJ1138">
        <v>1</v>
      </c>
      <c r="AK1138" t="s">
        <v>640</v>
      </c>
      <c r="AL1138">
        <v>36.036271999999997</v>
      </c>
      <c r="AM1138" t="s">
        <v>641</v>
      </c>
      <c r="AN1138">
        <v>-75.661962000000003</v>
      </c>
      <c r="AO1138">
        <v>25</v>
      </c>
      <c r="AP1138">
        <v>1050</v>
      </c>
      <c r="AQ1138" t="s">
        <v>129</v>
      </c>
      <c r="AR1138">
        <v>-89</v>
      </c>
      <c r="AS1138">
        <v>28</v>
      </c>
      <c r="AT1138">
        <v>-448</v>
      </c>
      <c r="BB1138" t="str">
        <f t="shared" si="70"/>
        <v>1200</v>
      </c>
      <c r="BC1138">
        <v>1</v>
      </c>
      <c r="BD1138" t="str">
        <f t="shared" si="72"/>
        <v xml:space="preserve">N1281F  </v>
      </c>
      <c r="BE1138">
        <v>1</v>
      </c>
      <c r="BG1138">
        <v>0</v>
      </c>
      <c r="BH1138">
        <v>0</v>
      </c>
      <c r="BI1138">
        <v>0</v>
      </c>
      <c r="BJ1138">
        <v>900</v>
      </c>
      <c r="BK1138">
        <v>-150</v>
      </c>
      <c r="BL1138" t="s">
        <v>130</v>
      </c>
      <c r="BM1138">
        <v>1</v>
      </c>
      <c r="BN1138">
        <v>0</v>
      </c>
      <c r="BO1138">
        <v>1</v>
      </c>
      <c r="BP1138">
        <v>0</v>
      </c>
      <c r="BT1138">
        <v>0</v>
      </c>
      <c r="BU1138">
        <v>0</v>
      </c>
      <c r="CE1138" t="str">
        <f>"21:14:33.195"</f>
        <v>21:14:33.195</v>
      </c>
      <c r="CF1138">
        <v>194603666</v>
      </c>
      <c r="CI1138">
        <v>0</v>
      </c>
      <c r="CJ1138">
        <v>1504</v>
      </c>
      <c r="CK1138">
        <v>1011.2</v>
      </c>
      <c r="CL1138">
        <v>4.2187999999999999</v>
      </c>
      <c r="CM1138">
        <v>1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6</v>
      </c>
      <c r="CY1138">
        <v>7</v>
      </c>
      <c r="CZ1138" t="s">
        <v>131</v>
      </c>
      <c r="DA1138">
        <v>145</v>
      </c>
      <c r="DB1138">
        <v>1</v>
      </c>
      <c r="DC1138" t="s">
        <v>132</v>
      </c>
      <c r="DD1138" t="s">
        <v>133</v>
      </c>
      <c r="DG1138">
        <v>1871845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3">
      <c r="A1139" t="str">
        <f>"09/28/2024 21:14:33.478"</f>
        <v>09/28/2024 21:14:33.478</v>
      </c>
      <c r="C1139" t="str">
        <f t="shared" si="71"/>
        <v>FFDFD7C0</v>
      </c>
      <c r="D1139" t="s">
        <v>123</v>
      </c>
      <c r="E1139">
        <v>2</v>
      </c>
      <c r="H1139">
        <v>158</v>
      </c>
      <c r="I1139" t="s">
        <v>124</v>
      </c>
      <c r="J1139" t="s">
        <v>125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"21:14:33.188"</f>
        <v>21:14:33.188</v>
      </c>
      <c r="T1139" t="str">
        <f>"21:14:32.688"</f>
        <v>21:14:32.688</v>
      </c>
      <c r="U1139" t="str">
        <f t="shared" si="69"/>
        <v>A073EB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126</v>
      </c>
      <c r="AG1139">
        <v>0</v>
      </c>
      <c r="AH1139">
        <v>0</v>
      </c>
      <c r="AI1139">
        <v>2</v>
      </c>
      <c r="AJ1139">
        <v>1</v>
      </c>
      <c r="AK1139" t="s">
        <v>640</v>
      </c>
      <c r="AL1139">
        <v>36.036271999999997</v>
      </c>
      <c r="AM1139" t="s">
        <v>641</v>
      </c>
      <c r="AN1139">
        <v>-75.661962000000003</v>
      </c>
      <c r="AO1139">
        <v>25</v>
      </c>
      <c r="AP1139">
        <v>1050</v>
      </c>
      <c r="AQ1139" t="s">
        <v>129</v>
      </c>
      <c r="AR1139">
        <v>-89</v>
      </c>
      <c r="AS1139">
        <v>28</v>
      </c>
      <c r="AT1139">
        <v>-448</v>
      </c>
      <c r="BB1139" t="str">
        <f t="shared" si="70"/>
        <v>1200</v>
      </c>
      <c r="BC1139">
        <v>1</v>
      </c>
      <c r="BD1139" t="str">
        <f t="shared" si="72"/>
        <v xml:space="preserve">N1281F  </v>
      </c>
      <c r="BE1139">
        <v>1</v>
      </c>
      <c r="BG1139">
        <v>0</v>
      </c>
      <c r="BH1139">
        <v>0</v>
      </c>
      <c r="BI1139">
        <v>0</v>
      </c>
      <c r="BJ1139">
        <v>900</v>
      </c>
      <c r="BK1139">
        <v>-150</v>
      </c>
      <c r="BL1139" t="s">
        <v>130</v>
      </c>
      <c r="BM1139">
        <v>1</v>
      </c>
      <c r="BN1139">
        <v>0</v>
      </c>
      <c r="BO1139">
        <v>1</v>
      </c>
      <c r="BP1139">
        <v>0</v>
      </c>
      <c r="BT1139">
        <v>0</v>
      </c>
      <c r="BU1139">
        <v>0</v>
      </c>
      <c r="CE1139" t="str">
        <f>"21:14:33.195"</f>
        <v>21:14:33.195</v>
      </c>
      <c r="CF1139">
        <v>194603666</v>
      </c>
      <c r="CI1139">
        <v>0</v>
      </c>
      <c r="CJ1139">
        <v>1504</v>
      </c>
      <c r="CK1139">
        <v>1011.2</v>
      </c>
      <c r="CL1139">
        <v>4.2187999999999999</v>
      </c>
      <c r="CM1139">
        <v>1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6</v>
      </c>
      <c r="CY1139">
        <v>7</v>
      </c>
      <c r="CZ1139" t="s">
        <v>131</v>
      </c>
      <c r="DA1139">
        <v>145</v>
      </c>
      <c r="DB1139">
        <v>1</v>
      </c>
      <c r="DC1139" t="s">
        <v>132</v>
      </c>
      <c r="DD1139" t="s">
        <v>133</v>
      </c>
      <c r="DG1139">
        <v>1871845</v>
      </c>
      <c r="DI1139">
        <v>0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3">
      <c r="A1140" t="str">
        <f>"09/28/2024 21:14:34.368"</f>
        <v>09/28/2024 21:14:34.368</v>
      </c>
      <c r="C1140" t="str">
        <f t="shared" si="71"/>
        <v>FFDFD7C0</v>
      </c>
      <c r="D1140" t="s">
        <v>136</v>
      </c>
      <c r="E1140">
        <v>4</v>
      </c>
      <c r="F1140">
        <v>1004</v>
      </c>
      <c r="G1140" t="s">
        <v>124</v>
      </c>
      <c r="J1140" t="s">
        <v>137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"21:14:34.133"</f>
        <v>21:14:34.133</v>
      </c>
      <c r="T1140" t="str">
        <f>"21:14:33.733"</f>
        <v>21:14:33.733</v>
      </c>
      <c r="U1140" t="str">
        <f t="shared" si="69"/>
        <v>A073EB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126</v>
      </c>
      <c r="AG1140">
        <v>0</v>
      </c>
      <c r="AH1140">
        <v>0</v>
      </c>
      <c r="AI1140">
        <v>2</v>
      </c>
      <c r="AJ1140">
        <v>1</v>
      </c>
      <c r="AK1140" t="s">
        <v>642</v>
      </c>
      <c r="AL1140">
        <v>36.036315000000002</v>
      </c>
      <c r="AM1140" t="s">
        <v>643</v>
      </c>
      <c r="AN1140">
        <v>-75.662434000000005</v>
      </c>
      <c r="AO1140">
        <v>25</v>
      </c>
      <c r="AP1140">
        <v>1025</v>
      </c>
      <c r="AQ1140" t="s">
        <v>129</v>
      </c>
      <c r="AR1140">
        <v>-89</v>
      </c>
      <c r="AS1140">
        <v>19</v>
      </c>
      <c r="AT1140">
        <v>-640</v>
      </c>
      <c r="BB1140" t="str">
        <f t="shared" si="70"/>
        <v>1200</v>
      </c>
      <c r="BC1140">
        <v>1</v>
      </c>
      <c r="BD1140" t="str">
        <f t="shared" si="72"/>
        <v xml:space="preserve">N1281F  </v>
      </c>
      <c r="BE1140">
        <v>1</v>
      </c>
      <c r="BG1140">
        <v>0</v>
      </c>
      <c r="BH1140">
        <v>0</v>
      </c>
      <c r="BI1140">
        <v>0</v>
      </c>
      <c r="BJ1140">
        <v>900</v>
      </c>
      <c r="BK1140">
        <v>-125</v>
      </c>
      <c r="BL1140" t="s">
        <v>130</v>
      </c>
      <c r="BM1140">
        <v>1</v>
      </c>
      <c r="BN1140">
        <v>0</v>
      </c>
      <c r="BO1140">
        <v>1</v>
      </c>
      <c r="BP1140">
        <v>0</v>
      </c>
      <c r="BT1140">
        <v>0</v>
      </c>
      <c r="BU1140">
        <v>0</v>
      </c>
      <c r="CE1140" t="str">
        <f>"21:14:34.138"</f>
        <v>21:14:34.138</v>
      </c>
      <c r="CF1140">
        <v>138329807</v>
      </c>
      <c r="CI1140">
        <v>0</v>
      </c>
      <c r="CJ1140">
        <v>1504</v>
      </c>
      <c r="CK1140">
        <v>1011.2</v>
      </c>
      <c r="CL1140">
        <v>4.2187999999999999</v>
      </c>
      <c r="CM1140">
        <v>1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6</v>
      </c>
      <c r="CY1140">
        <v>7</v>
      </c>
      <c r="CZ1140" t="s">
        <v>131</v>
      </c>
      <c r="DA1140">
        <v>145</v>
      </c>
      <c r="DB1140">
        <v>1</v>
      </c>
      <c r="DC1140" t="s">
        <v>132</v>
      </c>
      <c r="DD1140" t="s">
        <v>133</v>
      </c>
      <c r="DG1140">
        <v>1872295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3">
      <c r="A1141" t="str">
        <f>"09/28/2024 21:14:34.368"</f>
        <v>09/28/2024 21:14:34.368</v>
      </c>
      <c r="C1141" t="str">
        <f t="shared" si="71"/>
        <v>FFDFD7C0</v>
      </c>
      <c r="D1141" t="s">
        <v>136</v>
      </c>
      <c r="E1141">
        <v>3</v>
      </c>
      <c r="F1141">
        <v>1003</v>
      </c>
      <c r="G1141" t="s">
        <v>142</v>
      </c>
      <c r="J1141" t="s">
        <v>137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"21:14:34.133"</f>
        <v>21:14:34.133</v>
      </c>
      <c r="T1141" t="str">
        <f>"21:14:33.733"</f>
        <v>21:14:33.733</v>
      </c>
      <c r="U1141" t="str">
        <f t="shared" si="69"/>
        <v>A073EB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126</v>
      </c>
      <c r="AG1141">
        <v>0</v>
      </c>
      <c r="AH1141">
        <v>0</v>
      </c>
      <c r="AI1141">
        <v>2</v>
      </c>
      <c r="AJ1141">
        <v>1</v>
      </c>
      <c r="AK1141" t="s">
        <v>642</v>
      </c>
      <c r="AL1141">
        <v>36.036315000000002</v>
      </c>
      <c r="AM1141" t="s">
        <v>643</v>
      </c>
      <c r="AN1141">
        <v>-75.662434000000005</v>
      </c>
      <c r="AO1141">
        <v>25</v>
      </c>
      <c r="AP1141">
        <v>1025</v>
      </c>
      <c r="AQ1141" t="s">
        <v>129</v>
      </c>
      <c r="AR1141">
        <v>-89</v>
      </c>
      <c r="AS1141">
        <v>19</v>
      </c>
      <c r="AT1141">
        <v>-640</v>
      </c>
      <c r="BB1141" t="str">
        <f t="shared" si="70"/>
        <v>1200</v>
      </c>
      <c r="BC1141">
        <v>1</v>
      </c>
      <c r="BD1141" t="str">
        <f t="shared" si="72"/>
        <v xml:space="preserve">N1281F  </v>
      </c>
      <c r="BE1141">
        <v>1</v>
      </c>
      <c r="BG1141">
        <v>0</v>
      </c>
      <c r="BH1141">
        <v>0</v>
      </c>
      <c r="BI1141">
        <v>0</v>
      </c>
      <c r="BJ1141">
        <v>900</v>
      </c>
      <c r="BK1141">
        <v>-125</v>
      </c>
      <c r="BL1141" t="s">
        <v>130</v>
      </c>
      <c r="BM1141">
        <v>1</v>
      </c>
      <c r="BN1141">
        <v>0</v>
      </c>
      <c r="BO1141">
        <v>1</v>
      </c>
      <c r="BP1141">
        <v>0</v>
      </c>
      <c r="BT1141">
        <v>0</v>
      </c>
      <c r="BU1141">
        <v>0</v>
      </c>
      <c r="CE1141" t="str">
        <f>"21:14:34.138"</f>
        <v>21:14:34.138</v>
      </c>
      <c r="CF1141">
        <v>138329807</v>
      </c>
      <c r="CI1141">
        <v>0</v>
      </c>
      <c r="CJ1141">
        <v>1504</v>
      </c>
      <c r="CK1141">
        <v>1011.2</v>
      </c>
      <c r="CL1141">
        <v>4.2187999999999999</v>
      </c>
      <c r="CM1141">
        <v>1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6</v>
      </c>
      <c r="CY1141">
        <v>7</v>
      </c>
      <c r="CZ1141" t="s">
        <v>131</v>
      </c>
      <c r="DA1141">
        <v>145</v>
      </c>
      <c r="DB1141">
        <v>1</v>
      </c>
      <c r="DC1141" t="s">
        <v>132</v>
      </c>
      <c r="DD1141" t="s">
        <v>133</v>
      </c>
      <c r="DG1141">
        <v>1872295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3">
      <c r="A1142" t="str">
        <f>"09/28/2024 21:14:34.368"</f>
        <v>09/28/2024 21:14:34.368</v>
      </c>
      <c r="C1142" t="str">
        <f t="shared" si="71"/>
        <v>FFDFD7C0</v>
      </c>
      <c r="D1142" t="s">
        <v>123</v>
      </c>
      <c r="E1142">
        <v>2</v>
      </c>
      <c r="H1142">
        <v>158</v>
      </c>
      <c r="I1142" t="s">
        <v>124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"21:14:34.133"</f>
        <v>21:14:34.133</v>
      </c>
      <c r="T1142" t="str">
        <f>"21:14:33.733"</f>
        <v>21:14:33.733</v>
      </c>
      <c r="U1142" t="str">
        <f t="shared" si="69"/>
        <v>A073EB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126</v>
      </c>
      <c r="AG1142">
        <v>0</v>
      </c>
      <c r="AH1142">
        <v>0</v>
      </c>
      <c r="AI1142">
        <v>2</v>
      </c>
      <c r="AJ1142">
        <v>1</v>
      </c>
      <c r="AK1142" t="s">
        <v>642</v>
      </c>
      <c r="AL1142">
        <v>36.036315000000002</v>
      </c>
      <c r="AM1142" t="s">
        <v>643</v>
      </c>
      <c r="AN1142">
        <v>-75.662434000000005</v>
      </c>
      <c r="AO1142">
        <v>25</v>
      </c>
      <c r="AP1142">
        <v>1025</v>
      </c>
      <c r="AQ1142" t="s">
        <v>129</v>
      </c>
      <c r="AR1142">
        <v>-89</v>
      </c>
      <c r="AS1142">
        <v>19</v>
      </c>
      <c r="AT1142">
        <v>-640</v>
      </c>
      <c r="BB1142" t="str">
        <f t="shared" si="70"/>
        <v>1200</v>
      </c>
      <c r="BC1142">
        <v>1</v>
      </c>
      <c r="BD1142" t="str">
        <f t="shared" si="72"/>
        <v xml:space="preserve">N1281F  </v>
      </c>
      <c r="BE1142">
        <v>1</v>
      </c>
      <c r="BG1142">
        <v>0</v>
      </c>
      <c r="BH1142">
        <v>0</v>
      </c>
      <c r="BI1142">
        <v>0</v>
      </c>
      <c r="BJ1142">
        <v>900</v>
      </c>
      <c r="BK1142">
        <v>-125</v>
      </c>
      <c r="BL1142" t="s">
        <v>130</v>
      </c>
      <c r="BM1142">
        <v>1</v>
      </c>
      <c r="BN1142">
        <v>0</v>
      </c>
      <c r="BO1142">
        <v>1</v>
      </c>
      <c r="BP1142">
        <v>0</v>
      </c>
      <c r="BT1142">
        <v>0</v>
      </c>
      <c r="BU1142">
        <v>0</v>
      </c>
      <c r="CE1142" t="str">
        <f>"21:14:34.138"</f>
        <v>21:14:34.138</v>
      </c>
      <c r="CF1142">
        <v>138329807</v>
      </c>
      <c r="CI1142">
        <v>0</v>
      </c>
      <c r="CJ1142">
        <v>1504</v>
      </c>
      <c r="CK1142">
        <v>1011.2</v>
      </c>
      <c r="CL1142">
        <v>4.2187999999999999</v>
      </c>
      <c r="CM1142">
        <v>1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6</v>
      </c>
      <c r="CY1142">
        <v>7</v>
      </c>
      <c r="CZ1142" t="s">
        <v>131</v>
      </c>
      <c r="DA1142">
        <v>145</v>
      </c>
      <c r="DB1142">
        <v>1</v>
      </c>
      <c r="DC1142" t="s">
        <v>132</v>
      </c>
      <c r="DD1142" t="s">
        <v>133</v>
      </c>
      <c r="DG1142">
        <v>1872295</v>
      </c>
      <c r="DI1142">
        <v>0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3">
      <c r="A1143" t="str">
        <f>"09/28/2024 21:14:34.415"</f>
        <v>09/28/2024 21:14:34.415</v>
      </c>
      <c r="C1143" t="str">
        <f t="shared" si="71"/>
        <v>FFDFD7C0</v>
      </c>
      <c r="D1143" t="s">
        <v>427</v>
      </c>
      <c r="E1143">
        <v>46</v>
      </c>
      <c r="H1143">
        <v>143</v>
      </c>
      <c r="I1143" t="s">
        <v>428</v>
      </c>
      <c r="J1143" t="s">
        <v>297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"21:14:34.133"</f>
        <v>21:14:34.133</v>
      </c>
      <c r="T1143" t="str">
        <f>"21:14:33.733"</f>
        <v>21:14:33.733</v>
      </c>
      <c r="U1143" t="str">
        <f t="shared" si="69"/>
        <v>A073EB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126</v>
      </c>
      <c r="AG1143">
        <v>0</v>
      </c>
      <c r="AH1143">
        <v>0</v>
      </c>
      <c r="AI1143">
        <v>2</v>
      </c>
      <c r="AJ1143">
        <v>1</v>
      </c>
      <c r="AK1143" t="s">
        <v>642</v>
      </c>
      <c r="AL1143">
        <v>36.036315000000002</v>
      </c>
      <c r="AM1143" t="s">
        <v>643</v>
      </c>
      <c r="AN1143">
        <v>-75.662434000000005</v>
      </c>
      <c r="AO1143">
        <v>25</v>
      </c>
      <c r="AP1143">
        <v>1025</v>
      </c>
      <c r="AQ1143" t="s">
        <v>129</v>
      </c>
      <c r="AR1143">
        <v>-89</v>
      </c>
      <c r="AS1143">
        <v>19</v>
      </c>
      <c r="AT1143">
        <v>-640</v>
      </c>
      <c r="BB1143" t="str">
        <f t="shared" si="70"/>
        <v>1200</v>
      </c>
      <c r="BC1143">
        <v>1</v>
      </c>
      <c r="BD1143" t="str">
        <f t="shared" si="72"/>
        <v xml:space="preserve">N1281F  </v>
      </c>
      <c r="BE1143">
        <v>1</v>
      </c>
      <c r="BG1143">
        <v>0</v>
      </c>
      <c r="BH1143">
        <v>0</v>
      </c>
      <c r="BI1143">
        <v>0</v>
      </c>
      <c r="BJ1143">
        <v>900</v>
      </c>
      <c r="BK1143">
        <v>-125</v>
      </c>
      <c r="BL1143" t="s">
        <v>130</v>
      </c>
      <c r="BM1143">
        <v>1</v>
      </c>
      <c r="BN1143">
        <v>0</v>
      </c>
      <c r="BO1143">
        <v>1</v>
      </c>
      <c r="BP1143">
        <v>0</v>
      </c>
      <c r="BT1143">
        <v>0</v>
      </c>
      <c r="BU1143">
        <v>0</v>
      </c>
      <c r="CE1143" t="str">
        <f>"21:14:34.138"</f>
        <v>21:14:34.138</v>
      </c>
      <c r="CF1143">
        <v>138329807</v>
      </c>
      <c r="CI1143">
        <v>0</v>
      </c>
      <c r="CJ1143">
        <v>1504</v>
      </c>
      <c r="CK1143">
        <v>1011.2</v>
      </c>
      <c r="CL1143">
        <v>4.2187999999999999</v>
      </c>
      <c r="CM1143">
        <v>1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6</v>
      </c>
      <c r="CY1143">
        <v>7</v>
      </c>
      <c r="CZ1143" t="s">
        <v>131</v>
      </c>
      <c r="DA1143">
        <v>145</v>
      </c>
      <c r="DB1143">
        <v>1</v>
      </c>
      <c r="DC1143" t="s">
        <v>132</v>
      </c>
      <c r="DD1143" t="s">
        <v>133</v>
      </c>
      <c r="DG1143">
        <v>1872295</v>
      </c>
      <c r="DI1143">
        <v>0</v>
      </c>
      <c r="DJ1143">
        <v>0</v>
      </c>
      <c r="DK1143">
        <v>1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3">
      <c r="A1144" t="str">
        <f>"09/28/2024 21:14:34.415"</f>
        <v>09/28/2024 21:14:34.415</v>
      </c>
      <c r="C1144" t="str">
        <f t="shared" si="71"/>
        <v>FFDFD7C0</v>
      </c>
      <c r="D1144" t="s">
        <v>143</v>
      </c>
      <c r="E1144">
        <v>13</v>
      </c>
      <c r="J1144" t="s">
        <v>144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"21:14:34.133"</f>
        <v>21:14:34.133</v>
      </c>
      <c r="T1144" t="str">
        <f>"21:14:33.733"</f>
        <v>21:14:33.733</v>
      </c>
      <c r="U1144" t="str">
        <f t="shared" si="69"/>
        <v>A073EB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126</v>
      </c>
      <c r="AG1144">
        <v>0</v>
      </c>
      <c r="AH1144">
        <v>0</v>
      </c>
      <c r="AI1144">
        <v>2</v>
      </c>
      <c r="AJ1144">
        <v>1</v>
      </c>
      <c r="AK1144" t="s">
        <v>642</v>
      </c>
      <c r="AL1144">
        <v>36.036315000000002</v>
      </c>
      <c r="AM1144" t="s">
        <v>643</v>
      </c>
      <c r="AN1144">
        <v>-75.662434000000005</v>
      </c>
      <c r="AO1144">
        <v>25</v>
      </c>
      <c r="AP1144">
        <v>1025</v>
      </c>
      <c r="AQ1144" t="s">
        <v>129</v>
      </c>
      <c r="AR1144">
        <v>-89</v>
      </c>
      <c r="AS1144">
        <v>19</v>
      </c>
      <c r="AT1144">
        <v>-640</v>
      </c>
      <c r="BB1144" t="str">
        <f t="shared" si="70"/>
        <v>1200</v>
      </c>
      <c r="BC1144">
        <v>1</v>
      </c>
      <c r="BD1144" t="str">
        <f t="shared" si="72"/>
        <v xml:space="preserve">N1281F  </v>
      </c>
      <c r="BE1144">
        <v>1</v>
      </c>
      <c r="BG1144">
        <v>0</v>
      </c>
      <c r="BH1144">
        <v>0</v>
      </c>
      <c r="BI1144">
        <v>0</v>
      </c>
      <c r="BJ1144">
        <v>900</v>
      </c>
      <c r="BK1144">
        <v>-125</v>
      </c>
      <c r="BL1144" t="s">
        <v>130</v>
      </c>
      <c r="BM1144">
        <v>1</v>
      </c>
      <c r="BN1144">
        <v>0</v>
      </c>
      <c r="BO1144">
        <v>1</v>
      </c>
      <c r="BP1144">
        <v>0</v>
      </c>
      <c r="BT1144">
        <v>0</v>
      </c>
      <c r="BU1144">
        <v>0</v>
      </c>
      <c r="CE1144" t="str">
        <f>"21:14:34.138"</f>
        <v>21:14:34.138</v>
      </c>
      <c r="CF1144">
        <v>138329807</v>
      </c>
      <c r="CI1144">
        <v>0</v>
      </c>
      <c r="CJ1144">
        <v>1504</v>
      </c>
      <c r="CK1144">
        <v>1011.2</v>
      </c>
      <c r="CL1144">
        <v>4.2187999999999999</v>
      </c>
      <c r="CM1144">
        <v>1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6</v>
      </c>
      <c r="CY1144">
        <v>7</v>
      </c>
      <c r="CZ1144" t="s">
        <v>131</v>
      </c>
      <c r="DA1144">
        <v>145</v>
      </c>
      <c r="DB1144">
        <v>1</v>
      </c>
      <c r="DC1144" t="s">
        <v>132</v>
      </c>
      <c r="DD1144" t="s">
        <v>133</v>
      </c>
      <c r="DG1144">
        <v>1872295</v>
      </c>
      <c r="DI1144">
        <v>0</v>
      </c>
      <c r="DJ1144">
        <v>0</v>
      </c>
      <c r="DK1144">
        <v>1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3">
      <c r="A1145" t="str">
        <f>"09/28/2024 21:14:35.290"</f>
        <v>09/28/2024 21:14:35.290</v>
      </c>
      <c r="C1145" t="str">
        <f t="shared" si="71"/>
        <v>FFDFD7C0</v>
      </c>
      <c r="D1145" t="s">
        <v>123</v>
      </c>
      <c r="E1145">
        <v>2</v>
      </c>
      <c r="H1145">
        <v>158</v>
      </c>
      <c r="I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"21:14:35.070"</f>
        <v>21:14:35.070</v>
      </c>
      <c r="T1145" t="str">
        <f>"21:14:34.570"</f>
        <v>21:14:34.570</v>
      </c>
      <c r="U1145" t="str">
        <f t="shared" si="69"/>
        <v>A073EB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126</v>
      </c>
      <c r="AG1145">
        <v>0</v>
      </c>
      <c r="AH1145">
        <v>0</v>
      </c>
      <c r="AI1145">
        <v>2</v>
      </c>
      <c r="AJ1145">
        <v>1</v>
      </c>
      <c r="AK1145" t="s">
        <v>644</v>
      </c>
      <c r="AL1145">
        <v>36.036335999999999</v>
      </c>
      <c r="AM1145" t="s">
        <v>645</v>
      </c>
      <c r="AN1145">
        <v>-75.662906000000007</v>
      </c>
      <c r="AO1145">
        <v>25</v>
      </c>
      <c r="AP1145">
        <v>1025</v>
      </c>
      <c r="AQ1145" t="s">
        <v>129</v>
      </c>
      <c r="AR1145">
        <v>-89</v>
      </c>
      <c r="AS1145">
        <v>9</v>
      </c>
      <c r="AT1145">
        <v>-768</v>
      </c>
      <c r="BB1145" t="str">
        <f t="shared" si="70"/>
        <v>1200</v>
      </c>
      <c r="BC1145">
        <v>1</v>
      </c>
      <c r="BD1145" t="str">
        <f t="shared" si="72"/>
        <v xml:space="preserve">N1281F  </v>
      </c>
      <c r="BE1145">
        <v>1</v>
      </c>
      <c r="BG1145">
        <v>0</v>
      </c>
      <c r="BH1145">
        <v>0</v>
      </c>
      <c r="BI1145">
        <v>0</v>
      </c>
      <c r="BJ1145">
        <v>875</v>
      </c>
      <c r="BK1145">
        <v>-150</v>
      </c>
      <c r="BL1145" t="s">
        <v>130</v>
      </c>
      <c r="BM1145">
        <v>1</v>
      </c>
      <c r="BN1145">
        <v>0</v>
      </c>
      <c r="BO1145">
        <v>1</v>
      </c>
      <c r="BP1145">
        <v>0</v>
      </c>
      <c r="BT1145">
        <v>0</v>
      </c>
      <c r="BU1145">
        <v>0</v>
      </c>
      <c r="CE1145" t="str">
        <f>"21:14:35.076"</f>
        <v>21:14:35.076</v>
      </c>
      <c r="CF1145">
        <v>75502331</v>
      </c>
      <c r="CI1145">
        <v>0</v>
      </c>
      <c r="CJ1145">
        <v>1504</v>
      </c>
      <c r="CK1145">
        <v>1011.2</v>
      </c>
      <c r="CL1145">
        <v>4.2187999999999999</v>
      </c>
      <c r="CM1145">
        <v>1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145</v>
      </c>
      <c r="DB1145">
        <v>1</v>
      </c>
      <c r="DC1145" t="s">
        <v>132</v>
      </c>
      <c r="DD1145" t="s">
        <v>133</v>
      </c>
      <c r="DG1145">
        <v>1872740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3">
      <c r="A1146" t="str">
        <f>"09/28/2024 21:14:35.290"</f>
        <v>09/28/2024 21:14:35.290</v>
      </c>
      <c r="C1146" t="str">
        <f t="shared" si="71"/>
        <v>FFDFD7C0</v>
      </c>
      <c r="D1146" t="s">
        <v>427</v>
      </c>
      <c r="E1146">
        <v>46</v>
      </c>
      <c r="H1146">
        <v>143</v>
      </c>
      <c r="I1146" t="s">
        <v>428</v>
      </c>
      <c r="J1146" t="s">
        <v>297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"21:14:35.070"</f>
        <v>21:14:35.070</v>
      </c>
      <c r="T1146" t="str">
        <f>"21:14:34.570"</f>
        <v>21:14:34.570</v>
      </c>
      <c r="U1146" t="str">
        <f t="shared" si="69"/>
        <v>A073EB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126</v>
      </c>
      <c r="AG1146">
        <v>0</v>
      </c>
      <c r="AH1146">
        <v>0</v>
      </c>
      <c r="AI1146">
        <v>2</v>
      </c>
      <c r="AJ1146">
        <v>1</v>
      </c>
      <c r="AK1146" t="s">
        <v>644</v>
      </c>
      <c r="AL1146">
        <v>36.036335999999999</v>
      </c>
      <c r="AM1146" t="s">
        <v>645</v>
      </c>
      <c r="AN1146">
        <v>-75.662906000000007</v>
      </c>
      <c r="AO1146">
        <v>25</v>
      </c>
      <c r="AP1146">
        <v>1025</v>
      </c>
      <c r="AQ1146" t="s">
        <v>129</v>
      </c>
      <c r="AR1146">
        <v>-89</v>
      </c>
      <c r="AS1146">
        <v>9</v>
      </c>
      <c r="AT1146">
        <v>-768</v>
      </c>
      <c r="BB1146" t="str">
        <f t="shared" si="70"/>
        <v>1200</v>
      </c>
      <c r="BC1146">
        <v>1</v>
      </c>
      <c r="BD1146" t="str">
        <f t="shared" si="72"/>
        <v xml:space="preserve">N1281F  </v>
      </c>
      <c r="BE1146">
        <v>1</v>
      </c>
      <c r="BG1146">
        <v>0</v>
      </c>
      <c r="BH1146">
        <v>0</v>
      </c>
      <c r="BI1146">
        <v>0</v>
      </c>
      <c r="BJ1146">
        <v>875</v>
      </c>
      <c r="BK1146">
        <v>-150</v>
      </c>
      <c r="BL1146" t="s">
        <v>130</v>
      </c>
      <c r="BM1146">
        <v>1</v>
      </c>
      <c r="BN1146">
        <v>0</v>
      </c>
      <c r="BO1146">
        <v>1</v>
      </c>
      <c r="BP1146">
        <v>0</v>
      </c>
      <c r="BT1146">
        <v>0</v>
      </c>
      <c r="BU1146">
        <v>0</v>
      </c>
      <c r="CE1146" t="str">
        <f>"21:14:35.076"</f>
        <v>21:14:35.076</v>
      </c>
      <c r="CF1146">
        <v>75502331</v>
      </c>
      <c r="CI1146">
        <v>0</v>
      </c>
      <c r="CJ1146">
        <v>1504</v>
      </c>
      <c r="CK1146">
        <v>1011.2</v>
      </c>
      <c r="CL1146">
        <v>4.2187999999999999</v>
      </c>
      <c r="CM1146">
        <v>1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131</v>
      </c>
      <c r="DA1146">
        <v>145</v>
      </c>
      <c r="DB1146">
        <v>1</v>
      </c>
      <c r="DC1146" t="s">
        <v>132</v>
      </c>
      <c r="DD1146" t="s">
        <v>133</v>
      </c>
      <c r="DG1146">
        <v>1872740</v>
      </c>
      <c r="DI1146">
        <v>0</v>
      </c>
      <c r="DJ1146">
        <v>0</v>
      </c>
      <c r="DK1146">
        <v>1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3">
      <c r="A1147" t="str">
        <f>"09/28/2024 21:14:35.305"</f>
        <v>09/28/2024 21:14:35.305</v>
      </c>
      <c r="C1147" t="str">
        <f t="shared" si="71"/>
        <v>FFDFD7C0</v>
      </c>
      <c r="D1147" t="s">
        <v>143</v>
      </c>
      <c r="E1147">
        <v>13</v>
      </c>
      <c r="J1147" t="s">
        <v>144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"21:14:35.070"</f>
        <v>21:14:35.070</v>
      </c>
      <c r="T1147" t="str">
        <f>"21:14:34.570"</f>
        <v>21:14:34.570</v>
      </c>
      <c r="U1147" t="str">
        <f t="shared" si="69"/>
        <v>A073EB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126</v>
      </c>
      <c r="AG1147">
        <v>0</v>
      </c>
      <c r="AH1147">
        <v>0</v>
      </c>
      <c r="AI1147">
        <v>2</v>
      </c>
      <c r="AJ1147">
        <v>1</v>
      </c>
      <c r="AK1147" t="s">
        <v>644</v>
      </c>
      <c r="AL1147">
        <v>36.036335999999999</v>
      </c>
      <c r="AM1147" t="s">
        <v>645</v>
      </c>
      <c r="AN1147">
        <v>-75.662906000000007</v>
      </c>
      <c r="AO1147">
        <v>25</v>
      </c>
      <c r="AP1147">
        <v>1025</v>
      </c>
      <c r="AQ1147" t="s">
        <v>129</v>
      </c>
      <c r="AR1147">
        <v>-89</v>
      </c>
      <c r="AS1147">
        <v>9</v>
      </c>
      <c r="AT1147">
        <v>-768</v>
      </c>
      <c r="BB1147" t="str">
        <f t="shared" si="70"/>
        <v>1200</v>
      </c>
      <c r="BC1147">
        <v>1</v>
      </c>
      <c r="BD1147" t="str">
        <f t="shared" si="72"/>
        <v xml:space="preserve">N1281F  </v>
      </c>
      <c r="BE1147">
        <v>1</v>
      </c>
      <c r="BG1147">
        <v>0</v>
      </c>
      <c r="BH1147">
        <v>0</v>
      </c>
      <c r="BI1147">
        <v>0</v>
      </c>
      <c r="BJ1147">
        <v>875</v>
      </c>
      <c r="BK1147">
        <v>-150</v>
      </c>
      <c r="BL1147" t="s">
        <v>130</v>
      </c>
      <c r="BM1147">
        <v>1</v>
      </c>
      <c r="BN1147">
        <v>0</v>
      </c>
      <c r="BO1147">
        <v>1</v>
      </c>
      <c r="BP1147">
        <v>0</v>
      </c>
      <c r="BT1147">
        <v>0</v>
      </c>
      <c r="BU1147">
        <v>0</v>
      </c>
      <c r="CE1147" t="str">
        <f>"21:14:35.076"</f>
        <v>21:14:35.076</v>
      </c>
      <c r="CF1147">
        <v>75502331</v>
      </c>
      <c r="CI1147">
        <v>0</v>
      </c>
      <c r="CJ1147">
        <v>1504</v>
      </c>
      <c r="CK1147">
        <v>1011.2</v>
      </c>
      <c r="CL1147">
        <v>4.2187999999999999</v>
      </c>
      <c r="CM1147">
        <v>1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131</v>
      </c>
      <c r="DA1147">
        <v>145</v>
      </c>
      <c r="DB1147">
        <v>1</v>
      </c>
      <c r="DC1147" t="s">
        <v>132</v>
      </c>
      <c r="DD1147" t="s">
        <v>133</v>
      </c>
      <c r="DG1147">
        <v>1872740</v>
      </c>
      <c r="DI1147">
        <v>0</v>
      </c>
      <c r="DJ1147">
        <v>0</v>
      </c>
      <c r="DK1147">
        <v>1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3">
      <c r="A1148" t="str">
        <f>"09/28/2024 21:14:35.305"</f>
        <v>09/28/2024 21:14:35.305</v>
      </c>
      <c r="C1148" t="str">
        <f t="shared" si="71"/>
        <v>FFDFD7C0</v>
      </c>
      <c r="D1148" t="s">
        <v>136</v>
      </c>
      <c r="E1148">
        <v>3</v>
      </c>
      <c r="F1148">
        <v>1003</v>
      </c>
      <c r="G1148" t="s">
        <v>142</v>
      </c>
      <c r="J1148" t="s">
        <v>137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"21:14:35.070"</f>
        <v>21:14:35.070</v>
      </c>
      <c r="T1148" t="str">
        <f>"21:14:34.570"</f>
        <v>21:14:34.570</v>
      </c>
      <c r="U1148" t="str">
        <f t="shared" si="69"/>
        <v>A073EB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126</v>
      </c>
      <c r="AG1148">
        <v>0</v>
      </c>
      <c r="AH1148">
        <v>0</v>
      </c>
      <c r="AI1148">
        <v>2</v>
      </c>
      <c r="AJ1148">
        <v>1</v>
      </c>
      <c r="AK1148" t="s">
        <v>644</v>
      </c>
      <c r="AL1148">
        <v>36.036335999999999</v>
      </c>
      <c r="AM1148" t="s">
        <v>645</v>
      </c>
      <c r="AN1148">
        <v>-75.662906000000007</v>
      </c>
      <c r="AO1148">
        <v>25</v>
      </c>
      <c r="AP1148">
        <v>1025</v>
      </c>
      <c r="AQ1148" t="s">
        <v>129</v>
      </c>
      <c r="AR1148">
        <v>-89</v>
      </c>
      <c r="AS1148">
        <v>9</v>
      </c>
      <c r="AT1148">
        <v>-768</v>
      </c>
      <c r="BB1148" t="str">
        <f t="shared" si="70"/>
        <v>1200</v>
      </c>
      <c r="BC1148">
        <v>1</v>
      </c>
      <c r="BD1148" t="str">
        <f t="shared" si="72"/>
        <v xml:space="preserve">N1281F  </v>
      </c>
      <c r="BE1148">
        <v>1</v>
      </c>
      <c r="BG1148">
        <v>0</v>
      </c>
      <c r="BH1148">
        <v>0</v>
      </c>
      <c r="BI1148">
        <v>0</v>
      </c>
      <c r="BJ1148">
        <v>875</v>
      </c>
      <c r="BK1148">
        <v>-150</v>
      </c>
      <c r="BL1148" t="s">
        <v>130</v>
      </c>
      <c r="BM1148">
        <v>1</v>
      </c>
      <c r="BN1148">
        <v>0</v>
      </c>
      <c r="BO1148">
        <v>1</v>
      </c>
      <c r="BP1148">
        <v>0</v>
      </c>
      <c r="BT1148">
        <v>0</v>
      </c>
      <c r="BU1148">
        <v>0</v>
      </c>
      <c r="CE1148" t="str">
        <f>"21:14:35.076"</f>
        <v>21:14:35.076</v>
      </c>
      <c r="CF1148">
        <v>75502331</v>
      </c>
      <c r="CI1148">
        <v>0</v>
      </c>
      <c r="CJ1148">
        <v>1504</v>
      </c>
      <c r="CK1148">
        <v>1011.2</v>
      </c>
      <c r="CL1148">
        <v>4.2187999999999999</v>
      </c>
      <c r="CM1148">
        <v>1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131</v>
      </c>
      <c r="DA1148">
        <v>145</v>
      </c>
      <c r="DB1148">
        <v>1</v>
      </c>
      <c r="DC1148" t="s">
        <v>132</v>
      </c>
      <c r="DD1148" t="s">
        <v>133</v>
      </c>
      <c r="DG1148">
        <v>1872740</v>
      </c>
      <c r="DI1148">
        <v>0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3">
      <c r="A1149" t="str">
        <f>"09/28/2024 21:14:35.305"</f>
        <v>09/28/2024 21:14:35.305</v>
      </c>
      <c r="C1149" t="str">
        <f t="shared" si="71"/>
        <v>FFDFD7C0</v>
      </c>
      <c r="D1149" t="s">
        <v>136</v>
      </c>
      <c r="E1149">
        <v>4</v>
      </c>
      <c r="F1149">
        <v>1004</v>
      </c>
      <c r="G1149" t="s">
        <v>124</v>
      </c>
      <c r="J1149" t="s">
        <v>137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"21:14:35.070"</f>
        <v>21:14:35.070</v>
      </c>
      <c r="T1149" t="str">
        <f>"21:14:34.570"</f>
        <v>21:14:34.570</v>
      </c>
      <c r="U1149" t="str">
        <f t="shared" si="69"/>
        <v>A073EB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126</v>
      </c>
      <c r="AG1149">
        <v>0</v>
      </c>
      <c r="AH1149">
        <v>0</v>
      </c>
      <c r="AI1149">
        <v>2</v>
      </c>
      <c r="AJ1149">
        <v>1</v>
      </c>
      <c r="AK1149" t="s">
        <v>644</v>
      </c>
      <c r="AL1149">
        <v>36.036335999999999</v>
      </c>
      <c r="AM1149" t="s">
        <v>645</v>
      </c>
      <c r="AN1149">
        <v>-75.662906000000007</v>
      </c>
      <c r="AO1149">
        <v>25</v>
      </c>
      <c r="AP1149">
        <v>1025</v>
      </c>
      <c r="AQ1149" t="s">
        <v>129</v>
      </c>
      <c r="AR1149">
        <v>-89</v>
      </c>
      <c r="AS1149">
        <v>9</v>
      </c>
      <c r="AT1149">
        <v>-768</v>
      </c>
      <c r="BB1149" t="str">
        <f t="shared" si="70"/>
        <v>1200</v>
      </c>
      <c r="BC1149">
        <v>1</v>
      </c>
      <c r="BD1149" t="str">
        <f t="shared" si="72"/>
        <v xml:space="preserve">N1281F  </v>
      </c>
      <c r="BE1149">
        <v>1</v>
      </c>
      <c r="BG1149">
        <v>0</v>
      </c>
      <c r="BH1149">
        <v>0</v>
      </c>
      <c r="BI1149">
        <v>0</v>
      </c>
      <c r="BJ1149">
        <v>875</v>
      </c>
      <c r="BK1149">
        <v>-150</v>
      </c>
      <c r="BL1149" t="s">
        <v>130</v>
      </c>
      <c r="BM1149">
        <v>1</v>
      </c>
      <c r="BN1149">
        <v>0</v>
      </c>
      <c r="BO1149">
        <v>1</v>
      </c>
      <c r="BP1149">
        <v>0</v>
      </c>
      <c r="BT1149">
        <v>0</v>
      </c>
      <c r="BU1149">
        <v>0</v>
      </c>
      <c r="CE1149" t="str">
        <f>"21:14:35.076"</f>
        <v>21:14:35.076</v>
      </c>
      <c r="CF1149">
        <v>75502331</v>
      </c>
      <c r="CI1149">
        <v>0</v>
      </c>
      <c r="CJ1149">
        <v>1504</v>
      </c>
      <c r="CK1149">
        <v>1011.2</v>
      </c>
      <c r="CL1149">
        <v>4.2187999999999999</v>
      </c>
      <c r="CM1149">
        <v>1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5</v>
      </c>
      <c r="CY1149">
        <v>7</v>
      </c>
      <c r="CZ1149" t="s">
        <v>131</v>
      </c>
      <c r="DA1149">
        <v>145</v>
      </c>
      <c r="DB1149">
        <v>1</v>
      </c>
      <c r="DC1149" t="s">
        <v>132</v>
      </c>
      <c r="DD1149" t="s">
        <v>133</v>
      </c>
      <c r="DG1149">
        <v>1872740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3">
      <c r="A1150" t="str">
        <f>"09/28/2024 21:14:36.415"</f>
        <v>09/28/2024 21:14:36.415</v>
      </c>
      <c r="C1150" t="str">
        <f t="shared" si="71"/>
        <v>FFDFD7C0</v>
      </c>
      <c r="D1150" t="s">
        <v>123</v>
      </c>
      <c r="E1150">
        <v>2</v>
      </c>
      <c r="H1150">
        <v>158</v>
      </c>
      <c r="I1150" t="s">
        <v>124</v>
      </c>
      <c r="J1150" t="s">
        <v>125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"21:14:36.094"</f>
        <v>21:14:36.094</v>
      </c>
      <c r="T1150" t="str">
        <f>"21:14:35.694"</f>
        <v>21:14:35.694</v>
      </c>
      <c r="U1150" t="str">
        <f t="shared" si="69"/>
        <v>A073EB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126</v>
      </c>
      <c r="AG1150">
        <v>0</v>
      </c>
      <c r="AH1150">
        <v>0</v>
      </c>
      <c r="AI1150">
        <v>2</v>
      </c>
      <c r="AJ1150">
        <v>1</v>
      </c>
      <c r="AK1150" t="s">
        <v>644</v>
      </c>
      <c r="AL1150">
        <v>36.036335999999999</v>
      </c>
      <c r="AM1150" t="s">
        <v>646</v>
      </c>
      <c r="AN1150">
        <v>-75.663421</v>
      </c>
      <c r="AO1150">
        <v>25</v>
      </c>
      <c r="AP1150">
        <v>1000</v>
      </c>
      <c r="AQ1150" t="s">
        <v>129</v>
      </c>
      <c r="AR1150">
        <v>-87</v>
      </c>
      <c r="AS1150">
        <v>-2</v>
      </c>
      <c r="AT1150">
        <v>-832</v>
      </c>
      <c r="BB1150" t="str">
        <f t="shared" si="70"/>
        <v>1200</v>
      </c>
      <c r="BC1150">
        <v>1</v>
      </c>
      <c r="BD1150" t="str">
        <f t="shared" si="72"/>
        <v xml:space="preserve">N1281F  </v>
      </c>
      <c r="BE1150">
        <v>1</v>
      </c>
      <c r="BG1150">
        <v>0</v>
      </c>
      <c r="BH1150">
        <v>0</v>
      </c>
      <c r="BI1150">
        <v>0</v>
      </c>
      <c r="BJ1150">
        <v>850</v>
      </c>
      <c r="BK1150">
        <v>-150</v>
      </c>
      <c r="BL1150" t="s">
        <v>130</v>
      </c>
      <c r="BM1150">
        <v>1</v>
      </c>
      <c r="BN1150">
        <v>0</v>
      </c>
      <c r="BO1150">
        <v>1</v>
      </c>
      <c r="BP1150">
        <v>0</v>
      </c>
      <c r="BT1150">
        <v>0</v>
      </c>
      <c r="BU1150">
        <v>0</v>
      </c>
      <c r="CE1150" t="str">
        <f>"21:14:36.098"</f>
        <v>21:14:36.098</v>
      </c>
      <c r="CF1150">
        <v>97872454</v>
      </c>
      <c r="CI1150">
        <v>0</v>
      </c>
      <c r="CJ1150">
        <v>1504</v>
      </c>
      <c r="CK1150">
        <v>1011.2</v>
      </c>
      <c r="CL1150">
        <v>4.2187999999999999</v>
      </c>
      <c r="CM1150">
        <v>1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6</v>
      </c>
      <c r="CY1150">
        <v>7</v>
      </c>
      <c r="CZ1150" t="s">
        <v>131</v>
      </c>
      <c r="DA1150">
        <v>145</v>
      </c>
      <c r="DB1150">
        <v>1</v>
      </c>
      <c r="DC1150" t="s">
        <v>132</v>
      </c>
      <c r="DD1150" t="s">
        <v>133</v>
      </c>
      <c r="DG1150">
        <v>1873210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3">
      <c r="A1151" t="str">
        <f>"09/28/2024 21:14:36.415"</f>
        <v>09/28/2024 21:14:36.415</v>
      </c>
      <c r="C1151" t="str">
        <f t="shared" si="71"/>
        <v>FFDFD7C0</v>
      </c>
      <c r="D1151" t="s">
        <v>427</v>
      </c>
      <c r="E1151">
        <v>46</v>
      </c>
      <c r="H1151">
        <v>143</v>
      </c>
      <c r="I1151" t="s">
        <v>428</v>
      </c>
      <c r="J1151" t="s">
        <v>297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"21:14:36.094"</f>
        <v>21:14:36.094</v>
      </c>
      <c r="T1151" t="str">
        <f>"21:14:35.694"</f>
        <v>21:14:35.694</v>
      </c>
      <c r="U1151" t="str">
        <f t="shared" si="69"/>
        <v>A073EB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126</v>
      </c>
      <c r="AG1151">
        <v>0</v>
      </c>
      <c r="AH1151">
        <v>0</v>
      </c>
      <c r="AI1151">
        <v>2</v>
      </c>
      <c r="AJ1151">
        <v>1</v>
      </c>
      <c r="AK1151" t="s">
        <v>644</v>
      </c>
      <c r="AL1151">
        <v>36.036335999999999</v>
      </c>
      <c r="AM1151" t="s">
        <v>646</v>
      </c>
      <c r="AN1151">
        <v>-75.663421</v>
      </c>
      <c r="AO1151">
        <v>25</v>
      </c>
      <c r="AP1151">
        <v>1000</v>
      </c>
      <c r="AQ1151" t="s">
        <v>129</v>
      </c>
      <c r="AR1151">
        <v>-87</v>
      </c>
      <c r="AS1151">
        <v>-2</v>
      </c>
      <c r="AT1151">
        <v>-832</v>
      </c>
      <c r="BB1151" t="str">
        <f t="shared" si="70"/>
        <v>1200</v>
      </c>
      <c r="BC1151">
        <v>1</v>
      </c>
      <c r="BD1151" t="str">
        <f t="shared" si="72"/>
        <v xml:space="preserve">N1281F  </v>
      </c>
      <c r="BE1151">
        <v>1</v>
      </c>
      <c r="BG1151">
        <v>0</v>
      </c>
      <c r="BH1151">
        <v>0</v>
      </c>
      <c r="BI1151">
        <v>0</v>
      </c>
      <c r="BJ1151">
        <v>850</v>
      </c>
      <c r="BK1151">
        <v>-150</v>
      </c>
      <c r="BL1151" t="s">
        <v>130</v>
      </c>
      <c r="BM1151">
        <v>1</v>
      </c>
      <c r="BN1151">
        <v>0</v>
      </c>
      <c r="BO1151">
        <v>1</v>
      </c>
      <c r="BP1151">
        <v>0</v>
      </c>
      <c r="BT1151">
        <v>0</v>
      </c>
      <c r="BU1151">
        <v>0</v>
      </c>
      <c r="CE1151" t="str">
        <f>"21:14:36.098"</f>
        <v>21:14:36.098</v>
      </c>
      <c r="CF1151">
        <v>97872454</v>
      </c>
      <c r="CI1151">
        <v>0</v>
      </c>
      <c r="CJ1151">
        <v>1504</v>
      </c>
      <c r="CK1151">
        <v>1011.2</v>
      </c>
      <c r="CL1151">
        <v>4.2187999999999999</v>
      </c>
      <c r="CM1151">
        <v>1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6</v>
      </c>
      <c r="CY1151">
        <v>7</v>
      </c>
      <c r="CZ1151" t="s">
        <v>131</v>
      </c>
      <c r="DA1151">
        <v>145</v>
      </c>
      <c r="DB1151">
        <v>1</v>
      </c>
      <c r="DC1151" t="s">
        <v>132</v>
      </c>
      <c r="DD1151" t="s">
        <v>133</v>
      </c>
      <c r="DG1151">
        <v>1873210</v>
      </c>
      <c r="DI1151">
        <v>0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3">
      <c r="A1152" t="str">
        <f>"09/28/2024 21:14:36.415"</f>
        <v>09/28/2024 21:14:36.415</v>
      </c>
      <c r="C1152" t="str">
        <f t="shared" si="71"/>
        <v>FFDFD7C0</v>
      </c>
      <c r="D1152" t="s">
        <v>143</v>
      </c>
      <c r="E1152">
        <v>13</v>
      </c>
      <c r="J1152" t="s">
        <v>144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"21:14:36.094"</f>
        <v>21:14:36.094</v>
      </c>
      <c r="T1152" t="str">
        <f>"21:14:35.694"</f>
        <v>21:14:35.694</v>
      </c>
      <c r="U1152" t="str">
        <f t="shared" si="69"/>
        <v>A073EB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126</v>
      </c>
      <c r="AG1152">
        <v>0</v>
      </c>
      <c r="AH1152">
        <v>0</v>
      </c>
      <c r="AI1152">
        <v>2</v>
      </c>
      <c r="AJ1152">
        <v>1</v>
      </c>
      <c r="AK1152" t="s">
        <v>644</v>
      </c>
      <c r="AL1152">
        <v>36.036335999999999</v>
      </c>
      <c r="AM1152" t="s">
        <v>646</v>
      </c>
      <c r="AN1152">
        <v>-75.663421</v>
      </c>
      <c r="AO1152">
        <v>25</v>
      </c>
      <c r="AP1152">
        <v>1000</v>
      </c>
      <c r="AQ1152" t="s">
        <v>129</v>
      </c>
      <c r="AR1152">
        <v>-87</v>
      </c>
      <c r="AS1152">
        <v>-2</v>
      </c>
      <c r="AT1152">
        <v>-832</v>
      </c>
      <c r="BB1152" t="str">
        <f t="shared" si="70"/>
        <v>1200</v>
      </c>
      <c r="BC1152">
        <v>1</v>
      </c>
      <c r="BD1152" t="str">
        <f t="shared" si="72"/>
        <v xml:space="preserve">N1281F  </v>
      </c>
      <c r="BE1152">
        <v>1</v>
      </c>
      <c r="BG1152">
        <v>0</v>
      </c>
      <c r="BH1152">
        <v>0</v>
      </c>
      <c r="BI1152">
        <v>0</v>
      </c>
      <c r="BJ1152">
        <v>850</v>
      </c>
      <c r="BK1152">
        <v>-150</v>
      </c>
      <c r="BL1152" t="s">
        <v>130</v>
      </c>
      <c r="BM1152">
        <v>1</v>
      </c>
      <c r="BN1152">
        <v>0</v>
      </c>
      <c r="BO1152">
        <v>1</v>
      </c>
      <c r="BP1152">
        <v>0</v>
      </c>
      <c r="BT1152">
        <v>0</v>
      </c>
      <c r="BU1152">
        <v>0</v>
      </c>
      <c r="CE1152" t="str">
        <f>"21:14:36.098"</f>
        <v>21:14:36.098</v>
      </c>
      <c r="CF1152">
        <v>97872454</v>
      </c>
      <c r="CI1152">
        <v>0</v>
      </c>
      <c r="CJ1152">
        <v>1504</v>
      </c>
      <c r="CK1152">
        <v>1011.2</v>
      </c>
      <c r="CL1152">
        <v>4.2187999999999999</v>
      </c>
      <c r="CM1152">
        <v>1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6</v>
      </c>
      <c r="CY1152">
        <v>7</v>
      </c>
      <c r="CZ1152" t="s">
        <v>131</v>
      </c>
      <c r="DA1152">
        <v>145</v>
      </c>
      <c r="DB1152">
        <v>1</v>
      </c>
      <c r="DC1152" t="s">
        <v>132</v>
      </c>
      <c r="DD1152" t="s">
        <v>133</v>
      </c>
      <c r="DG1152">
        <v>1873210</v>
      </c>
      <c r="DI1152">
        <v>0</v>
      </c>
      <c r="DJ1152">
        <v>0</v>
      </c>
      <c r="DK1152">
        <v>1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3">
      <c r="A1153" t="str">
        <f>"09/28/2024 21:14:36.415"</f>
        <v>09/28/2024 21:14:36.415</v>
      </c>
      <c r="C1153" t="str">
        <f t="shared" si="71"/>
        <v>FFDFD7C0</v>
      </c>
      <c r="D1153" t="s">
        <v>136</v>
      </c>
      <c r="E1153">
        <v>3</v>
      </c>
      <c r="F1153">
        <v>1003</v>
      </c>
      <c r="G1153" t="s">
        <v>142</v>
      </c>
      <c r="J1153" t="s">
        <v>137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"21:14:36.094"</f>
        <v>21:14:36.094</v>
      </c>
      <c r="T1153" t="str">
        <f>"21:14:35.694"</f>
        <v>21:14:35.694</v>
      </c>
      <c r="U1153" t="str">
        <f t="shared" si="69"/>
        <v>A073EB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126</v>
      </c>
      <c r="AG1153">
        <v>0</v>
      </c>
      <c r="AH1153">
        <v>0</v>
      </c>
      <c r="AI1153">
        <v>2</v>
      </c>
      <c r="AJ1153">
        <v>1</v>
      </c>
      <c r="AK1153" t="s">
        <v>644</v>
      </c>
      <c r="AL1153">
        <v>36.036335999999999</v>
      </c>
      <c r="AM1153" t="s">
        <v>646</v>
      </c>
      <c r="AN1153">
        <v>-75.663421</v>
      </c>
      <c r="AO1153">
        <v>25</v>
      </c>
      <c r="AP1153">
        <v>1000</v>
      </c>
      <c r="AQ1153" t="s">
        <v>129</v>
      </c>
      <c r="AR1153">
        <v>-87</v>
      </c>
      <c r="AS1153">
        <v>-2</v>
      </c>
      <c r="AT1153">
        <v>-832</v>
      </c>
      <c r="BB1153" t="str">
        <f t="shared" si="70"/>
        <v>1200</v>
      </c>
      <c r="BC1153">
        <v>1</v>
      </c>
      <c r="BD1153" t="str">
        <f t="shared" si="72"/>
        <v xml:space="preserve">N1281F  </v>
      </c>
      <c r="BE1153">
        <v>1</v>
      </c>
      <c r="BG1153">
        <v>0</v>
      </c>
      <c r="BH1153">
        <v>0</v>
      </c>
      <c r="BI1153">
        <v>0</v>
      </c>
      <c r="BJ1153">
        <v>850</v>
      </c>
      <c r="BK1153">
        <v>-150</v>
      </c>
      <c r="BL1153" t="s">
        <v>130</v>
      </c>
      <c r="BM1153">
        <v>1</v>
      </c>
      <c r="BN1153">
        <v>0</v>
      </c>
      <c r="BO1153">
        <v>1</v>
      </c>
      <c r="BP1153">
        <v>0</v>
      </c>
      <c r="BT1153">
        <v>0</v>
      </c>
      <c r="BU1153">
        <v>0</v>
      </c>
      <c r="CE1153" t="str">
        <f>"21:14:36.098"</f>
        <v>21:14:36.098</v>
      </c>
      <c r="CF1153">
        <v>97872454</v>
      </c>
      <c r="CI1153">
        <v>0</v>
      </c>
      <c r="CJ1153">
        <v>1504</v>
      </c>
      <c r="CK1153">
        <v>1011.2</v>
      </c>
      <c r="CL1153">
        <v>4.2187999999999999</v>
      </c>
      <c r="CM1153">
        <v>1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6</v>
      </c>
      <c r="CY1153">
        <v>7</v>
      </c>
      <c r="CZ1153" t="s">
        <v>131</v>
      </c>
      <c r="DA1153">
        <v>145</v>
      </c>
      <c r="DB1153">
        <v>1</v>
      </c>
      <c r="DC1153" t="s">
        <v>132</v>
      </c>
      <c r="DD1153" t="s">
        <v>133</v>
      </c>
      <c r="DG1153">
        <v>1873210</v>
      </c>
      <c r="DI1153">
        <v>0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3">
      <c r="A1154" t="str">
        <f>"09/28/2024 21:14:36.415"</f>
        <v>09/28/2024 21:14:36.415</v>
      </c>
      <c r="C1154" t="str">
        <f t="shared" si="71"/>
        <v>FFDFD7C0</v>
      </c>
      <c r="D1154" t="s">
        <v>136</v>
      </c>
      <c r="E1154">
        <v>4</v>
      </c>
      <c r="F1154">
        <v>1004</v>
      </c>
      <c r="G1154" t="s">
        <v>124</v>
      </c>
      <c r="J1154" t="s">
        <v>137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"21:14:36.094"</f>
        <v>21:14:36.094</v>
      </c>
      <c r="T1154" t="str">
        <f>"21:14:35.694"</f>
        <v>21:14:35.694</v>
      </c>
      <c r="U1154" t="str">
        <f t="shared" ref="U1154:U1217" si="73">"A073EB"</f>
        <v>A073EB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126</v>
      </c>
      <c r="AG1154">
        <v>0</v>
      </c>
      <c r="AH1154">
        <v>0</v>
      </c>
      <c r="AI1154">
        <v>2</v>
      </c>
      <c r="AJ1154">
        <v>1</v>
      </c>
      <c r="AK1154" t="s">
        <v>644</v>
      </c>
      <c r="AL1154">
        <v>36.036335999999999</v>
      </c>
      <c r="AM1154" t="s">
        <v>646</v>
      </c>
      <c r="AN1154">
        <v>-75.663421</v>
      </c>
      <c r="AO1154">
        <v>25</v>
      </c>
      <c r="AP1154">
        <v>1000</v>
      </c>
      <c r="AQ1154" t="s">
        <v>129</v>
      </c>
      <c r="AR1154">
        <v>-87</v>
      </c>
      <c r="AS1154">
        <v>-2</v>
      </c>
      <c r="AT1154">
        <v>-832</v>
      </c>
      <c r="BB1154" t="str">
        <f t="shared" si="70"/>
        <v>1200</v>
      </c>
      <c r="BC1154">
        <v>1</v>
      </c>
      <c r="BD1154" t="str">
        <f t="shared" si="72"/>
        <v xml:space="preserve">N1281F  </v>
      </c>
      <c r="BE1154">
        <v>1</v>
      </c>
      <c r="BG1154">
        <v>0</v>
      </c>
      <c r="BH1154">
        <v>0</v>
      </c>
      <c r="BI1154">
        <v>0</v>
      </c>
      <c r="BJ1154">
        <v>850</v>
      </c>
      <c r="BK1154">
        <v>-150</v>
      </c>
      <c r="BL1154" t="s">
        <v>130</v>
      </c>
      <c r="BM1154">
        <v>1</v>
      </c>
      <c r="BN1154">
        <v>0</v>
      </c>
      <c r="BO1154">
        <v>1</v>
      </c>
      <c r="BP1154">
        <v>0</v>
      </c>
      <c r="BT1154">
        <v>0</v>
      </c>
      <c r="BU1154">
        <v>0</v>
      </c>
      <c r="CE1154" t="str">
        <f>"21:14:36.098"</f>
        <v>21:14:36.098</v>
      </c>
      <c r="CF1154">
        <v>97872454</v>
      </c>
      <c r="CI1154">
        <v>0</v>
      </c>
      <c r="CJ1154">
        <v>1504</v>
      </c>
      <c r="CK1154">
        <v>1011.2</v>
      </c>
      <c r="CL1154">
        <v>4.2187999999999999</v>
      </c>
      <c r="CM1154">
        <v>1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6</v>
      </c>
      <c r="CY1154">
        <v>7</v>
      </c>
      <c r="CZ1154" t="s">
        <v>131</v>
      </c>
      <c r="DA1154">
        <v>145</v>
      </c>
      <c r="DB1154">
        <v>1</v>
      </c>
      <c r="DC1154" t="s">
        <v>132</v>
      </c>
      <c r="DD1154" t="s">
        <v>133</v>
      </c>
      <c r="DG1154">
        <v>1873210</v>
      </c>
      <c r="DI1154">
        <v>0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3">
      <c r="A1155" t="str">
        <f>"09/28/2024 21:14:37.368"</f>
        <v>09/28/2024 21:14:37.368</v>
      </c>
      <c r="C1155" t="str">
        <f t="shared" si="71"/>
        <v>FFDFD7C0</v>
      </c>
      <c r="D1155" t="s">
        <v>123</v>
      </c>
      <c r="E1155">
        <v>2</v>
      </c>
      <c r="H1155">
        <v>158</v>
      </c>
      <c r="I1155" t="s">
        <v>124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"21:14:37.109"</f>
        <v>21:14:37.109</v>
      </c>
      <c r="T1155" t="str">
        <f>"21:14:36.609"</f>
        <v>21:14:36.609</v>
      </c>
      <c r="U1155" t="str">
        <f t="shared" si="73"/>
        <v>A073EB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126</v>
      </c>
      <c r="AG1155">
        <v>0</v>
      </c>
      <c r="AH1155">
        <v>0</v>
      </c>
      <c r="AI1155">
        <v>2</v>
      </c>
      <c r="AJ1155">
        <v>1</v>
      </c>
      <c r="AK1155" t="s">
        <v>647</v>
      </c>
      <c r="AL1155">
        <v>36.036251</v>
      </c>
      <c r="AM1155" t="s">
        <v>648</v>
      </c>
      <c r="AN1155">
        <v>-75.663871999999998</v>
      </c>
      <c r="AO1155">
        <v>25</v>
      </c>
      <c r="AP1155">
        <v>1000</v>
      </c>
      <c r="AQ1155" t="s">
        <v>129</v>
      </c>
      <c r="AR1155">
        <v>-83</v>
      </c>
      <c r="AS1155">
        <v>-12</v>
      </c>
      <c r="AT1155">
        <v>-832</v>
      </c>
      <c r="BB1155" t="str">
        <f t="shared" ref="BB1155:BB1218" si="74">"1200"</f>
        <v>1200</v>
      </c>
      <c r="BC1155">
        <v>1</v>
      </c>
      <c r="BD1155" t="str">
        <f t="shared" si="72"/>
        <v xml:space="preserve">N1281F  </v>
      </c>
      <c r="BE1155">
        <v>1</v>
      </c>
      <c r="BG1155">
        <v>0</v>
      </c>
      <c r="BH1155">
        <v>0</v>
      </c>
      <c r="BI1155">
        <v>0</v>
      </c>
      <c r="BJ1155">
        <v>850</v>
      </c>
      <c r="BK1155">
        <v>-150</v>
      </c>
      <c r="BL1155" t="s">
        <v>130</v>
      </c>
      <c r="BM1155">
        <v>1</v>
      </c>
      <c r="BN1155">
        <v>0</v>
      </c>
      <c r="BO1155">
        <v>1</v>
      </c>
      <c r="BP1155">
        <v>0</v>
      </c>
      <c r="BT1155">
        <v>0</v>
      </c>
      <c r="BU1155">
        <v>0</v>
      </c>
      <c r="CE1155" t="str">
        <f>"21:14:37.110"</f>
        <v>21:14:37.110</v>
      </c>
      <c r="CF1155">
        <v>110411996</v>
      </c>
      <c r="CI1155">
        <v>0</v>
      </c>
      <c r="CJ1155">
        <v>1504</v>
      </c>
      <c r="CK1155">
        <v>1011.2</v>
      </c>
      <c r="CL1155">
        <v>4.2187999999999999</v>
      </c>
      <c r="CM1155">
        <v>1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6</v>
      </c>
      <c r="CY1155">
        <v>7</v>
      </c>
      <c r="CZ1155" t="s">
        <v>131</v>
      </c>
      <c r="DA1155">
        <v>145</v>
      </c>
      <c r="DB1155">
        <v>1</v>
      </c>
      <c r="DC1155" t="s">
        <v>132</v>
      </c>
      <c r="DD1155" t="s">
        <v>133</v>
      </c>
      <c r="DG1155">
        <v>1873641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3">
      <c r="A1156" t="str">
        <f>"09/28/2024 21:14:37.368"</f>
        <v>09/28/2024 21:14:37.368</v>
      </c>
      <c r="C1156" t="str">
        <f t="shared" si="71"/>
        <v>FFDFD7C0</v>
      </c>
      <c r="D1156" t="s">
        <v>427</v>
      </c>
      <c r="E1156">
        <v>46</v>
      </c>
      <c r="H1156">
        <v>143</v>
      </c>
      <c r="I1156" t="s">
        <v>428</v>
      </c>
      <c r="J1156" t="s">
        <v>297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"21:14:37.109"</f>
        <v>21:14:37.109</v>
      </c>
      <c r="T1156" t="str">
        <f>"21:14:36.609"</f>
        <v>21:14:36.609</v>
      </c>
      <c r="U1156" t="str">
        <f t="shared" si="73"/>
        <v>A073EB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126</v>
      </c>
      <c r="AG1156">
        <v>0</v>
      </c>
      <c r="AH1156">
        <v>0</v>
      </c>
      <c r="AI1156">
        <v>2</v>
      </c>
      <c r="AJ1156">
        <v>1</v>
      </c>
      <c r="AK1156" t="s">
        <v>647</v>
      </c>
      <c r="AL1156">
        <v>36.036251</v>
      </c>
      <c r="AM1156" t="s">
        <v>648</v>
      </c>
      <c r="AN1156">
        <v>-75.663871999999998</v>
      </c>
      <c r="AO1156">
        <v>25</v>
      </c>
      <c r="AP1156">
        <v>1000</v>
      </c>
      <c r="AQ1156" t="s">
        <v>129</v>
      </c>
      <c r="AR1156">
        <v>-83</v>
      </c>
      <c r="AS1156">
        <v>-12</v>
      </c>
      <c r="AT1156">
        <v>-832</v>
      </c>
      <c r="BB1156" t="str">
        <f t="shared" si="74"/>
        <v>1200</v>
      </c>
      <c r="BC1156">
        <v>1</v>
      </c>
      <c r="BD1156" t="str">
        <f t="shared" si="72"/>
        <v xml:space="preserve">N1281F  </v>
      </c>
      <c r="BE1156">
        <v>1</v>
      </c>
      <c r="BG1156">
        <v>0</v>
      </c>
      <c r="BH1156">
        <v>0</v>
      </c>
      <c r="BI1156">
        <v>0</v>
      </c>
      <c r="BJ1156">
        <v>850</v>
      </c>
      <c r="BK1156">
        <v>-150</v>
      </c>
      <c r="BL1156" t="s">
        <v>130</v>
      </c>
      <c r="BM1156">
        <v>1</v>
      </c>
      <c r="BN1156">
        <v>0</v>
      </c>
      <c r="BO1156">
        <v>1</v>
      </c>
      <c r="BP1156">
        <v>0</v>
      </c>
      <c r="BT1156">
        <v>0</v>
      </c>
      <c r="BU1156">
        <v>0</v>
      </c>
      <c r="CE1156" t="str">
        <f>"21:14:37.110"</f>
        <v>21:14:37.110</v>
      </c>
      <c r="CF1156">
        <v>110411996</v>
      </c>
      <c r="CI1156">
        <v>0</v>
      </c>
      <c r="CJ1156">
        <v>1504</v>
      </c>
      <c r="CK1156">
        <v>1011.2</v>
      </c>
      <c r="CL1156">
        <v>4.2187999999999999</v>
      </c>
      <c r="CM1156">
        <v>1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6</v>
      </c>
      <c r="CY1156">
        <v>7</v>
      </c>
      <c r="CZ1156" t="s">
        <v>131</v>
      </c>
      <c r="DA1156">
        <v>145</v>
      </c>
      <c r="DB1156">
        <v>1</v>
      </c>
      <c r="DC1156" t="s">
        <v>132</v>
      </c>
      <c r="DD1156" t="s">
        <v>133</v>
      </c>
      <c r="DG1156">
        <v>1873641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3">
      <c r="A1157" t="str">
        <f>"09/28/2024 21:14:37.368"</f>
        <v>09/28/2024 21:14:37.368</v>
      </c>
      <c r="C1157" t="str">
        <f t="shared" si="71"/>
        <v>FFDFD7C0</v>
      </c>
      <c r="D1157" t="s">
        <v>143</v>
      </c>
      <c r="E1157">
        <v>13</v>
      </c>
      <c r="J1157" t="s">
        <v>144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"21:14:37.109"</f>
        <v>21:14:37.109</v>
      </c>
      <c r="T1157" t="str">
        <f>"21:14:36.609"</f>
        <v>21:14:36.609</v>
      </c>
      <c r="U1157" t="str">
        <f t="shared" si="73"/>
        <v>A073EB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297</v>
      </c>
      <c r="AG1157">
        <v>0</v>
      </c>
      <c r="AH1157">
        <v>3</v>
      </c>
      <c r="AI1157">
        <v>2</v>
      </c>
      <c r="AJ1157">
        <v>1</v>
      </c>
      <c r="AK1157" t="s">
        <v>647</v>
      </c>
      <c r="AL1157">
        <v>36.036251</v>
      </c>
      <c r="AM1157" t="s">
        <v>648</v>
      </c>
      <c r="AN1157">
        <v>-75.663871999999998</v>
      </c>
      <c r="AO1157">
        <v>25</v>
      </c>
      <c r="AP1157">
        <v>1000</v>
      </c>
      <c r="AQ1157" t="s">
        <v>129</v>
      </c>
      <c r="AR1157">
        <v>-83</v>
      </c>
      <c r="AS1157">
        <v>-12</v>
      </c>
      <c r="AT1157">
        <v>-832</v>
      </c>
      <c r="BB1157" t="str">
        <f t="shared" si="74"/>
        <v>1200</v>
      </c>
      <c r="BC1157">
        <v>1</v>
      </c>
      <c r="BD1157" t="str">
        <f t="shared" si="72"/>
        <v xml:space="preserve">N1281F  </v>
      </c>
      <c r="BE1157">
        <v>1</v>
      </c>
      <c r="BG1157">
        <v>0</v>
      </c>
      <c r="BH1157">
        <v>0</v>
      </c>
      <c r="BI1157">
        <v>0</v>
      </c>
      <c r="BJ1157">
        <v>850</v>
      </c>
      <c r="BK1157">
        <v>-150</v>
      </c>
      <c r="BL1157" t="s">
        <v>300</v>
      </c>
      <c r="BM1157">
        <v>1</v>
      </c>
      <c r="BN1157">
        <v>0</v>
      </c>
      <c r="BO1157">
        <v>1</v>
      </c>
      <c r="BP1157">
        <v>0</v>
      </c>
      <c r="BS1157">
        <v>0.04</v>
      </c>
      <c r="BT1157">
        <v>0</v>
      </c>
      <c r="BU1157">
        <v>0</v>
      </c>
      <c r="CE1157" t="str">
        <f>"21:14:37.110"</f>
        <v>21:14:37.110</v>
      </c>
      <c r="CF1157">
        <v>110411996</v>
      </c>
      <c r="CI1157">
        <v>0</v>
      </c>
      <c r="CJ1157">
        <v>1504</v>
      </c>
      <c r="CK1157">
        <v>1011.2</v>
      </c>
      <c r="CL1157">
        <v>4.2187999999999999</v>
      </c>
      <c r="CM1157">
        <v>1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6</v>
      </c>
      <c r="CY1157">
        <v>7</v>
      </c>
      <c r="CZ1157" t="s">
        <v>131</v>
      </c>
      <c r="DA1157">
        <v>145</v>
      </c>
      <c r="DB1157">
        <v>1</v>
      </c>
      <c r="DC1157" t="s">
        <v>132</v>
      </c>
      <c r="DD1157" t="s">
        <v>133</v>
      </c>
      <c r="DG1157">
        <v>1873641</v>
      </c>
      <c r="DI1157">
        <v>0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3">
      <c r="A1158" t="str">
        <f>"09/28/2024 21:14:37.368"</f>
        <v>09/28/2024 21:14:37.368</v>
      </c>
      <c r="C1158" t="str">
        <f t="shared" si="71"/>
        <v>FFDFD7C0</v>
      </c>
      <c r="D1158" t="s">
        <v>136</v>
      </c>
      <c r="E1158">
        <v>3</v>
      </c>
      <c r="F1158">
        <v>1003</v>
      </c>
      <c r="G1158" t="s">
        <v>142</v>
      </c>
      <c r="J1158" t="s">
        <v>137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"21:14:37.109"</f>
        <v>21:14:37.109</v>
      </c>
      <c r="T1158" t="str">
        <f>"21:14:36.609"</f>
        <v>21:14:36.609</v>
      </c>
      <c r="U1158" t="str">
        <f t="shared" si="73"/>
        <v>A073EB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297</v>
      </c>
      <c r="AG1158">
        <v>0</v>
      </c>
      <c r="AH1158">
        <v>3</v>
      </c>
      <c r="AI1158">
        <v>2</v>
      </c>
      <c r="AJ1158">
        <v>1</v>
      </c>
      <c r="AK1158" t="s">
        <v>647</v>
      </c>
      <c r="AL1158">
        <v>36.036251</v>
      </c>
      <c r="AM1158" t="s">
        <v>648</v>
      </c>
      <c r="AN1158">
        <v>-75.663871999999998</v>
      </c>
      <c r="AO1158">
        <v>25</v>
      </c>
      <c r="AP1158">
        <v>1000</v>
      </c>
      <c r="AQ1158" t="s">
        <v>129</v>
      </c>
      <c r="AR1158">
        <v>-83</v>
      </c>
      <c r="AS1158">
        <v>-12</v>
      </c>
      <c r="AT1158">
        <v>-832</v>
      </c>
      <c r="BB1158" t="str">
        <f t="shared" si="74"/>
        <v>1200</v>
      </c>
      <c r="BC1158">
        <v>1</v>
      </c>
      <c r="BD1158" t="str">
        <f t="shared" si="72"/>
        <v xml:space="preserve">N1281F  </v>
      </c>
      <c r="BE1158">
        <v>1</v>
      </c>
      <c r="BG1158">
        <v>0</v>
      </c>
      <c r="BH1158">
        <v>0</v>
      </c>
      <c r="BI1158">
        <v>0</v>
      </c>
      <c r="BJ1158">
        <v>850</v>
      </c>
      <c r="BK1158">
        <v>-150</v>
      </c>
      <c r="BL1158" t="s">
        <v>300</v>
      </c>
      <c r="BM1158">
        <v>1</v>
      </c>
      <c r="BN1158">
        <v>0</v>
      </c>
      <c r="BO1158">
        <v>1</v>
      </c>
      <c r="BP1158">
        <v>0</v>
      </c>
      <c r="BS1158">
        <v>0.04</v>
      </c>
      <c r="BT1158">
        <v>0</v>
      </c>
      <c r="BU1158">
        <v>0</v>
      </c>
      <c r="CE1158" t="str">
        <f>"21:14:37.110"</f>
        <v>21:14:37.110</v>
      </c>
      <c r="CF1158">
        <v>110411996</v>
      </c>
      <c r="CI1158">
        <v>0</v>
      </c>
      <c r="CJ1158">
        <v>1504</v>
      </c>
      <c r="CK1158">
        <v>1011.2</v>
      </c>
      <c r="CL1158">
        <v>4.2187999999999999</v>
      </c>
      <c r="CM1158">
        <v>1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6</v>
      </c>
      <c r="CY1158">
        <v>7</v>
      </c>
      <c r="CZ1158" t="s">
        <v>131</v>
      </c>
      <c r="DA1158">
        <v>145</v>
      </c>
      <c r="DB1158">
        <v>1</v>
      </c>
      <c r="DC1158" t="s">
        <v>132</v>
      </c>
      <c r="DD1158" t="s">
        <v>133</v>
      </c>
      <c r="DG1158">
        <v>1873641</v>
      </c>
      <c r="DI1158">
        <v>0</v>
      </c>
      <c r="DJ1158">
        <v>0</v>
      </c>
      <c r="DK1158">
        <v>1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3">
      <c r="A1159" t="str">
        <f>"09/28/2024 21:14:37.368"</f>
        <v>09/28/2024 21:14:37.368</v>
      </c>
      <c r="C1159" t="str">
        <f t="shared" si="71"/>
        <v>FFDFD7C0</v>
      </c>
      <c r="D1159" t="s">
        <v>136</v>
      </c>
      <c r="E1159">
        <v>4</v>
      </c>
      <c r="F1159">
        <v>1004</v>
      </c>
      <c r="G1159" t="s">
        <v>124</v>
      </c>
      <c r="J1159" t="s">
        <v>137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"21:14:37.109"</f>
        <v>21:14:37.109</v>
      </c>
      <c r="T1159" t="str">
        <f>"21:14:36.609"</f>
        <v>21:14:36.609</v>
      </c>
      <c r="U1159" t="str">
        <f t="shared" si="73"/>
        <v>A073EB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297</v>
      </c>
      <c r="AG1159">
        <v>0</v>
      </c>
      <c r="AH1159">
        <v>3</v>
      </c>
      <c r="AI1159">
        <v>2</v>
      </c>
      <c r="AJ1159">
        <v>1</v>
      </c>
      <c r="AK1159" t="s">
        <v>647</v>
      </c>
      <c r="AL1159">
        <v>36.036251</v>
      </c>
      <c r="AM1159" t="s">
        <v>648</v>
      </c>
      <c r="AN1159">
        <v>-75.663871999999998</v>
      </c>
      <c r="AO1159">
        <v>25</v>
      </c>
      <c r="AP1159">
        <v>1000</v>
      </c>
      <c r="AQ1159" t="s">
        <v>129</v>
      </c>
      <c r="AR1159">
        <v>-83</v>
      </c>
      <c r="AS1159">
        <v>-12</v>
      </c>
      <c r="AT1159">
        <v>-832</v>
      </c>
      <c r="BB1159" t="str">
        <f t="shared" si="74"/>
        <v>1200</v>
      </c>
      <c r="BC1159">
        <v>1</v>
      </c>
      <c r="BD1159" t="str">
        <f t="shared" si="72"/>
        <v xml:space="preserve">N1281F  </v>
      </c>
      <c r="BE1159">
        <v>1</v>
      </c>
      <c r="BG1159">
        <v>0</v>
      </c>
      <c r="BH1159">
        <v>0</v>
      </c>
      <c r="BI1159">
        <v>0</v>
      </c>
      <c r="BJ1159">
        <v>850</v>
      </c>
      <c r="BK1159">
        <v>-150</v>
      </c>
      <c r="BL1159" t="s">
        <v>300</v>
      </c>
      <c r="BM1159">
        <v>1</v>
      </c>
      <c r="BN1159">
        <v>0</v>
      </c>
      <c r="BO1159">
        <v>1</v>
      </c>
      <c r="BP1159">
        <v>0</v>
      </c>
      <c r="BS1159">
        <v>0.04</v>
      </c>
      <c r="BT1159">
        <v>0</v>
      </c>
      <c r="BU1159">
        <v>0</v>
      </c>
      <c r="CE1159" t="str">
        <f>"21:14:37.110"</f>
        <v>21:14:37.110</v>
      </c>
      <c r="CF1159">
        <v>110411996</v>
      </c>
      <c r="CI1159">
        <v>0</v>
      </c>
      <c r="CJ1159">
        <v>1504</v>
      </c>
      <c r="CK1159">
        <v>1011.2</v>
      </c>
      <c r="CL1159">
        <v>4.2187999999999999</v>
      </c>
      <c r="CM1159">
        <v>1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6</v>
      </c>
      <c r="CY1159">
        <v>7</v>
      </c>
      <c r="CZ1159" t="s">
        <v>131</v>
      </c>
      <c r="DA1159">
        <v>145</v>
      </c>
      <c r="DB1159">
        <v>1</v>
      </c>
      <c r="DC1159" t="s">
        <v>132</v>
      </c>
      <c r="DD1159" t="s">
        <v>133</v>
      </c>
      <c r="DG1159">
        <v>1873641</v>
      </c>
      <c r="DI1159">
        <v>0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3">
      <c r="A1160" t="str">
        <f>"09/28/2024 21:14:38.414"</f>
        <v>09/28/2024 21:14:38.414</v>
      </c>
      <c r="C1160" t="str">
        <f t="shared" si="71"/>
        <v>FFDFD7C0</v>
      </c>
      <c r="D1160" t="s">
        <v>123</v>
      </c>
      <c r="E1160">
        <v>2</v>
      </c>
      <c r="H1160">
        <v>158</v>
      </c>
      <c r="I1160" t="s">
        <v>124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"21:14:38.172"</f>
        <v>21:14:38.172</v>
      </c>
      <c r="T1160" t="str">
        <f>"21:14:37.772"</f>
        <v>21:14:37.772</v>
      </c>
      <c r="U1160" t="str">
        <f t="shared" si="73"/>
        <v>A073EB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297</v>
      </c>
      <c r="AG1160">
        <v>0</v>
      </c>
      <c r="AH1160">
        <v>3</v>
      </c>
      <c r="AI1160">
        <v>2</v>
      </c>
      <c r="AJ1160">
        <v>1</v>
      </c>
      <c r="AK1160" t="s">
        <v>638</v>
      </c>
      <c r="AL1160">
        <v>36.036143000000003</v>
      </c>
      <c r="AM1160" t="s">
        <v>649</v>
      </c>
      <c r="AN1160">
        <v>-75.664365000000004</v>
      </c>
      <c r="AO1160">
        <v>25</v>
      </c>
      <c r="AP1160">
        <v>975</v>
      </c>
      <c r="AQ1160" t="s">
        <v>129</v>
      </c>
      <c r="AR1160">
        <v>-78</v>
      </c>
      <c r="AS1160">
        <v>-24</v>
      </c>
      <c r="AT1160">
        <v>-832</v>
      </c>
      <c r="BB1160" t="str">
        <f t="shared" si="74"/>
        <v>1200</v>
      </c>
      <c r="BC1160">
        <v>1</v>
      </c>
      <c r="BD1160" t="str">
        <f t="shared" si="72"/>
        <v xml:space="preserve">N1281F  </v>
      </c>
      <c r="BE1160">
        <v>1</v>
      </c>
      <c r="BG1160">
        <v>0</v>
      </c>
      <c r="BH1160">
        <v>0</v>
      </c>
      <c r="BI1160">
        <v>0</v>
      </c>
      <c r="BJ1160">
        <v>825</v>
      </c>
      <c r="BK1160">
        <v>-150</v>
      </c>
      <c r="BL1160" t="s">
        <v>300</v>
      </c>
      <c r="BM1160">
        <v>1</v>
      </c>
      <c r="BN1160">
        <v>0</v>
      </c>
      <c r="BO1160">
        <v>1</v>
      </c>
      <c r="BP1160">
        <v>0</v>
      </c>
      <c r="BS1160">
        <v>0.04</v>
      </c>
      <c r="BT1160">
        <v>0</v>
      </c>
      <c r="BU1160">
        <v>0</v>
      </c>
      <c r="CE1160" t="str">
        <f>"21:14:38.172"</f>
        <v>21:14:38.172</v>
      </c>
      <c r="CF1160">
        <v>172104029</v>
      </c>
      <c r="CI1160">
        <v>0</v>
      </c>
      <c r="CJ1160">
        <v>1504</v>
      </c>
      <c r="CK1160">
        <v>1011.2</v>
      </c>
      <c r="CL1160">
        <v>4.2187999999999999</v>
      </c>
      <c r="CM1160">
        <v>1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7</v>
      </c>
      <c r="CY1160">
        <v>7</v>
      </c>
      <c r="CZ1160" t="s">
        <v>131</v>
      </c>
      <c r="DA1160">
        <v>145</v>
      </c>
      <c r="DB1160">
        <v>1</v>
      </c>
      <c r="DC1160" t="s">
        <v>132</v>
      </c>
      <c r="DD1160" t="s">
        <v>133</v>
      </c>
      <c r="DG1160">
        <v>1874128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3">
      <c r="A1161" t="str">
        <f>"09/28/2024 21:14:38.414"</f>
        <v>09/28/2024 21:14:38.414</v>
      </c>
      <c r="C1161" t="str">
        <f t="shared" si="71"/>
        <v>FFDFD7C0</v>
      </c>
      <c r="D1161" t="s">
        <v>427</v>
      </c>
      <c r="E1161">
        <v>46</v>
      </c>
      <c r="H1161">
        <v>143</v>
      </c>
      <c r="I1161" t="s">
        <v>428</v>
      </c>
      <c r="J1161" t="s">
        <v>297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"21:14:38.172"</f>
        <v>21:14:38.172</v>
      </c>
      <c r="T1161" t="str">
        <f>"21:14:37.772"</f>
        <v>21:14:37.772</v>
      </c>
      <c r="U1161" t="str">
        <f t="shared" si="73"/>
        <v>A073EB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297</v>
      </c>
      <c r="AG1161">
        <v>0</v>
      </c>
      <c r="AH1161">
        <v>3</v>
      </c>
      <c r="AI1161">
        <v>2</v>
      </c>
      <c r="AJ1161">
        <v>1</v>
      </c>
      <c r="AK1161" t="s">
        <v>638</v>
      </c>
      <c r="AL1161">
        <v>36.036143000000003</v>
      </c>
      <c r="AM1161" t="s">
        <v>649</v>
      </c>
      <c r="AN1161">
        <v>-75.664365000000004</v>
      </c>
      <c r="AO1161">
        <v>25</v>
      </c>
      <c r="AP1161">
        <v>975</v>
      </c>
      <c r="AQ1161" t="s">
        <v>129</v>
      </c>
      <c r="AR1161">
        <v>-78</v>
      </c>
      <c r="AS1161">
        <v>-24</v>
      </c>
      <c r="AT1161">
        <v>-832</v>
      </c>
      <c r="BB1161" t="str">
        <f t="shared" si="74"/>
        <v>1200</v>
      </c>
      <c r="BC1161">
        <v>1</v>
      </c>
      <c r="BD1161" t="str">
        <f t="shared" si="72"/>
        <v xml:space="preserve">N1281F  </v>
      </c>
      <c r="BE1161">
        <v>1</v>
      </c>
      <c r="BG1161">
        <v>0</v>
      </c>
      <c r="BH1161">
        <v>0</v>
      </c>
      <c r="BI1161">
        <v>0</v>
      </c>
      <c r="BJ1161">
        <v>825</v>
      </c>
      <c r="BK1161">
        <v>-150</v>
      </c>
      <c r="BL1161" t="s">
        <v>300</v>
      </c>
      <c r="BM1161">
        <v>1</v>
      </c>
      <c r="BN1161">
        <v>0</v>
      </c>
      <c r="BO1161">
        <v>1</v>
      </c>
      <c r="BP1161">
        <v>0</v>
      </c>
      <c r="BS1161">
        <v>0.04</v>
      </c>
      <c r="BT1161">
        <v>0</v>
      </c>
      <c r="BU1161">
        <v>0</v>
      </c>
      <c r="CE1161" t="str">
        <f>"21:14:38.172"</f>
        <v>21:14:38.172</v>
      </c>
      <c r="CF1161">
        <v>172104029</v>
      </c>
      <c r="CI1161">
        <v>0</v>
      </c>
      <c r="CJ1161">
        <v>1504</v>
      </c>
      <c r="CK1161">
        <v>1011.2</v>
      </c>
      <c r="CL1161">
        <v>4.2187999999999999</v>
      </c>
      <c r="CM1161">
        <v>1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7</v>
      </c>
      <c r="CY1161">
        <v>7</v>
      </c>
      <c r="CZ1161" t="s">
        <v>131</v>
      </c>
      <c r="DA1161">
        <v>145</v>
      </c>
      <c r="DB1161">
        <v>1</v>
      </c>
      <c r="DC1161" t="s">
        <v>132</v>
      </c>
      <c r="DD1161" t="s">
        <v>133</v>
      </c>
      <c r="DG1161">
        <v>1874128</v>
      </c>
      <c r="DI1161">
        <v>0</v>
      </c>
      <c r="DJ1161">
        <v>0</v>
      </c>
      <c r="DK1161">
        <v>1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3">
      <c r="A1162" t="str">
        <f>"09/28/2024 21:14:38.414"</f>
        <v>09/28/2024 21:14:38.414</v>
      </c>
      <c r="C1162" t="str">
        <f t="shared" si="71"/>
        <v>FFDFD7C0</v>
      </c>
      <c r="D1162" t="s">
        <v>143</v>
      </c>
      <c r="E1162">
        <v>13</v>
      </c>
      <c r="J1162" t="s">
        <v>144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"21:14:38.172"</f>
        <v>21:14:38.172</v>
      </c>
      <c r="T1162" t="str">
        <f>"21:14:37.772"</f>
        <v>21:14:37.772</v>
      </c>
      <c r="U1162" t="str">
        <f t="shared" si="73"/>
        <v>A073EB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297</v>
      </c>
      <c r="AG1162">
        <v>0</v>
      </c>
      <c r="AH1162">
        <v>3</v>
      </c>
      <c r="AI1162">
        <v>2</v>
      </c>
      <c r="AJ1162">
        <v>1</v>
      </c>
      <c r="AK1162" t="s">
        <v>638</v>
      </c>
      <c r="AL1162">
        <v>36.036143000000003</v>
      </c>
      <c r="AM1162" t="s">
        <v>649</v>
      </c>
      <c r="AN1162">
        <v>-75.664365000000004</v>
      </c>
      <c r="AO1162">
        <v>25</v>
      </c>
      <c r="AP1162">
        <v>975</v>
      </c>
      <c r="AQ1162" t="s">
        <v>129</v>
      </c>
      <c r="AR1162">
        <v>-78</v>
      </c>
      <c r="AS1162">
        <v>-24</v>
      </c>
      <c r="AT1162">
        <v>-832</v>
      </c>
      <c r="BB1162" t="str">
        <f t="shared" si="74"/>
        <v>1200</v>
      </c>
      <c r="BC1162">
        <v>1</v>
      </c>
      <c r="BD1162" t="str">
        <f t="shared" si="72"/>
        <v xml:space="preserve">N1281F  </v>
      </c>
      <c r="BE1162">
        <v>1</v>
      </c>
      <c r="BG1162">
        <v>0</v>
      </c>
      <c r="BH1162">
        <v>0</v>
      </c>
      <c r="BI1162">
        <v>0</v>
      </c>
      <c r="BJ1162">
        <v>825</v>
      </c>
      <c r="BK1162">
        <v>-150</v>
      </c>
      <c r="BL1162" t="s">
        <v>300</v>
      </c>
      <c r="BM1162">
        <v>1</v>
      </c>
      <c r="BN1162">
        <v>0</v>
      </c>
      <c r="BO1162">
        <v>1</v>
      </c>
      <c r="BP1162">
        <v>0</v>
      </c>
      <c r="BS1162">
        <v>0.04</v>
      </c>
      <c r="BT1162">
        <v>0</v>
      </c>
      <c r="BU1162">
        <v>0</v>
      </c>
      <c r="CE1162" t="str">
        <f>"21:14:38.172"</f>
        <v>21:14:38.172</v>
      </c>
      <c r="CF1162">
        <v>172104029</v>
      </c>
      <c r="CI1162">
        <v>0</v>
      </c>
      <c r="CJ1162">
        <v>1504</v>
      </c>
      <c r="CK1162">
        <v>1011.2</v>
      </c>
      <c r="CL1162">
        <v>4.2187999999999999</v>
      </c>
      <c r="CM1162">
        <v>1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7</v>
      </c>
      <c r="CY1162">
        <v>7</v>
      </c>
      <c r="CZ1162" t="s">
        <v>131</v>
      </c>
      <c r="DA1162">
        <v>145</v>
      </c>
      <c r="DB1162">
        <v>1</v>
      </c>
      <c r="DC1162" t="s">
        <v>132</v>
      </c>
      <c r="DD1162" t="s">
        <v>133</v>
      </c>
      <c r="DG1162">
        <v>1874128</v>
      </c>
      <c r="DI1162">
        <v>0</v>
      </c>
      <c r="DJ1162">
        <v>0</v>
      </c>
      <c r="DK1162">
        <v>1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3">
      <c r="A1163" t="str">
        <f>"09/28/2024 21:14:38.414"</f>
        <v>09/28/2024 21:14:38.414</v>
      </c>
      <c r="C1163" t="str">
        <f t="shared" si="71"/>
        <v>FFDFD7C0</v>
      </c>
      <c r="D1163" t="s">
        <v>136</v>
      </c>
      <c r="E1163">
        <v>3</v>
      </c>
      <c r="F1163">
        <v>1003</v>
      </c>
      <c r="G1163" t="s">
        <v>142</v>
      </c>
      <c r="J1163" t="s">
        <v>137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"21:14:38.172"</f>
        <v>21:14:38.172</v>
      </c>
      <c r="T1163" t="str">
        <f>"21:14:37.772"</f>
        <v>21:14:37.772</v>
      </c>
      <c r="U1163" t="str">
        <f t="shared" si="73"/>
        <v>A073EB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297</v>
      </c>
      <c r="AG1163">
        <v>0</v>
      </c>
      <c r="AH1163">
        <v>3</v>
      </c>
      <c r="AI1163">
        <v>2</v>
      </c>
      <c r="AJ1163">
        <v>1</v>
      </c>
      <c r="AK1163" t="s">
        <v>638</v>
      </c>
      <c r="AL1163">
        <v>36.036143000000003</v>
      </c>
      <c r="AM1163" t="s">
        <v>649</v>
      </c>
      <c r="AN1163">
        <v>-75.664365000000004</v>
      </c>
      <c r="AO1163">
        <v>25</v>
      </c>
      <c r="AP1163">
        <v>975</v>
      </c>
      <c r="AQ1163" t="s">
        <v>129</v>
      </c>
      <c r="AR1163">
        <v>-78</v>
      </c>
      <c r="AS1163">
        <v>-24</v>
      </c>
      <c r="AT1163">
        <v>-832</v>
      </c>
      <c r="BB1163" t="str">
        <f t="shared" si="74"/>
        <v>1200</v>
      </c>
      <c r="BC1163">
        <v>1</v>
      </c>
      <c r="BD1163" t="str">
        <f t="shared" si="72"/>
        <v xml:space="preserve">N1281F  </v>
      </c>
      <c r="BE1163">
        <v>1</v>
      </c>
      <c r="BG1163">
        <v>0</v>
      </c>
      <c r="BH1163">
        <v>0</v>
      </c>
      <c r="BI1163">
        <v>0</v>
      </c>
      <c r="BJ1163">
        <v>825</v>
      </c>
      <c r="BK1163">
        <v>-150</v>
      </c>
      <c r="BL1163" t="s">
        <v>300</v>
      </c>
      <c r="BM1163">
        <v>1</v>
      </c>
      <c r="BN1163">
        <v>0</v>
      </c>
      <c r="BO1163">
        <v>1</v>
      </c>
      <c r="BP1163">
        <v>0</v>
      </c>
      <c r="BS1163">
        <v>0.04</v>
      </c>
      <c r="BT1163">
        <v>0</v>
      </c>
      <c r="BU1163">
        <v>0</v>
      </c>
      <c r="CE1163" t="str">
        <f>"21:14:38.172"</f>
        <v>21:14:38.172</v>
      </c>
      <c r="CF1163">
        <v>172104029</v>
      </c>
      <c r="CI1163">
        <v>0</v>
      </c>
      <c r="CJ1163">
        <v>1504</v>
      </c>
      <c r="CK1163">
        <v>1011.2</v>
      </c>
      <c r="CL1163">
        <v>4.2187999999999999</v>
      </c>
      <c r="CM1163">
        <v>1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7</v>
      </c>
      <c r="CY1163">
        <v>7</v>
      </c>
      <c r="CZ1163" t="s">
        <v>131</v>
      </c>
      <c r="DA1163">
        <v>145</v>
      </c>
      <c r="DB1163">
        <v>1</v>
      </c>
      <c r="DC1163" t="s">
        <v>132</v>
      </c>
      <c r="DD1163" t="s">
        <v>133</v>
      </c>
      <c r="DG1163">
        <v>1874128</v>
      </c>
      <c r="DI1163">
        <v>0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3">
      <c r="A1164" t="str">
        <f>"09/28/2024 21:14:38.414"</f>
        <v>09/28/2024 21:14:38.414</v>
      </c>
      <c r="C1164" t="str">
        <f t="shared" si="71"/>
        <v>FFDFD7C0</v>
      </c>
      <c r="D1164" t="s">
        <v>136</v>
      </c>
      <c r="E1164">
        <v>4</v>
      </c>
      <c r="F1164">
        <v>1004</v>
      </c>
      <c r="G1164" t="s">
        <v>124</v>
      </c>
      <c r="J1164" t="s">
        <v>137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"21:14:38.172"</f>
        <v>21:14:38.172</v>
      </c>
      <c r="T1164" t="str">
        <f>"21:14:37.772"</f>
        <v>21:14:37.772</v>
      </c>
      <c r="U1164" t="str">
        <f t="shared" si="73"/>
        <v>A073EB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297</v>
      </c>
      <c r="AG1164">
        <v>0</v>
      </c>
      <c r="AH1164">
        <v>3</v>
      </c>
      <c r="AI1164">
        <v>2</v>
      </c>
      <c r="AJ1164">
        <v>1</v>
      </c>
      <c r="AK1164" t="s">
        <v>638</v>
      </c>
      <c r="AL1164">
        <v>36.036143000000003</v>
      </c>
      <c r="AM1164" t="s">
        <v>649</v>
      </c>
      <c r="AN1164">
        <v>-75.664365000000004</v>
      </c>
      <c r="AO1164">
        <v>25</v>
      </c>
      <c r="AP1164">
        <v>975</v>
      </c>
      <c r="AQ1164" t="s">
        <v>129</v>
      </c>
      <c r="AR1164">
        <v>-78</v>
      </c>
      <c r="AS1164">
        <v>-24</v>
      </c>
      <c r="AT1164">
        <v>-832</v>
      </c>
      <c r="BB1164" t="str">
        <f t="shared" si="74"/>
        <v>1200</v>
      </c>
      <c r="BC1164">
        <v>1</v>
      </c>
      <c r="BD1164" t="str">
        <f t="shared" si="72"/>
        <v xml:space="preserve">N1281F  </v>
      </c>
      <c r="BE1164">
        <v>1</v>
      </c>
      <c r="BG1164">
        <v>0</v>
      </c>
      <c r="BH1164">
        <v>0</v>
      </c>
      <c r="BI1164">
        <v>0</v>
      </c>
      <c r="BJ1164">
        <v>825</v>
      </c>
      <c r="BK1164">
        <v>-150</v>
      </c>
      <c r="BL1164" t="s">
        <v>300</v>
      </c>
      <c r="BM1164">
        <v>1</v>
      </c>
      <c r="BN1164">
        <v>0</v>
      </c>
      <c r="BO1164">
        <v>1</v>
      </c>
      <c r="BP1164">
        <v>0</v>
      </c>
      <c r="BS1164">
        <v>0.04</v>
      </c>
      <c r="BT1164">
        <v>0</v>
      </c>
      <c r="BU1164">
        <v>0</v>
      </c>
      <c r="CE1164" t="str">
        <f>"21:14:38.172"</f>
        <v>21:14:38.172</v>
      </c>
      <c r="CF1164">
        <v>172104029</v>
      </c>
      <c r="CI1164">
        <v>0</v>
      </c>
      <c r="CJ1164">
        <v>1504</v>
      </c>
      <c r="CK1164">
        <v>1011.2</v>
      </c>
      <c r="CL1164">
        <v>4.2187999999999999</v>
      </c>
      <c r="CM1164">
        <v>1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7</v>
      </c>
      <c r="CY1164">
        <v>7</v>
      </c>
      <c r="CZ1164" t="s">
        <v>131</v>
      </c>
      <c r="DA1164">
        <v>145</v>
      </c>
      <c r="DB1164">
        <v>1</v>
      </c>
      <c r="DC1164" t="s">
        <v>132</v>
      </c>
      <c r="DD1164" t="s">
        <v>133</v>
      </c>
      <c r="DG1164">
        <v>1874128</v>
      </c>
      <c r="DI1164">
        <v>0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3">
      <c r="A1165" t="str">
        <f>"09/28/2024 21:14:39.758"</f>
        <v>09/28/2024 21:14:39.758</v>
      </c>
      <c r="C1165" t="str">
        <f t="shared" si="71"/>
        <v>FFDFD7C0</v>
      </c>
      <c r="D1165" t="s">
        <v>427</v>
      </c>
      <c r="E1165">
        <v>46</v>
      </c>
      <c r="H1165">
        <v>143</v>
      </c>
      <c r="I1165" t="s">
        <v>428</v>
      </c>
      <c r="J1165" t="s">
        <v>297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"21:14:39.234"</f>
        <v>21:14:39.234</v>
      </c>
      <c r="T1165" t="str">
        <f>"21:14:38.734"</f>
        <v>21:14:38.734</v>
      </c>
      <c r="U1165" t="str">
        <f t="shared" si="73"/>
        <v>A073EB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297</v>
      </c>
      <c r="AG1165">
        <v>0</v>
      </c>
      <c r="AH1165">
        <v>3</v>
      </c>
      <c r="AI1165">
        <v>2</v>
      </c>
      <c r="AJ1165">
        <v>1</v>
      </c>
      <c r="AK1165" t="s">
        <v>650</v>
      </c>
      <c r="AL1165">
        <v>36.035929000000003</v>
      </c>
      <c r="AM1165" t="s">
        <v>651</v>
      </c>
      <c r="AN1165">
        <v>-75.664794000000001</v>
      </c>
      <c r="AO1165">
        <v>25</v>
      </c>
      <c r="AP1165">
        <v>950</v>
      </c>
      <c r="AQ1165" t="s">
        <v>129</v>
      </c>
      <c r="AR1165">
        <v>-71</v>
      </c>
      <c r="AS1165">
        <v>-34</v>
      </c>
      <c r="AT1165">
        <v>-832</v>
      </c>
      <c r="BB1165" t="str">
        <f t="shared" si="74"/>
        <v>1200</v>
      </c>
      <c r="BC1165">
        <v>1</v>
      </c>
      <c r="BD1165" t="str">
        <f t="shared" si="72"/>
        <v xml:space="preserve">N1281F  </v>
      </c>
      <c r="BE1165">
        <v>1</v>
      </c>
      <c r="BG1165">
        <v>0</v>
      </c>
      <c r="BH1165">
        <v>0</v>
      </c>
      <c r="BI1165">
        <v>0</v>
      </c>
      <c r="BJ1165">
        <v>825</v>
      </c>
      <c r="BK1165">
        <v>-125</v>
      </c>
      <c r="BL1165" t="s">
        <v>300</v>
      </c>
      <c r="BM1165">
        <v>1</v>
      </c>
      <c r="BN1165">
        <v>0</v>
      </c>
      <c r="BO1165">
        <v>1</v>
      </c>
      <c r="BP1165">
        <v>0</v>
      </c>
      <c r="BS1165">
        <v>0.04</v>
      </c>
      <c r="BT1165">
        <v>0</v>
      </c>
      <c r="BU1165">
        <v>0</v>
      </c>
      <c r="CE1165" t="str">
        <f>"21:14:39.237"</f>
        <v>21:14:39.237</v>
      </c>
      <c r="CF1165">
        <v>237072950</v>
      </c>
      <c r="CI1165">
        <v>0</v>
      </c>
      <c r="CJ1165">
        <v>1504</v>
      </c>
      <c r="CK1165">
        <v>1011.2</v>
      </c>
      <c r="CL1165">
        <v>4.2187999999999999</v>
      </c>
      <c r="CM1165">
        <v>1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7</v>
      </c>
      <c r="CY1165">
        <v>7</v>
      </c>
      <c r="CZ1165" t="s">
        <v>131</v>
      </c>
      <c r="DA1165">
        <v>145</v>
      </c>
      <c r="DB1165">
        <v>1</v>
      </c>
      <c r="DC1165" t="s">
        <v>132</v>
      </c>
      <c r="DD1165" t="s">
        <v>133</v>
      </c>
      <c r="DG1165">
        <v>1874595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3">
      <c r="A1166" t="str">
        <f>"09/28/2024 21:14:39.758"</f>
        <v>09/28/2024 21:14:39.758</v>
      </c>
      <c r="C1166" t="str">
        <f t="shared" si="71"/>
        <v>FFDFD7C0</v>
      </c>
      <c r="D1166" t="s">
        <v>143</v>
      </c>
      <c r="E1166">
        <v>13</v>
      </c>
      <c r="J1166" t="s">
        <v>144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"21:14:39.234"</f>
        <v>21:14:39.234</v>
      </c>
      <c r="T1166" t="str">
        <f>"21:14:38.734"</f>
        <v>21:14:38.734</v>
      </c>
      <c r="U1166" t="str">
        <f t="shared" si="73"/>
        <v>A073EB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297</v>
      </c>
      <c r="AG1166">
        <v>0</v>
      </c>
      <c r="AH1166">
        <v>3</v>
      </c>
      <c r="AI1166">
        <v>2</v>
      </c>
      <c r="AJ1166">
        <v>1</v>
      </c>
      <c r="AK1166" t="s">
        <v>650</v>
      </c>
      <c r="AL1166">
        <v>36.035929000000003</v>
      </c>
      <c r="AM1166" t="s">
        <v>651</v>
      </c>
      <c r="AN1166">
        <v>-75.664794000000001</v>
      </c>
      <c r="AO1166">
        <v>25</v>
      </c>
      <c r="AP1166">
        <v>950</v>
      </c>
      <c r="AQ1166" t="s">
        <v>129</v>
      </c>
      <c r="AR1166">
        <v>-71</v>
      </c>
      <c r="AS1166">
        <v>-34</v>
      </c>
      <c r="AT1166">
        <v>-832</v>
      </c>
      <c r="BB1166" t="str">
        <f t="shared" si="74"/>
        <v>1200</v>
      </c>
      <c r="BC1166">
        <v>1</v>
      </c>
      <c r="BD1166" t="str">
        <f t="shared" si="72"/>
        <v xml:space="preserve">N1281F  </v>
      </c>
      <c r="BE1166">
        <v>1</v>
      </c>
      <c r="BG1166">
        <v>0</v>
      </c>
      <c r="BH1166">
        <v>0</v>
      </c>
      <c r="BI1166">
        <v>0</v>
      </c>
      <c r="BJ1166">
        <v>825</v>
      </c>
      <c r="BK1166">
        <v>-125</v>
      </c>
      <c r="BL1166" t="s">
        <v>300</v>
      </c>
      <c r="BM1166">
        <v>1</v>
      </c>
      <c r="BN1166">
        <v>0</v>
      </c>
      <c r="BO1166">
        <v>1</v>
      </c>
      <c r="BP1166">
        <v>0</v>
      </c>
      <c r="BS1166">
        <v>0.04</v>
      </c>
      <c r="BT1166">
        <v>0</v>
      </c>
      <c r="BU1166">
        <v>0</v>
      </c>
      <c r="CE1166" t="str">
        <f>"21:14:39.237"</f>
        <v>21:14:39.237</v>
      </c>
      <c r="CF1166">
        <v>237072950</v>
      </c>
      <c r="CI1166">
        <v>0</v>
      </c>
      <c r="CJ1166">
        <v>1504</v>
      </c>
      <c r="CK1166">
        <v>1011.2</v>
      </c>
      <c r="CL1166">
        <v>4.2187999999999999</v>
      </c>
      <c r="CM1166">
        <v>1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7</v>
      </c>
      <c r="CY1166">
        <v>7</v>
      </c>
      <c r="CZ1166" t="s">
        <v>131</v>
      </c>
      <c r="DA1166">
        <v>145</v>
      </c>
      <c r="DB1166">
        <v>1</v>
      </c>
      <c r="DC1166" t="s">
        <v>132</v>
      </c>
      <c r="DD1166" t="s">
        <v>133</v>
      </c>
      <c r="DG1166">
        <v>1874595</v>
      </c>
      <c r="DI1166">
        <v>0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3">
      <c r="A1167" t="str">
        <f>"09/28/2024 21:14:39.758"</f>
        <v>09/28/2024 21:14:39.758</v>
      </c>
      <c r="C1167" t="str">
        <f t="shared" si="71"/>
        <v>FFDFD7C0</v>
      </c>
      <c r="D1167" t="s">
        <v>136</v>
      </c>
      <c r="E1167">
        <v>3</v>
      </c>
      <c r="F1167">
        <v>1003</v>
      </c>
      <c r="G1167" t="s">
        <v>142</v>
      </c>
      <c r="J1167" t="s">
        <v>137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"21:14:39.234"</f>
        <v>21:14:39.234</v>
      </c>
      <c r="T1167" t="str">
        <f>"21:14:38.734"</f>
        <v>21:14:38.734</v>
      </c>
      <c r="U1167" t="str">
        <f t="shared" si="73"/>
        <v>A073EB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297</v>
      </c>
      <c r="AG1167">
        <v>0</v>
      </c>
      <c r="AH1167">
        <v>3</v>
      </c>
      <c r="AI1167">
        <v>2</v>
      </c>
      <c r="AJ1167">
        <v>1</v>
      </c>
      <c r="AK1167" t="s">
        <v>650</v>
      </c>
      <c r="AL1167">
        <v>36.035929000000003</v>
      </c>
      <c r="AM1167" t="s">
        <v>651</v>
      </c>
      <c r="AN1167">
        <v>-75.664794000000001</v>
      </c>
      <c r="AO1167">
        <v>25</v>
      </c>
      <c r="AP1167">
        <v>950</v>
      </c>
      <c r="AQ1167" t="s">
        <v>129</v>
      </c>
      <c r="AR1167">
        <v>-71</v>
      </c>
      <c r="AS1167">
        <v>-34</v>
      </c>
      <c r="AT1167">
        <v>-832</v>
      </c>
      <c r="BB1167" t="str">
        <f t="shared" si="74"/>
        <v>1200</v>
      </c>
      <c r="BC1167">
        <v>1</v>
      </c>
      <c r="BD1167" t="str">
        <f t="shared" si="72"/>
        <v xml:space="preserve">N1281F  </v>
      </c>
      <c r="BE1167">
        <v>1</v>
      </c>
      <c r="BG1167">
        <v>0</v>
      </c>
      <c r="BH1167">
        <v>0</v>
      </c>
      <c r="BI1167">
        <v>0</v>
      </c>
      <c r="BJ1167">
        <v>825</v>
      </c>
      <c r="BK1167">
        <v>-125</v>
      </c>
      <c r="BL1167" t="s">
        <v>300</v>
      </c>
      <c r="BM1167">
        <v>1</v>
      </c>
      <c r="BN1167">
        <v>0</v>
      </c>
      <c r="BO1167">
        <v>1</v>
      </c>
      <c r="BP1167">
        <v>0</v>
      </c>
      <c r="BS1167">
        <v>0.04</v>
      </c>
      <c r="BT1167">
        <v>0</v>
      </c>
      <c r="BU1167">
        <v>0</v>
      </c>
      <c r="CE1167" t="str">
        <f>"21:14:39.237"</f>
        <v>21:14:39.237</v>
      </c>
      <c r="CF1167">
        <v>237072950</v>
      </c>
      <c r="CI1167">
        <v>0</v>
      </c>
      <c r="CJ1167">
        <v>1504</v>
      </c>
      <c r="CK1167">
        <v>1011.2</v>
      </c>
      <c r="CL1167">
        <v>4.2187999999999999</v>
      </c>
      <c r="CM1167">
        <v>1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7</v>
      </c>
      <c r="CY1167">
        <v>7</v>
      </c>
      <c r="CZ1167" t="s">
        <v>131</v>
      </c>
      <c r="DA1167">
        <v>145</v>
      </c>
      <c r="DB1167">
        <v>1</v>
      </c>
      <c r="DC1167" t="s">
        <v>132</v>
      </c>
      <c r="DD1167" t="s">
        <v>133</v>
      </c>
      <c r="DG1167">
        <v>1874595</v>
      </c>
      <c r="DI1167">
        <v>0</v>
      </c>
      <c r="DJ1167">
        <v>0</v>
      </c>
      <c r="DK1167">
        <v>1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3">
      <c r="A1168" t="str">
        <f>"09/28/2024 21:14:39.758"</f>
        <v>09/28/2024 21:14:39.758</v>
      </c>
      <c r="C1168" t="str">
        <f t="shared" si="71"/>
        <v>FFDFD7C0</v>
      </c>
      <c r="D1168" t="s">
        <v>136</v>
      </c>
      <c r="E1168">
        <v>4</v>
      </c>
      <c r="F1168">
        <v>1004</v>
      </c>
      <c r="G1168" t="s">
        <v>124</v>
      </c>
      <c r="J1168" t="s">
        <v>137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"21:14:39.234"</f>
        <v>21:14:39.234</v>
      </c>
      <c r="T1168" t="str">
        <f>"21:14:38.734"</f>
        <v>21:14:38.734</v>
      </c>
      <c r="U1168" t="str">
        <f t="shared" si="73"/>
        <v>A073EB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297</v>
      </c>
      <c r="AG1168">
        <v>0</v>
      </c>
      <c r="AH1168">
        <v>3</v>
      </c>
      <c r="AI1168">
        <v>2</v>
      </c>
      <c r="AJ1168">
        <v>1</v>
      </c>
      <c r="AK1168" t="s">
        <v>650</v>
      </c>
      <c r="AL1168">
        <v>36.035929000000003</v>
      </c>
      <c r="AM1168" t="s">
        <v>651</v>
      </c>
      <c r="AN1168">
        <v>-75.664794000000001</v>
      </c>
      <c r="AO1168">
        <v>25</v>
      </c>
      <c r="AP1168">
        <v>950</v>
      </c>
      <c r="AQ1168" t="s">
        <v>129</v>
      </c>
      <c r="AR1168">
        <v>-71</v>
      </c>
      <c r="AS1168">
        <v>-34</v>
      </c>
      <c r="AT1168">
        <v>-832</v>
      </c>
      <c r="BB1168" t="str">
        <f t="shared" si="74"/>
        <v>1200</v>
      </c>
      <c r="BC1168">
        <v>1</v>
      </c>
      <c r="BD1168" t="str">
        <f t="shared" si="72"/>
        <v xml:space="preserve">N1281F  </v>
      </c>
      <c r="BE1168">
        <v>1</v>
      </c>
      <c r="BG1168">
        <v>0</v>
      </c>
      <c r="BH1168">
        <v>0</v>
      </c>
      <c r="BI1168">
        <v>0</v>
      </c>
      <c r="BJ1168">
        <v>825</v>
      </c>
      <c r="BK1168">
        <v>-125</v>
      </c>
      <c r="BL1168" t="s">
        <v>300</v>
      </c>
      <c r="BM1168">
        <v>1</v>
      </c>
      <c r="BN1168">
        <v>0</v>
      </c>
      <c r="BO1168">
        <v>1</v>
      </c>
      <c r="BP1168">
        <v>0</v>
      </c>
      <c r="BS1168">
        <v>0.04</v>
      </c>
      <c r="BT1168">
        <v>0</v>
      </c>
      <c r="BU1168">
        <v>0</v>
      </c>
      <c r="CE1168" t="str">
        <f>"21:14:39.237"</f>
        <v>21:14:39.237</v>
      </c>
      <c r="CF1168">
        <v>237072950</v>
      </c>
      <c r="CI1168">
        <v>0</v>
      </c>
      <c r="CJ1168">
        <v>1504</v>
      </c>
      <c r="CK1168">
        <v>1011.2</v>
      </c>
      <c r="CL1168">
        <v>4.2187999999999999</v>
      </c>
      <c r="CM1168">
        <v>1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7</v>
      </c>
      <c r="CY1168">
        <v>7</v>
      </c>
      <c r="CZ1168" t="s">
        <v>131</v>
      </c>
      <c r="DA1168">
        <v>145</v>
      </c>
      <c r="DB1168">
        <v>1</v>
      </c>
      <c r="DC1168" t="s">
        <v>132</v>
      </c>
      <c r="DD1168" t="s">
        <v>133</v>
      </c>
      <c r="DG1168">
        <v>1874595</v>
      </c>
      <c r="DI1168">
        <v>0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3">
      <c r="A1169" t="str">
        <f>"09/28/2024 21:14:39.773"</f>
        <v>09/28/2024 21:14:39.773</v>
      </c>
      <c r="C1169" t="str">
        <f t="shared" si="71"/>
        <v>FFDFD7C0</v>
      </c>
      <c r="D1169" t="s">
        <v>123</v>
      </c>
      <c r="E1169">
        <v>2</v>
      </c>
      <c r="H1169">
        <v>158</v>
      </c>
      <c r="I1169" t="s">
        <v>124</v>
      </c>
      <c r="J1169" t="s">
        <v>125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"21:14:39.234"</f>
        <v>21:14:39.234</v>
      </c>
      <c r="T1169" t="str">
        <f>"21:14:38.734"</f>
        <v>21:14:38.734</v>
      </c>
      <c r="U1169" t="str">
        <f t="shared" si="73"/>
        <v>A073EB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297</v>
      </c>
      <c r="AG1169">
        <v>0</v>
      </c>
      <c r="AH1169">
        <v>3</v>
      </c>
      <c r="AI1169">
        <v>2</v>
      </c>
      <c r="AJ1169">
        <v>1</v>
      </c>
      <c r="AK1169" t="s">
        <v>650</v>
      </c>
      <c r="AL1169">
        <v>36.035929000000003</v>
      </c>
      <c r="AM1169" t="s">
        <v>651</v>
      </c>
      <c r="AN1169">
        <v>-75.664794000000001</v>
      </c>
      <c r="AO1169">
        <v>25</v>
      </c>
      <c r="AP1169">
        <v>950</v>
      </c>
      <c r="AQ1169" t="s">
        <v>129</v>
      </c>
      <c r="AR1169">
        <v>-71</v>
      </c>
      <c r="AS1169">
        <v>-34</v>
      </c>
      <c r="AT1169">
        <v>-832</v>
      </c>
      <c r="BB1169" t="str">
        <f t="shared" si="74"/>
        <v>1200</v>
      </c>
      <c r="BC1169">
        <v>1</v>
      </c>
      <c r="BD1169" t="str">
        <f t="shared" si="72"/>
        <v xml:space="preserve">N1281F  </v>
      </c>
      <c r="BE1169">
        <v>1</v>
      </c>
      <c r="BG1169">
        <v>0</v>
      </c>
      <c r="BH1169">
        <v>0</v>
      </c>
      <c r="BI1169">
        <v>0</v>
      </c>
      <c r="BJ1169">
        <v>825</v>
      </c>
      <c r="BK1169">
        <v>-125</v>
      </c>
      <c r="BL1169" t="s">
        <v>300</v>
      </c>
      <c r="BM1169">
        <v>1</v>
      </c>
      <c r="BN1169">
        <v>0</v>
      </c>
      <c r="BO1169">
        <v>1</v>
      </c>
      <c r="BP1169">
        <v>0</v>
      </c>
      <c r="BS1169">
        <v>0.04</v>
      </c>
      <c r="BT1169">
        <v>0</v>
      </c>
      <c r="BU1169">
        <v>0</v>
      </c>
      <c r="CE1169" t="str">
        <f>"21:14:39.237"</f>
        <v>21:14:39.237</v>
      </c>
      <c r="CF1169">
        <v>237072950</v>
      </c>
      <c r="CI1169">
        <v>0</v>
      </c>
      <c r="CJ1169">
        <v>1504</v>
      </c>
      <c r="CK1169">
        <v>1011.2</v>
      </c>
      <c r="CL1169">
        <v>4.2187999999999999</v>
      </c>
      <c r="CM1169">
        <v>1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7</v>
      </c>
      <c r="CY1169">
        <v>7</v>
      </c>
      <c r="CZ1169" t="s">
        <v>131</v>
      </c>
      <c r="DA1169">
        <v>145</v>
      </c>
      <c r="DB1169">
        <v>1</v>
      </c>
      <c r="DC1169" t="s">
        <v>132</v>
      </c>
      <c r="DD1169" t="s">
        <v>133</v>
      </c>
      <c r="DG1169">
        <v>1874595</v>
      </c>
      <c r="DI1169">
        <v>0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3">
      <c r="A1170" t="str">
        <f>"09/28/2024 21:14:40.523"</f>
        <v>09/28/2024 21:14:40.523</v>
      </c>
      <c r="C1170" t="str">
        <f t="shared" si="71"/>
        <v>FFDFD7C0</v>
      </c>
      <c r="D1170" t="s">
        <v>123</v>
      </c>
      <c r="E1170">
        <v>2</v>
      </c>
      <c r="H1170">
        <v>158</v>
      </c>
      <c r="I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"21:14:40.219"</f>
        <v>21:14:40.219</v>
      </c>
      <c r="T1170" t="str">
        <f>"21:14:39.819"</f>
        <v>21:14:39.819</v>
      </c>
      <c r="U1170" t="str">
        <f t="shared" si="73"/>
        <v>A073EB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297</v>
      </c>
      <c r="AG1170">
        <v>0</v>
      </c>
      <c r="AH1170">
        <v>3</v>
      </c>
      <c r="AI1170">
        <v>2</v>
      </c>
      <c r="AJ1170">
        <v>1</v>
      </c>
      <c r="AK1170" t="s">
        <v>634</v>
      </c>
      <c r="AL1170">
        <v>36.035756999999997</v>
      </c>
      <c r="AM1170" t="s">
        <v>652</v>
      </c>
      <c r="AN1170">
        <v>-75.665115999999998</v>
      </c>
      <c r="AO1170">
        <v>25</v>
      </c>
      <c r="AP1170">
        <v>950</v>
      </c>
      <c r="AQ1170" t="s">
        <v>129</v>
      </c>
      <c r="AR1170">
        <v>-61</v>
      </c>
      <c r="AS1170">
        <v>-45</v>
      </c>
      <c r="AT1170">
        <v>-832</v>
      </c>
      <c r="BB1170" t="str">
        <f t="shared" si="74"/>
        <v>1200</v>
      </c>
      <c r="BC1170">
        <v>1</v>
      </c>
      <c r="BD1170" t="str">
        <f t="shared" si="72"/>
        <v xml:space="preserve">N1281F  </v>
      </c>
      <c r="BE1170">
        <v>1</v>
      </c>
      <c r="BG1170">
        <v>0</v>
      </c>
      <c r="BH1170">
        <v>0</v>
      </c>
      <c r="BI1170">
        <v>0</v>
      </c>
      <c r="BJ1170">
        <v>775</v>
      </c>
      <c r="BK1170">
        <v>-175</v>
      </c>
      <c r="BL1170" t="s">
        <v>300</v>
      </c>
      <c r="BM1170">
        <v>1</v>
      </c>
      <c r="BN1170">
        <v>0</v>
      </c>
      <c r="BO1170">
        <v>1</v>
      </c>
      <c r="BP1170">
        <v>0</v>
      </c>
      <c r="BS1170">
        <v>0.04</v>
      </c>
      <c r="BT1170">
        <v>0</v>
      </c>
      <c r="BU1170">
        <v>0</v>
      </c>
      <c r="CE1170" t="str">
        <f>"21:14:40.223"</f>
        <v>21:14:40.223</v>
      </c>
      <c r="CF1170">
        <v>223397946</v>
      </c>
      <c r="CI1170">
        <v>0</v>
      </c>
      <c r="CJ1170">
        <v>1504</v>
      </c>
      <c r="CK1170">
        <v>1011.2</v>
      </c>
      <c r="CL1170">
        <v>4.2187999999999999</v>
      </c>
      <c r="CM1170">
        <v>1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6</v>
      </c>
      <c r="CY1170">
        <v>7</v>
      </c>
      <c r="CZ1170" t="s">
        <v>131</v>
      </c>
      <c r="DA1170">
        <v>145</v>
      </c>
      <c r="DB1170">
        <v>1</v>
      </c>
      <c r="DC1170" t="s">
        <v>132</v>
      </c>
      <c r="DD1170" t="s">
        <v>133</v>
      </c>
      <c r="DG1170">
        <v>1875024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3">
      <c r="A1171" t="str">
        <f>"09/28/2024 21:14:40.523"</f>
        <v>09/28/2024 21:14:40.523</v>
      </c>
      <c r="C1171" t="str">
        <f t="shared" si="71"/>
        <v>FFDFD7C0</v>
      </c>
      <c r="D1171" t="s">
        <v>427</v>
      </c>
      <c r="E1171">
        <v>46</v>
      </c>
      <c r="H1171">
        <v>143</v>
      </c>
      <c r="I1171" t="s">
        <v>428</v>
      </c>
      <c r="J1171" t="s">
        <v>297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"21:14:40.219"</f>
        <v>21:14:40.219</v>
      </c>
      <c r="T1171" t="str">
        <f>"21:14:39.819"</f>
        <v>21:14:39.819</v>
      </c>
      <c r="U1171" t="str">
        <f t="shared" si="73"/>
        <v>A073EB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297</v>
      </c>
      <c r="AG1171">
        <v>0</v>
      </c>
      <c r="AH1171">
        <v>3</v>
      </c>
      <c r="AI1171">
        <v>2</v>
      </c>
      <c r="AJ1171">
        <v>1</v>
      </c>
      <c r="AK1171" t="s">
        <v>634</v>
      </c>
      <c r="AL1171">
        <v>36.035756999999997</v>
      </c>
      <c r="AM1171" t="s">
        <v>652</v>
      </c>
      <c r="AN1171">
        <v>-75.665115999999998</v>
      </c>
      <c r="AO1171">
        <v>25</v>
      </c>
      <c r="AP1171">
        <v>950</v>
      </c>
      <c r="AQ1171" t="s">
        <v>129</v>
      </c>
      <c r="AR1171">
        <v>-61</v>
      </c>
      <c r="AS1171">
        <v>-45</v>
      </c>
      <c r="AT1171">
        <v>-832</v>
      </c>
      <c r="BB1171" t="str">
        <f t="shared" si="74"/>
        <v>1200</v>
      </c>
      <c r="BC1171">
        <v>1</v>
      </c>
      <c r="BD1171" t="str">
        <f t="shared" si="72"/>
        <v xml:space="preserve">N1281F  </v>
      </c>
      <c r="BE1171">
        <v>1</v>
      </c>
      <c r="BG1171">
        <v>0</v>
      </c>
      <c r="BH1171">
        <v>0</v>
      </c>
      <c r="BI1171">
        <v>0</v>
      </c>
      <c r="BJ1171">
        <v>775</v>
      </c>
      <c r="BK1171">
        <v>-175</v>
      </c>
      <c r="BL1171" t="s">
        <v>300</v>
      </c>
      <c r="BM1171">
        <v>1</v>
      </c>
      <c r="BN1171">
        <v>0</v>
      </c>
      <c r="BO1171">
        <v>1</v>
      </c>
      <c r="BP1171">
        <v>0</v>
      </c>
      <c r="BS1171">
        <v>0.04</v>
      </c>
      <c r="BT1171">
        <v>0</v>
      </c>
      <c r="BU1171">
        <v>0</v>
      </c>
      <c r="CE1171" t="str">
        <f>"21:14:40.223"</f>
        <v>21:14:40.223</v>
      </c>
      <c r="CF1171">
        <v>223397946</v>
      </c>
      <c r="CI1171">
        <v>0</v>
      </c>
      <c r="CJ1171">
        <v>1504</v>
      </c>
      <c r="CK1171">
        <v>1011.2</v>
      </c>
      <c r="CL1171">
        <v>4.2187999999999999</v>
      </c>
      <c r="CM1171">
        <v>1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6</v>
      </c>
      <c r="CY1171">
        <v>7</v>
      </c>
      <c r="CZ1171" t="s">
        <v>131</v>
      </c>
      <c r="DA1171">
        <v>145</v>
      </c>
      <c r="DB1171">
        <v>1</v>
      </c>
      <c r="DC1171" t="s">
        <v>132</v>
      </c>
      <c r="DD1171" t="s">
        <v>133</v>
      </c>
      <c r="DG1171">
        <v>1875024</v>
      </c>
      <c r="DI1171">
        <v>0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3">
      <c r="A1172" t="str">
        <f>"09/28/2024 21:14:40.523"</f>
        <v>09/28/2024 21:14:40.523</v>
      </c>
      <c r="C1172" t="str">
        <f t="shared" ref="C1172:C1235" si="75">"FFDFD7C0"</f>
        <v>FFDFD7C0</v>
      </c>
      <c r="D1172" t="s">
        <v>143</v>
      </c>
      <c r="E1172">
        <v>13</v>
      </c>
      <c r="J1172" t="s">
        <v>144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"21:14:40.219"</f>
        <v>21:14:40.219</v>
      </c>
      <c r="T1172" t="str">
        <f>"21:14:39.819"</f>
        <v>21:14:39.819</v>
      </c>
      <c r="U1172" t="str">
        <f t="shared" si="73"/>
        <v>A073EB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297</v>
      </c>
      <c r="AG1172">
        <v>0</v>
      </c>
      <c r="AH1172">
        <v>3</v>
      </c>
      <c r="AI1172">
        <v>2</v>
      </c>
      <c r="AJ1172">
        <v>1</v>
      </c>
      <c r="AK1172" t="s">
        <v>634</v>
      </c>
      <c r="AL1172">
        <v>36.035756999999997</v>
      </c>
      <c r="AM1172" t="s">
        <v>652</v>
      </c>
      <c r="AN1172">
        <v>-75.665115999999998</v>
      </c>
      <c r="AO1172">
        <v>25</v>
      </c>
      <c r="AP1172">
        <v>950</v>
      </c>
      <c r="AQ1172" t="s">
        <v>129</v>
      </c>
      <c r="AR1172">
        <v>-61</v>
      </c>
      <c r="AS1172">
        <v>-45</v>
      </c>
      <c r="AT1172">
        <v>-832</v>
      </c>
      <c r="BB1172" t="str">
        <f t="shared" si="74"/>
        <v>1200</v>
      </c>
      <c r="BC1172">
        <v>1</v>
      </c>
      <c r="BD1172" t="str">
        <f t="shared" ref="BD1172:BD1235" si="76">"N1281F  "</f>
        <v xml:space="preserve">N1281F  </v>
      </c>
      <c r="BE1172">
        <v>1</v>
      </c>
      <c r="BG1172">
        <v>0</v>
      </c>
      <c r="BH1172">
        <v>0</v>
      </c>
      <c r="BI1172">
        <v>0</v>
      </c>
      <c r="BJ1172">
        <v>775</v>
      </c>
      <c r="BK1172">
        <v>-175</v>
      </c>
      <c r="BL1172" t="s">
        <v>300</v>
      </c>
      <c r="BM1172">
        <v>1</v>
      </c>
      <c r="BN1172">
        <v>0</v>
      </c>
      <c r="BO1172">
        <v>1</v>
      </c>
      <c r="BP1172">
        <v>0</v>
      </c>
      <c r="BS1172">
        <v>0.04</v>
      </c>
      <c r="BT1172">
        <v>0</v>
      </c>
      <c r="BU1172">
        <v>0</v>
      </c>
      <c r="CE1172" t="str">
        <f>"21:14:40.223"</f>
        <v>21:14:40.223</v>
      </c>
      <c r="CF1172">
        <v>223397946</v>
      </c>
      <c r="CI1172">
        <v>0</v>
      </c>
      <c r="CJ1172">
        <v>1504</v>
      </c>
      <c r="CK1172">
        <v>1011.2</v>
      </c>
      <c r="CL1172">
        <v>4.2187999999999999</v>
      </c>
      <c r="CM1172">
        <v>1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6</v>
      </c>
      <c r="CY1172">
        <v>7</v>
      </c>
      <c r="CZ1172" t="s">
        <v>131</v>
      </c>
      <c r="DA1172">
        <v>145</v>
      </c>
      <c r="DB1172">
        <v>1</v>
      </c>
      <c r="DC1172" t="s">
        <v>132</v>
      </c>
      <c r="DD1172" t="s">
        <v>133</v>
      </c>
      <c r="DG1172">
        <v>1875024</v>
      </c>
      <c r="DI1172">
        <v>0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3">
      <c r="A1173" t="str">
        <f>"09/28/2024 21:14:40.523"</f>
        <v>09/28/2024 21:14:40.523</v>
      </c>
      <c r="C1173" t="str">
        <f t="shared" si="75"/>
        <v>FFDFD7C0</v>
      </c>
      <c r="D1173" t="s">
        <v>136</v>
      </c>
      <c r="E1173">
        <v>3</v>
      </c>
      <c r="F1173">
        <v>1003</v>
      </c>
      <c r="G1173" t="s">
        <v>142</v>
      </c>
      <c r="J1173" t="s">
        <v>137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"21:14:40.219"</f>
        <v>21:14:40.219</v>
      </c>
      <c r="T1173" t="str">
        <f>"21:14:39.819"</f>
        <v>21:14:39.819</v>
      </c>
      <c r="U1173" t="str">
        <f t="shared" si="73"/>
        <v>A073EB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297</v>
      </c>
      <c r="AG1173">
        <v>0</v>
      </c>
      <c r="AH1173">
        <v>3</v>
      </c>
      <c r="AI1173">
        <v>2</v>
      </c>
      <c r="AJ1173">
        <v>1</v>
      </c>
      <c r="AK1173" t="s">
        <v>634</v>
      </c>
      <c r="AL1173">
        <v>36.035756999999997</v>
      </c>
      <c r="AM1173" t="s">
        <v>652</v>
      </c>
      <c r="AN1173">
        <v>-75.665115999999998</v>
      </c>
      <c r="AO1173">
        <v>25</v>
      </c>
      <c r="AP1173">
        <v>950</v>
      </c>
      <c r="AQ1173" t="s">
        <v>129</v>
      </c>
      <c r="AR1173">
        <v>-61</v>
      </c>
      <c r="AS1173">
        <v>-45</v>
      </c>
      <c r="AT1173">
        <v>-832</v>
      </c>
      <c r="BB1173" t="str">
        <f t="shared" si="74"/>
        <v>1200</v>
      </c>
      <c r="BC1173">
        <v>1</v>
      </c>
      <c r="BD1173" t="str">
        <f t="shared" si="76"/>
        <v xml:space="preserve">N1281F  </v>
      </c>
      <c r="BE1173">
        <v>1</v>
      </c>
      <c r="BG1173">
        <v>0</v>
      </c>
      <c r="BH1173">
        <v>0</v>
      </c>
      <c r="BI1173">
        <v>0</v>
      </c>
      <c r="BJ1173">
        <v>775</v>
      </c>
      <c r="BK1173">
        <v>-175</v>
      </c>
      <c r="BL1173" t="s">
        <v>300</v>
      </c>
      <c r="BM1173">
        <v>1</v>
      </c>
      <c r="BN1173">
        <v>0</v>
      </c>
      <c r="BO1173">
        <v>1</v>
      </c>
      <c r="BP1173">
        <v>0</v>
      </c>
      <c r="BS1173">
        <v>0.04</v>
      </c>
      <c r="BT1173">
        <v>0</v>
      </c>
      <c r="BU1173">
        <v>0</v>
      </c>
      <c r="CE1173" t="str">
        <f>"21:14:40.223"</f>
        <v>21:14:40.223</v>
      </c>
      <c r="CF1173">
        <v>223397946</v>
      </c>
      <c r="CI1173">
        <v>0</v>
      </c>
      <c r="CJ1173">
        <v>1504</v>
      </c>
      <c r="CK1173">
        <v>1011.2</v>
      </c>
      <c r="CL1173">
        <v>4.2187999999999999</v>
      </c>
      <c r="CM1173">
        <v>1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6</v>
      </c>
      <c r="CY1173">
        <v>7</v>
      </c>
      <c r="CZ1173" t="s">
        <v>131</v>
      </c>
      <c r="DA1173">
        <v>145</v>
      </c>
      <c r="DB1173">
        <v>1</v>
      </c>
      <c r="DC1173" t="s">
        <v>132</v>
      </c>
      <c r="DD1173" t="s">
        <v>133</v>
      </c>
      <c r="DG1173">
        <v>1875024</v>
      </c>
      <c r="DI1173">
        <v>0</v>
      </c>
      <c r="DJ1173">
        <v>0</v>
      </c>
      <c r="DK1173">
        <v>1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3">
      <c r="A1174" t="str">
        <f>"09/28/2024 21:14:40.523"</f>
        <v>09/28/2024 21:14:40.523</v>
      </c>
      <c r="C1174" t="str">
        <f t="shared" si="75"/>
        <v>FFDFD7C0</v>
      </c>
      <c r="D1174" t="s">
        <v>136</v>
      </c>
      <c r="E1174">
        <v>4</v>
      </c>
      <c r="F1174">
        <v>1004</v>
      </c>
      <c r="G1174" t="s">
        <v>124</v>
      </c>
      <c r="J1174" t="s">
        <v>137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"21:14:40.219"</f>
        <v>21:14:40.219</v>
      </c>
      <c r="T1174" t="str">
        <f>"21:14:39.819"</f>
        <v>21:14:39.819</v>
      </c>
      <c r="U1174" t="str">
        <f t="shared" si="73"/>
        <v>A073EB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297</v>
      </c>
      <c r="AG1174">
        <v>0</v>
      </c>
      <c r="AH1174">
        <v>3</v>
      </c>
      <c r="AI1174">
        <v>2</v>
      </c>
      <c r="AJ1174">
        <v>1</v>
      </c>
      <c r="AK1174" t="s">
        <v>634</v>
      </c>
      <c r="AL1174">
        <v>36.035756999999997</v>
      </c>
      <c r="AM1174" t="s">
        <v>652</v>
      </c>
      <c r="AN1174">
        <v>-75.665115999999998</v>
      </c>
      <c r="AO1174">
        <v>25</v>
      </c>
      <c r="AP1174">
        <v>950</v>
      </c>
      <c r="AQ1174" t="s">
        <v>129</v>
      </c>
      <c r="AR1174">
        <v>-61</v>
      </c>
      <c r="AS1174">
        <v>-45</v>
      </c>
      <c r="AT1174">
        <v>-832</v>
      </c>
      <c r="BB1174" t="str">
        <f t="shared" si="74"/>
        <v>1200</v>
      </c>
      <c r="BC1174">
        <v>1</v>
      </c>
      <c r="BD1174" t="str">
        <f t="shared" si="76"/>
        <v xml:space="preserve">N1281F  </v>
      </c>
      <c r="BE1174">
        <v>1</v>
      </c>
      <c r="BG1174">
        <v>0</v>
      </c>
      <c r="BH1174">
        <v>0</v>
      </c>
      <c r="BI1174">
        <v>0</v>
      </c>
      <c r="BJ1174">
        <v>775</v>
      </c>
      <c r="BK1174">
        <v>-175</v>
      </c>
      <c r="BL1174" t="s">
        <v>300</v>
      </c>
      <c r="BM1174">
        <v>1</v>
      </c>
      <c r="BN1174">
        <v>0</v>
      </c>
      <c r="BO1174">
        <v>1</v>
      </c>
      <c r="BP1174">
        <v>0</v>
      </c>
      <c r="BS1174">
        <v>0.04</v>
      </c>
      <c r="BT1174">
        <v>0</v>
      </c>
      <c r="BU1174">
        <v>0</v>
      </c>
      <c r="CE1174" t="str">
        <f>"21:14:40.223"</f>
        <v>21:14:40.223</v>
      </c>
      <c r="CF1174">
        <v>223397946</v>
      </c>
      <c r="CI1174">
        <v>0</v>
      </c>
      <c r="CJ1174">
        <v>1504</v>
      </c>
      <c r="CK1174">
        <v>1011.2</v>
      </c>
      <c r="CL1174">
        <v>4.2187999999999999</v>
      </c>
      <c r="CM1174">
        <v>1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6</v>
      </c>
      <c r="CY1174">
        <v>7</v>
      </c>
      <c r="CZ1174" t="s">
        <v>131</v>
      </c>
      <c r="DA1174">
        <v>145</v>
      </c>
      <c r="DB1174">
        <v>1</v>
      </c>
      <c r="DC1174" t="s">
        <v>132</v>
      </c>
      <c r="DD1174" t="s">
        <v>133</v>
      </c>
      <c r="DG1174">
        <v>1875024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3">
      <c r="A1175" t="str">
        <f>"09/28/2024 21:14:41.476"</f>
        <v>09/28/2024 21:14:41.476</v>
      </c>
      <c r="C1175" t="str">
        <f t="shared" si="75"/>
        <v>FFDFD7C0</v>
      </c>
      <c r="D1175" t="s">
        <v>427</v>
      </c>
      <c r="E1175">
        <v>46</v>
      </c>
      <c r="H1175">
        <v>143</v>
      </c>
      <c r="I1175" t="s">
        <v>428</v>
      </c>
      <c r="J1175" t="s">
        <v>297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"21:14:41.195"</f>
        <v>21:14:41.195</v>
      </c>
      <c r="T1175" t="str">
        <f>"21:14:40.795"</f>
        <v>21:14:40.795</v>
      </c>
      <c r="U1175" t="str">
        <f t="shared" si="73"/>
        <v>A073EB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297</v>
      </c>
      <c r="AG1175">
        <v>0</v>
      </c>
      <c r="AH1175">
        <v>3</v>
      </c>
      <c r="AI1175">
        <v>2</v>
      </c>
      <c r="AJ1175">
        <v>1</v>
      </c>
      <c r="AK1175" t="s">
        <v>653</v>
      </c>
      <c r="AL1175">
        <v>36.035477999999998</v>
      </c>
      <c r="AM1175" t="s">
        <v>654</v>
      </c>
      <c r="AN1175">
        <v>-75.665417000000005</v>
      </c>
      <c r="AO1175">
        <v>25</v>
      </c>
      <c r="AP1175">
        <v>925</v>
      </c>
      <c r="AQ1175" t="s">
        <v>129</v>
      </c>
      <c r="AR1175">
        <v>-52</v>
      </c>
      <c r="AS1175">
        <v>-53</v>
      </c>
      <c r="AT1175">
        <v>-896</v>
      </c>
      <c r="BB1175" t="str">
        <f t="shared" si="74"/>
        <v>1200</v>
      </c>
      <c r="BC1175">
        <v>1</v>
      </c>
      <c r="BD1175" t="str">
        <f t="shared" si="76"/>
        <v xml:space="preserve">N1281F  </v>
      </c>
      <c r="BE1175">
        <v>1</v>
      </c>
      <c r="BG1175">
        <v>0</v>
      </c>
      <c r="BH1175">
        <v>0</v>
      </c>
      <c r="BI1175">
        <v>0</v>
      </c>
      <c r="BJ1175">
        <v>775</v>
      </c>
      <c r="BK1175">
        <v>-150</v>
      </c>
      <c r="BL1175" t="s">
        <v>300</v>
      </c>
      <c r="BM1175">
        <v>1</v>
      </c>
      <c r="BN1175">
        <v>0</v>
      </c>
      <c r="BO1175">
        <v>1</v>
      </c>
      <c r="BP1175">
        <v>0</v>
      </c>
      <c r="BS1175">
        <v>0.04</v>
      </c>
      <c r="BT1175">
        <v>0</v>
      </c>
      <c r="BU1175">
        <v>0</v>
      </c>
      <c r="CE1175" t="str">
        <f>"21:14:41.197"</f>
        <v>21:14:41.197</v>
      </c>
      <c r="CF1175">
        <v>196615853</v>
      </c>
      <c r="CI1175">
        <v>0</v>
      </c>
      <c r="CJ1175">
        <v>1504</v>
      </c>
      <c r="CK1175">
        <v>1011.2</v>
      </c>
      <c r="CL1175">
        <v>4.2187999999999999</v>
      </c>
      <c r="CM1175">
        <v>1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6</v>
      </c>
      <c r="CY1175">
        <v>7</v>
      </c>
      <c r="CZ1175" t="s">
        <v>131</v>
      </c>
      <c r="DA1175">
        <v>145</v>
      </c>
      <c r="DB1175">
        <v>1</v>
      </c>
      <c r="DC1175" t="s">
        <v>132</v>
      </c>
      <c r="DD1175" t="s">
        <v>133</v>
      </c>
      <c r="DG1175">
        <v>1875469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3">
      <c r="A1176" t="str">
        <f>"09/28/2024 21:14:41.476"</f>
        <v>09/28/2024 21:14:41.476</v>
      </c>
      <c r="C1176" t="str">
        <f t="shared" si="75"/>
        <v>FFDFD7C0</v>
      </c>
      <c r="D1176" t="s">
        <v>143</v>
      </c>
      <c r="E1176">
        <v>13</v>
      </c>
      <c r="J1176" t="s">
        <v>144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"21:14:41.195"</f>
        <v>21:14:41.195</v>
      </c>
      <c r="T1176" t="str">
        <f>"21:14:40.795"</f>
        <v>21:14:40.795</v>
      </c>
      <c r="U1176" t="str">
        <f t="shared" si="73"/>
        <v>A073EB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297</v>
      </c>
      <c r="AG1176">
        <v>0</v>
      </c>
      <c r="AH1176">
        <v>3</v>
      </c>
      <c r="AI1176">
        <v>2</v>
      </c>
      <c r="AJ1176">
        <v>1</v>
      </c>
      <c r="AK1176" t="s">
        <v>653</v>
      </c>
      <c r="AL1176">
        <v>36.035477999999998</v>
      </c>
      <c r="AM1176" t="s">
        <v>654</v>
      </c>
      <c r="AN1176">
        <v>-75.665417000000005</v>
      </c>
      <c r="AO1176">
        <v>25</v>
      </c>
      <c r="AP1176">
        <v>925</v>
      </c>
      <c r="AQ1176" t="s">
        <v>129</v>
      </c>
      <c r="AR1176">
        <v>-52</v>
      </c>
      <c r="AS1176">
        <v>-53</v>
      </c>
      <c r="AT1176">
        <v>-896</v>
      </c>
      <c r="BB1176" t="str">
        <f t="shared" si="74"/>
        <v>1200</v>
      </c>
      <c r="BC1176">
        <v>1</v>
      </c>
      <c r="BD1176" t="str">
        <f t="shared" si="76"/>
        <v xml:space="preserve">N1281F  </v>
      </c>
      <c r="BE1176">
        <v>1</v>
      </c>
      <c r="BG1176">
        <v>0</v>
      </c>
      <c r="BH1176">
        <v>0</v>
      </c>
      <c r="BI1176">
        <v>0</v>
      </c>
      <c r="BJ1176">
        <v>775</v>
      </c>
      <c r="BK1176">
        <v>-150</v>
      </c>
      <c r="BL1176" t="s">
        <v>300</v>
      </c>
      <c r="BM1176">
        <v>1</v>
      </c>
      <c r="BN1176">
        <v>0</v>
      </c>
      <c r="BO1176">
        <v>1</v>
      </c>
      <c r="BP1176">
        <v>0</v>
      </c>
      <c r="BS1176">
        <v>0.04</v>
      </c>
      <c r="BT1176">
        <v>0</v>
      </c>
      <c r="BU1176">
        <v>0</v>
      </c>
      <c r="CE1176" t="str">
        <f>"21:14:41.197"</f>
        <v>21:14:41.197</v>
      </c>
      <c r="CF1176">
        <v>196615853</v>
      </c>
      <c r="CI1176">
        <v>0</v>
      </c>
      <c r="CJ1176">
        <v>1504</v>
      </c>
      <c r="CK1176">
        <v>1011.2</v>
      </c>
      <c r="CL1176">
        <v>4.2187999999999999</v>
      </c>
      <c r="CM1176">
        <v>1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6</v>
      </c>
      <c r="CY1176">
        <v>7</v>
      </c>
      <c r="CZ1176" t="s">
        <v>131</v>
      </c>
      <c r="DA1176">
        <v>145</v>
      </c>
      <c r="DB1176">
        <v>1</v>
      </c>
      <c r="DC1176" t="s">
        <v>132</v>
      </c>
      <c r="DD1176" t="s">
        <v>133</v>
      </c>
      <c r="DG1176">
        <v>1875469</v>
      </c>
      <c r="DI1176">
        <v>0</v>
      </c>
      <c r="DJ1176">
        <v>0</v>
      </c>
      <c r="DK1176">
        <v>1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3">
      <c r="A1177" t="str">
        <f>"09/28/2024 21:14:41.476"</f>
        <v>09/28/2024 21:14:41.476</v>
      </c>
      <c r="C1177" t="str">
        <f t="shared" si="75"/>
        <v>FFDFD7C0</v>
      </c>
      <c r="D1177" t="s">
        <v>136</v>
      </c>
      <c r="E1177">
        <v>3</v>
      </c>
      <c r="F1177">
        <v>1003</v>
      </c>
      <c r="G1177" t="s">
        <v>142</v>
      </c>
      <c r="J1177" t="s">
        <v>137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"21:14:41.195"</f>
        <v>21:14:41.195</v>
      </c>
      <c r="T1177" t="str">
        <f>"21:14:40.795"</f>
        <v>21:14:40.795</v>
      </c>
      <c r="U1177" t="str">
        <f t="shared" si="73"/>
        <v>A073EB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297</v>
      </c>
      <c r="AG1177">
        <v>0</v>
      </c>
      <c r="AH1177">
        <v>3</v>
      </c>
      <c r="AI1177">
        <v>2</v>
      </c>
      <c r="AJ1177">
        <v>1</v>
      </c>
      <c r="AK1177" t="s">
        <v>653</v>
      </c>
      <c r="AL1177">
        <v>36.035477999999998</v>
      </c>
      <c r="AM1177" t="s">
        <v>654</v>
      </c>
      <c r="AN1177">
        <v>-75.665417000000005</v>
      </c>
      <c r="AO1177">
        <v>25</v>
      </c>
      <c r="AP1177">
        <v>925</v>
      </c>
      <c r="AQ1177" t="s">
        <v>129</v>
      </c>
      <c r="AR1177">
        <v>-52</v>
      </c>
      <c r="AS1177">
        <v>-53</v>
      </c>
      <c r="AT1177">
        <v>-896</v>
      </c>
      <c r="BB1177" t="str">
        <f t="shared" si="74"/>
        <v>1200</v>
      </c>
      <c r="BC1177">
        <v>1</v>
      </c>
      <c r="BD1177" t="str">
        <f t="shared" si="76"/>
        <v xml:space="preserve">N1281F  </v>
      </c>
      <c r="BE1177">
        <v>1</v>
      </c>
      <c r="BG1177">
        <v>0</v>
      </c>
      <c r="BH1177">
        <v>0</v>
      </c>
      <c r="BI1177">
        <v>0</v>
      </c>
      <c r="BJ1177">
        <v>775</v>
      </c>
      <c r="BK1177">
        <v>-150</v>
      </c>
      <c r="BL1177" t="s">
        <v>300</v>
      </c>
      <c r="BM1177">
        <v>1</v>
      </c>
      <c r="BN1177">
        <v>0</v>
      </c>
      <c r="BO1177">
        <v>1</v>
      </c>
      <c r="BP1177">
        <v>0</v>
      </c>
      <c r="BS1177">
        <v>0.04</v>
      </c>
      <c r="BT1177">
        <v>0</v>
      </c>
      <c r="BU1177">
        <v>0</v>
      </c>
      <c r="CE1177" t="str">
        <f>"21:14:41.197"</f>
        <v>21:14:41.197</v>
      </c>
      <c r="CF1177">
        <v>196615853</v>
      </c>
      <c r="CI1177">
        <v>0</v>
      </c>
      <c r="CJ1177">
        <v>1504</v>
      </c>
      <c r="CK1177">
        <v>1011.2</v>
      </c>
      <c r="CL1177">
        <v>4.2187999999999999</v>
      </c>
      <c r="CM1177">
        <v>1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6</v>
      </c>
      <c r="CY1177">
        <v>7</v>
      </c>
      <c r="CZ1177" t="s">
        <v>131</v>
      </c>
      <c r="DA1177">
        <v>145</v>
      </c>
      <c r="DB1177">
        <v>1</v>
      </c>
      <c r="DC1177" t="s">
        <v>132</v>
      </c>
      <c r="DD1177" t="s">
        <v>133</v>
      </c>
      <c r="DG1177">
        <v>1875469</v>
      </c>
      <c r="DI1177">
        <v>0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3">
      <c r="A1178" t="str">
        <f>"09/28/2024 21:14:41.476"</f>
        <v>09/28/2024 21:14:41.476</v>
      </c>
      <c r="C1178" t="str">
        <f t="shared" si="75"/>
        <v>FFDFD7C0</v>
      </c>
      <c r="D1178" t="s">
        <v>136</v>
      </c>
      <c r="E1178">
        <v>4</v>
      </c>
      <c r="F1178">
        <v>1004</v>
      </c>
      <c r="G1178" t="s">
        <v>124</v>
      </c>
      <c r="J1178" t="s">
        <v>137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"21:14:41.195"</f>
        <v>21:14:41.195</v>
      </c>
      <c r="T1178" t="str">
        <f>"21:14:40.795"</f>
        <v>21:14:40.795</v>
      </c>
      <c r="U1178" t="str">
        <f t="shared" si="73"/>
        <v>A073EB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297</v>
      </c>
      <c r="AG1178">
        <v>0</v>
      </c>
      <c r="AH1178">
        <v>3</v>
      </c>
      <c r="AI1178">
        <v>2</v>
      </c>
      <c r="AJ1178">
        <v>1</v>
      </c>
      <c r="AK1178" t="s">
        <v>653</v>
      </c>
      <c r="AL1178">
        <v>36.035477999999998</v>
      </c>
      <c r="AM1178" t="s">
        <v>654</v>
      </c>
      <c r="AN1178">
        <v>-75.665417000000005</v>
      </c>
      <c r="AO1178">
        <v>25</v>
      </c>
      <c r="AP1178">
        <v>925</v>
      </c>
      <c r="AQ1178" t="s">
        <v>129</v>
      </c>
      <c r="AR1178">
        <v>-52</v>
      </c>
      <c r="AS1178">
        <v>-53</v>
      </c>
      <c r="AT1178">
        <v>-896</v>
      </c>
      <c r="BB1178" t="str">
        <f t="shared" si="74"/>
        <v>1200</v>
      </c>
      <c r="BC1178">
        <v>1</v>
      </c>
      <c r="BD1178" t="str">
        <f t="shared" si="76"/>
        <v xml:space="preserve">N1281F  </v>
      </c>
      <c r="BE1178">
        <v>1</v>
      </c>
      <c r="BG1178">
        <v>0</v>
      </c>
      <c r="BH1178">
        <v>0</v>
      </c>
      <c r="BI1178">
        <v>0</v>
      </c>
      <c r="BJ1178">
        <v>775</v>
      </c>
      <c r="BK1178">
        <v>-150</v>
      </c>
      <c r="BL1178" t="s">
        <v>300</v>
      </c>
      <c r="BM1178">
        <v>1</v>
      </c>
      <c r="BN1178">
        <v>0</v>
      </c>
      <c r="BO1178">
        <v>1</v>
      </c>
      <c r="BP1178">
        <v>0</v>
      </c>
      <c r="BS1178">
        <v>0.04</v>
      </c>
      <c r="BT1178">
        <v>0</v>
      </c>
      <c r="BU1178">
        <v>0</v>
      </c>
      <c r="CE1178" t="str">
        <f>"21:14:41.197"</f>
        <v>21:14:41.197</v>
      </c>
      <c r="CF1178">
        <v>196615853</v>
      </c>
      <c r="CI1178">
        <v>0</v>
      </c>
      <c r="CJ1178">
        <v>1504</v>
      </c>
      <c r="CK1178">
        <v>1011.2</v>
      </c>
      <c r="CL1178">
        <v>4.2187999999999999</v>
      </c>
      <c r="CM1178">
        <v>1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6</v>
      </c>
      <c r="CY1178">
        <v>7</v>
      </c>
      <c r="CZ1178" t="s">
        <v>131</v>
      </c>
      <c r="DA1178">
        <v>145</v>
      </c>
      <c r="DB1178">
        <v>1</v>
      </c>
      <c r="DC1178" t="s">
        <v>132</v>
      </c>
      <c r="DD1178" t="s">
        <v>133</v>
      </c>
      <c r="DG1178">
        <v>1875469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3">
      <c r="A1179" t="str">
        <f>"09/28/2024 21:14:41.492"</f>
        <v>09/28/2024 21:14:41.492</v>
      </c>
      <c r="C1179" t="str">
        <f t="shared" si="75"/>
        <v>FFDFD7C0</v>
      </c>
      <c r="D1179" t="s">
        <v>123</v>
      </c>
      <c r="E1179">
        <v>2</v>
      </c>
      <c r="H1179">
        <v>158</v>
      </c>
      <c r="I1179" t="s">
        <v>124</v>
      </c>
      <c r="J1179" t="s">
        <v>125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"21:14:41.195"</f>
        <v>21:14:41.195</v>
      </c>
      <c r="T1179" t="str">
        <f>"21:14:40.795"</f>
        <v>21:14:40.795</v>
      </c>
      <c r="U1179" t="str">
        <f t="shared" si="73"/>
        <v>A073EB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297</v>
      </c>
      <c r="AG1179">
        <v>0</v>
      </c>
      <c r="AH1179">
        <v>3</v>
      </c>
      <c r="AI1179">
        <v>2</v>
      </c>
      <c r="AJ1179">
        <v>1</v>
      </c>
      <c r="AK1179" t="s">
        <v>653</v>
      </c>
      <c r="AL1179">
        <v>36.035477999999998</v>
      </c>
      <c r="AM1179" t="s">
        <v>654</v>
      </c>
      <c r="AN1179">
        <v>-75.665417000000005</v>
      </c>
      <c r="AO1179">
        <v>25</v>
      </c>
      <c r="AP1179">
        <v>925</v>
      </c>
      <c r="AQ1179" t="s">
        <v>129</v>
      </c>
      <c r="AR1179">
        <v>-52</v>
      </c>
      <c r="AS1179">
        <v>-53</v>
      </c>
      <c r="AT1179">
        <v>-896</v>
      </c>
      <c r="BB1179" t="str">
        <f t="shared" si="74"/>
        <v>1200</v>
      </c>
      <c r="BC1179">
        <v>1</v>
      </c>
      <c r="BD1179" t="str">
        <f t="shared" si="76"/>
        <v xml:space="preserve">N1281F  </v>
      </c>
      <c r="BE1179">
        <v>1</v>
      </c>
      <c r="BG1179">
        <v>0</v>
      </c>
      <c r="BH1179">
        <v>0</v>
      </c>
      <c r="BI1179">
        <v>0</v>
      </c>
      <c r="BJ1179">
        <v>775</v>
      </c>
      <c r="BK1179">
        <v>-150</v>
      </c>
      <c r="BL1179" t="s">
        <v>300</v>
      </c>
      <c r="BM1179">
        <v>1</v>
      </c>
      <c r="BN1179">
        <v>0</v>
      </c>
      <c r="BO1179">
        <v>1</v>
      </c>
      <c r="BP1179">
        <v>0</v>
      </c>
      <c r="BS1179">
        <v>0.04</v>
      </c>
      <c r="BT1179">
        <v>0</v>
      </c>
      <c r="BU1179">
        <v>0</v>
      </c>
      <c r="CE1179" t="str">
        <f>"21:14:41.197"</f>
        <v>21:14:41.197</v>
      </c>
      <c r="CF1179">
        <v>196615853</v>
      </c>
      <c r="CI1179">
        <v>0</v>
      </c>
      <c r="CJ1179">
        <v>1504</v>
      </c>
      <c r="CK1179">
        <v>1011.2</v>
      </c>
      <c r="CL1179">
        <v>4.2187999999999999</v>
      </c>
      <c r="CM1179">
        <v>1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6</v>
      </c>
      <c r="CY1179">
        <v>7</v>
      </c>
      <c r="CZ1179" t="s">
        <v>131</v>
      </c>
      <c r="DA1179">
        <v>145</v>
      </c>
      <c r="DB1179">
        <v>1</v>
      </c>
      <c r="DC1179" t="s">
        <v>132</v>
      </c>
      <c r="DD1179" t="s">
        <v>133</v>
      </c>
      <c r="DG1179">
        <v>1875469</v>
      </c>
      <c r="DI1179">
        <v>0</v>
      </c>
      <c r="DJ1179">
        <v>0</v>
      </c>
      <c r="DK1179">
        <v>1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3">
      <c r="A1180" t="str">
        <f>"09/28/2024 21:14:42.554"</f>
        <v>09/28/2024 21:14:42.554</v>
      </c>
      <c r="C1180" t="str">
        <f t="shared" si="75"/>
        <v>FFDFD7C0</v>
      </c>
      <c r="D1180" t="s">
        <v>136</v>
      </c>
      <c r="E1180">
        <v>3</v>
      </c>
      <c r="F1180">
        <v>1003</v>
      </c>
      <c r="G1180" t="s">
        <v>142</v>
      </c>
      <c r="J1180" t="s">
        <v>137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"21:14:42.266"</f>
        <v>21:14:42.266</v>
      </c>
      <c r="T1180" t="str">
        <f>"21:14:41.766"</f>
        <v>21:14:41.766</v>
      </c>
      <c r="U1180" t="str">
        <f t="shared" si="73"/>
        <v>A073EB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297</v>
      </c>
      <c r="AG1180">
        <v>0</v>
      </c>
      <c r="AH1180">
        <v>3</v>
      </c>
      <c r="AI1180">
        <v>2</v>
      </c>
      <c r="AJ1180">
        <v>1</v>
      </c>
      <c r="AK1180" t="s">
        <v>655</v>
      </c>
      <c r="AL1180">
        <v>36.035198999999999</v>
      </c>
      <c r="AM1180" t="s">
        <v>656</v>
      </c>
      <c r="AN1180">
        <v>-75.665653000000006</v>
      </c>
      <c r="AO1180">
        <v>25</v>
      </c>
      <c r="AP1180">
        <v>900</v>
      </c>
      <c r="AQ1180" t="s">
        <v>129</v>
      </c>
      <c r="AR1180">
        <v>-42</v>
      </c>
      <c r="AS1180">
        <v>-60</v>
      </c>
      <c r="AT1180">
        <v>-960</v>
      </c>
      <c r="BB1180" t="str">
        <f t="shared" si="74"/>
        <v>1200</v>
      </c>
      <c r="BC1180">
        <v>1</v>
      </c>
      <c r="BD1180" t="str">
        <f t="shared" si="76"/>
        <v xml:space="preserve">N1281F  </v>
      </c>
      <c r="BE1180">
        <v>1</v>
      </c>
      <c r="BG1180">
        <v>0</v>
      </c>
      <c r="BH1180">
        <v>0</v>
      </c>
      <c r="BI1180">
        <v>0</v>
      </c>
      <c r="BJ1180">
        <v>750</v>
      </c>
      <c r="BK1180">
        <v>-150</v>
      </c>
      <c r="BL1180" t="s">
        <v>300</v>
      </c>
      <c r="BM1180">
        <v>1</v>
      </c>
      <c r="BN1180">
        <v>0</v>
      </c>
      <c r="BO1180">
        <v>1</v>
      </c>
      <c r="BP1180">
        <v>0</v>
      </c>
      <c r="BS1180">
        <v>0</v>
      </c>
      <c r="BT1180">
        <v>0</v>
      </c>
      <c r="BU1180">
        <v>0</v>
      </c>
      <c r="CE1180" t="str">
        <f>"21:14:42.268"</f>
        <v>21:14:42.268</v>
      </c>
      <c r="CF1180">
        <v>268138296</v>
      </c>
      <c r="CI1180">
        <v>0</v>
      </c>
      <c r="CJ1180">
        <v>1504</v>
      </c>
      <c r="CK1180">
        <v>1011.2</v>
      </c>
      <c r="CL1180">
        <v>4.2187999999999999</v>
      </c>
      <c r="CM1180">
        <v>1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7</v>
      </c>
      <c r="CY1180">
        <v>7</v>
      </c>
      <c r="CZ1180" t="s">
        <v>131</v>
      </c>
      <c r="DA1180">
        <v>145</v>
      </c>
      <c r="DB1180">
        <v>1</v>
      </c>
      <c r="DC1180" t="s">
        <v>132</v>
      </c>
      <c r="DD1180" t="s">
        <v>133</v>
      </c>
      <c r="DG1180">
        <v>1875948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3">
      <c r="A1181" t="str">
        <f>"09/28/2024 21:14:42.554"</f>
        <v>09/28/2024 21:14:42.554</v>
      </c>
      <c r="C1181" t="str">
        <f t="shared" si="75"/>
        <v>FFDFD7C0</v>
      </c>
      <c r="D1181" t="s">
        <v>136</v>
      </c>
      <c r="E1181">
        <v>4</v>
      </c>
      <c r="F1181">
        <v>1004</v>
      </c>
      <c r="G1181" t="s">
        <v>124</v>
      </c>
      <c r="J1181" t="s">
        <v>137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"21:14:42.266"</f>
        <v>21:14:42.266</v>
      </c>
      <c r="T1181" t="str">
        <f>"21:14:41.766"</f>
        <v>21:14:41.766</v>
      </c>
      <c r="U1181" t="str">
        <f t="shared" si="73"/>
        <v>A073EB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297</v>
      </c>
      <c r="AG1181">
        <v>0</v>
      </c>
      <c r="AH1181">
        <v>3</v>
      </c>
      <c r="AI1181">
        <v>2</v>
      </c>
      <c r="AJ1181">
        <v>1</v>
      </c>
      <c r="AK1181" t="s">
        <v>655</v>
      </c>
      <c r="AL1181">
        <v>36.035198999999999</v>
      </c>
      <c r="AM1181" t="s">
        <v>656</v>
      </c>
      <c r="AN1181">
        <v>-75.665653000000006</v>
      </c>
      <c r="AO1181">
        <v>25</v>
      </c>
      <c r="AP1181">
        <v>900</v>
      </c>
      <c r="AQ1181" t="s">
        <v>129</v>
      </c>
      <c r="AR1181">
        <v>-42</v>
      </c>
      <c r="AS1181">
        <v>-60</v>
      </c>
      <c r="AT1181">
        <v>-960</v>
      </c>
      <c r="BB1181" t="str">
        <f t="shared" si="74"/>
        <v>1200</v>
      </c>
      <c r="BC1181">
        <v>1</v>
      </c>
      <c r="BD1181" t="str">
        <f t="shared" si="76"/>
        <v xml:space="preserve">N1281F  </v>
      </c>
      <c r="BE1181">
        <v>1</v>
      </c>
      <c r="BG1181">
        <v>0</v>
      </c>
      <c r="BH1181">
        <v>0</v>
      </c>
      <c r="BI1181">
        <v>0</v>
      </c>
      <c r="BJ1181">
        <v>750</v>
      </c>
      <c r="BK1181">
        <v>-150</v>
      </c>
      <c r="BL1181" t="s">
        <v>300</v>
      </c>
      <c r="BM1181">
        <v>1</v>
      </c>
      <c r="BN1181">
        <v>0</v>
      </c>
      <c r="BO1181">
        <v>1</v>
      </c>
      <c r="BP1181">
        <v>0</v>
      </c>
      <c r="BS1181">
        <v>0</v>
      </c>
      <c r="BT1181">
        <v>0</v>
      </c>
      <c r="BU1181">
        <v>0</v>
      </c>
      <c r="CE1181" t="str">
        <f>"21:14:42.268"</f>
        <v>21:14:42.268</v>
      </c>
      <c r="CF1181">
        <v>268138296</v>
      </c>
      <c r="CI1181">
        <v>0</v>
      </c>
      <c r="CJ1181">
        <v>1504</v>
      </c>
      <c r="CK1181">
        <v>1011.2</v>
      </c>
      <c r="CL1181">
        <v>4.2187999999999999</v>
      </c>
      <c r="CM1181">
        <v>1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7</v>
      </c>
      <c r="CY1181">
        <v>7</v>
      </c>
      <c r="CZ1181" t="s">
        <v>131</v>
      </c>
      <c r="DA1181">
        <v>145</v>
      </c>
      <c r="DB1181">
        <v>1</v>
      </c>
      <c r="DC1181" t="s">
        <v>132</v>
      </c>
      <c r="DD1181" t="s">
        <v>133</v>
      </c>
      <c r="DG1181">
        <v>1875948</v>
      </c>
      <c r="DI1181">
        <v>0</v>
      </c>
      <c r="DJ1181">
        <v>0</v>
      </c>
      <c r="DK1181">
        <v>1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3">
      <c r="A1182" t="str">
        <f>"09/28/2024 21:14:42.570"</f>
        <v>09/28/2024 21:14:42.570</v>
      </c>
      <c r="C1182" t="str">
        <f t="shared" si="75"/>
        <v>FFDFD7C0</v>
      </c>
      <c r="D1182" t="s">
        <v>143</v>
      </c>
      <c r="E1182">
        <v>13</v>
      </c>
      <c r="J1182" t="s">
        <v>144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"21:14:42.266"</f>
        <v>21:14:42.266</v>
      </c>
      <c r="T1182" t="str">
        <f>"21:14:41.766"</f>
        <v>21:14:41.766</v>
      </c>
      <c r="U1182" t="str">
        <f t="shared" si="73"/>
        <v>A073EB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297</v>
      </c>
      <c r="AG1182">
        <v>0</v>
      </c>
      <c r="AH1182">
        <v>3</v>
      </c>
      <c r="AI1182">
        <v>2</v>
      </c>
      <c r="AJ1182">
        <v>1</v>
      </c>
      <c r="AK1182" t="s">
        <v>655</v>
      </c>
      <c r="AL1182">
        <v>36.035198999999999</v>
      </c>
      <c r="AM1182" t="s">
        <v>656</v>
      </c>
      <c r="AN1182">
        <v>-75.665653000000006</v>
      </c>
      <c r="AO1182">
        <v>25</v>
      </c>
      <c r="AP1182">
        <v>900</v>
      </c>
      <c r="AQ1182" t="s">
        <v>129</v>
      </c>
      <c r="AR1182">
        <v>-42</v>
      </c>
      <c r="AS1182">
        <v>-60</v>
      </c>
      <c r="AT1182">
        <v>-960</v>
      </c>
      <c r="BB1182" t="str">
        <f t="shared" si="74"/>
        <v>1200</v>
      </c>
      <c r="BC1182">
        <v>1</v>
      </c>
      <c r="BD1182" t="str">
        <f t="shared" si="76"/>
        <v xml:space="preserve">N1281F  </v>
      </c>
      <c r="BE1182">
        <v>1</v>
      </c>
      <c r="BG1182">
        <v>0</v>
      </c>
      <c r="BH1182">
        <v>0</v>
      </c>
      <c r="BI1182">
        <v>0</v>
      </c>
      <c r="BJ1182">
        <v>750</v>
      </c>
      <c r="BK1182">
        <v>-150</v>
      </c>
      <c r="BL1182" t="s">
        <v>300</v>
      </c>
      <c r="BM1182">
        <v>1</v>
      </c>
      <c r="BN1182">
        <v>0</v>
      </c>
      <c r="BO1182">
        <v>1</v>
      </c>
      <c r="BP1182">
        <v>0</v>
      </c>
      <c r="BS1182">
        <v>0</v>
      </c>
      <c r="BT1182">
        <v>0</v>
      </c>
      <c r="BU1182">
        <v>0</v>
      </c>
      <c r="CE1182" t="str">
        <f>"21:14:42.268"</f>
        <v>21:14:42.268</v>
      </c>
      <c r="CF1182">
        <v>268138296</v>
      </c>
      <c r="CI1182">
        <v>0</v>
      </c>
      <c r="CJ1182">
        <v>1504</v>
      </c>
      <c r="CK1182">
        <v>1011.2</v>
      </c>
      <c r="CL1182">
        <v>4.2187999999999999</v>
      </c>
      <c r="CM1182">
        <v>1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7</v>
      </c>
      <c r="CY1182">
        <v>7</v>
      </c>
      <c r="CZ1182" t="s">
        <v>131</v>
      </c>
      <c r="DA1182">
        <v>145</v>
      </c>
      <c r="DB1182">
        <v>1</v>
      </c>
      <c r="DC1182" t="s">
        <v>132</v>
      </c>
      <c r="DD1182" t="s">
        <v>133</v>
      </c>
      <c r="DG1182">
        <v>1875948</v>
      </c>
      <c r="DI1182">
        <v>0</v>
      </c>
      <c r="DJ1182">
        <v>0</v>
      </c>
      <c r="DK1182">
        <v>1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3">
      <c r="A1183" t="str">
        <f>"09/28/2024 21:14:42.570"</f>
        <v>09/28/2024 21:14:42.570</v>
      </c>
      <c r="C1183" t="str">
        <f t="shared" si="75"/>
        <v>FFDFD7C0</v>
      </c>
      <c r="D1183" t="s">
        <v>427</v>
      </c>
      <c r="E1183">
        <v>46</v>
      </c>
      <c r="H1183">
        <v>143</v>
      </c>
      <c r="I1183" t="s">
        <v>428</v>
      </c>
      <c r="J1183" t="s">
        <v>297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"21:14:42.266"</f>
        <v>21:14:42.266</v>
      </c>
      <c r="T1183" t="str">
        <f>"21:14:41.766"</f>
        <v>21:14:41.766</v>
      </c>
      <c r="U1183" t="str">
        <f t="shared" si="73"/>
        <v>A073EB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297</v>
      </c>
      <c r="AG1183">
        <v>0</v>
      </c>
      <c r="AH1183">
        <v>3</v>
      </c>
      <c r="AI1183">
        <v>2</v>
      </c>
      <c r="AJ1183">
        <v>1</v>
      </c>
      <c r="AK1183" t="s">
        <v>655</v>
      </c>
      <c r="AL1183">
        <v>36.035198999999999</v>
      </c>
      <c r="AM1183" t="s">
        <v>656</v>
      </c>
      <c r="AN1183">
        <v>-75.665653000000006</v>
      </c>
      <c r="AO1183">
        <v>25</v>
      </c>
      <c r="AP1183">
        <v>900</v>
      </c>
      <c r="AQ1183" t="s">
        <v>129</v>
      </c>
      <c r="AR1183">
        <v>-42</v>
      </c>
      <c r="AS1183">
        <v>-60</v>
      </c>
      <c r="AT1183">
        <v>-960</v>
      </c>
      <c r="BB1183" t="str">
        <f t="shared" si="74"/>
        <v>1200</v>
      </c>
      <c r="BC1183">
        <v>1</v>
      </c>
      <c r="BD1183" t="str">
        <f t="shared" si="76"/>
        <v xml:space="preserve">N1281F  </v>
      </c>
      <c r="BE1183">
        <v>1</v>
      </c>
      <c r="BG1183">
        <v>0</v>
      </c>
      <c r="BH1183">
        <v>0</v>
      </c>
      <c r="BI1183">
        <v>0</v>
      </c>
      <c r="BJ1183">
        <v>750</v>
      </c>
      <c r="BK1183">
        <v>-150</v>
      </c>
      <c r="BL1183" t="s">
        <v>300</v>
      </c>
      <c r="BM1183">
        <v>1</v>
      </c>
      <c r="BN1183">
        <v>0</v>
      </c>
      <c r="BO1183">
        <v>1</v>
      </c>
      <c r="BP1183">
        <v>0</v>
      </c>
      <c r="BS1183">
        <v>0</v>
      </c>
      <c r="BT1183">
        <v>0</v>
      </c>
      <c r="BU1183">
        <v>0</v>
      </c>
      <c r="CE1183" t="str">
        <f>"21:14:42.268"</f>
        <v>21:14:42.268</v>
      </c>
      <c r="CF1183">
        <v>268138296</v>
      </c>
      <c r="CI1183">
        <v>0</v>
      </c>
      <c r="CJ1183">
        <v>1504</v>
      </c>
      <c r="CK1183">
        <v>1011.2</v>
      </c>
      <c r="CL1183">
        <v>4.2187999999999999</v>
      </c>
      <c r="CM1183">
        <v>1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7</v>
      </c>
      <c r="CY1183">
        <v>7</v>
      </c>
      <c r="CZ1183" t="s">
        <v>131</v>
      </c>
      <c r="DA1183">
        <v>145</v>
      </c>
      <c r="DB1183">
        <v>1</v>
      </c>
      <c r="DC1183" t="s">
        <v>132</v>
      </c>
      <c r="DD1183" t="s">
        <v>133</v>
      </c>
      <c r="DG1183">
        <v>1875948</v>
      </c>
      <c r="DI1183">
        <v>0</v>
      </c>
      <c r="DJ1183">
        <v>0</v>
      </c>
      <c r="DK1183">
        <v>1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3">
      <c r="A1184" t="str">
        <f>"09/28/2024 21:14:42.554"</f>
        <v>09/28/2024 21:14:42.554</v>
      </c>
      <c r="C1184" t="str">
        <f t="shared" si="75"/>
        <v>FFDFD7C0</v>
      </c>
      <c r="D1184" t="s">
        <v>123</v>
      </c>
      <c r="E1184">
        <v>2</v>
      </c>
      <c r="H1184">
        <v>158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"21:14:42.266"</f>
        <v>21:14:42.266</v>
      </c>
      <c r="T1184" t="str">
        <f>"21:14:41.766"</f>
        <v>21:14:41.766</v>
      </c>
      <c r="U1184" t="str">
        <f t="shared" si="73"/>
        <v>A073EB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297</v>
      </c>
      <c r="AG1184">
        <v>0</v>
      </c>
      <c r="AH1184">
        <v>3</v>
      </c>
      <c r="AI1184">
        <v>2</v>
      </c>
      <c r="AJ1184">
        <v>1</v>
      </c>
      <c r="AK1184" t="s">
        <v>655</v>
      </c>
      <c r="AL1184">
        <v>36.035198999999999</v>
      </c>
      <c r="AM1184" t="s">
        <v>656</v>
      </c>
      <c r="AN1184">
        <v>-75.665653000000006</v>
      </c>
      <c r="AO1184">
        <v>25</v>
      </c>
      <c r="AP1184">
        <v>900</v>
      </c>
      <c r="AQ1184" t="s">
        <v>129</v>
      </c>
      <c r="AR1184">
        <v>-42</v>
      </c>
      <c r="AS1184">
        <v>-60</v>
      </c>
      <c r="AT1184">
        <v>-960</v>
      </c>
      <c r="BB1184" t="str">
        <f t="shared" si="74"/>
        <v>1200</v>
      </c>
      <c r="BC1184">
        <v>1</v>
      </c>
      <c r="BD1184" t="str">
        <f t="shared" si="76"/>
        <v xml:space="preserve">N1281F  </v>
      </c>
      <c r="BE1184">
        <v>1</v>
      </c>
      <c r="BG1184">
        <v>0</v>
      </c>
      <c r="BH1184">
        <v>0</v>
      </c>
      <c r="BI1184">
        <v>0</v>
      </c>
      <c r="BJ1184">
        <v>750</v>
      </c>
      <c r="BK1184">
        <v>-150</v>
      </c>
      <c r="BL1184" t="s">
        <v>300</v>
      </c>
      <c r="BM1184">
        <v>1</v>
      </c>
      <c r="BN1184">
        <v>0</v>
      </c>
      <c r="BO1184">
        <v>1</v>
      </c>
      <c r="BP1184">
        <v>0</v>
      </c>
      <c r="BS1184">
        <v>0</v>
      </c>
      <c r="BT1184">
        <v>0</v>
      </c>
      <c r="BU1184">
        <v>0</v>
      </c>
      <c r="CE1184" t="str">
        <f>"21:14:42.268"</f>
        <v>21:14:42.268</v>
      </c>
      <c r="CF1184">
        <v>268138296</v>
      </c>
      <c r="CI1184">
        <v>0</v>
      </c>
      <c r="CJ1184">
        <v>1504</v>
      </c>
      <c r="CK1184">
        <v>1011.2</v>
      </c>
      <c r="CL1184">
        <v>4.2187999999999999</v>
      </c>
      <c r="CM1184">
        <v>1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7</v>
      </c>
      <c r="CY1184">
        <v>7</v>
      </c>
      <c r="CZ1184" t="s">
        <v>131</v>
      </c>
      <c r="DA1184">
        <v>145</v>
      </c>
      <c r="DB1184">
        <v>1</v>
      </c>
      <c r="DC1184" t="s">
        <v>132</v>
      </c>
      <c r="DD1184" t="s">
        <v>133</v>
      </c>
      <c r="DG1184">
        <v>1875948</v>
      </c>
      <c r="DI1184">
        <v>0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3">
      <c r="A1185" t="str">
        <f>"09/28/2024 21:14:43.491"</f>
        <v>09/28/2024 21:14:43.491</v>
      </c>
      <c r="C1185" t="str">
        <f t="shared" si="75"/>
        <v>FFDFD7C0</v>
      </c>
      <c r="D1185" t="s">
        <v>136</v>
      </c>
      <c r="E1185">
        <v>3</v>
      </c>
      <c r="F1185">
        <v>1003</v>
      </c>
      <c r="G1185" t="s">
        <v>142</v>
      </c>
      <c r="J1185" t="s">
        <v>137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"21:14:43.234"</f>
        <v>21:14:43.234</v>
      </c>
      <c r="T1185" t="str">
        <f>"21:14:42.734"</f>
        <v>21:14:42.734</v>
      </c>
      <c r="U1185" t="str">
        <f t="shared" si="73"/>
        <v>A073EB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297</v>
      </c>
      <c r="AG1185">
        <v>0</v>
      </c>
      <c r="AH1185">
        <v>3</v>
      </c>
      <c r="AI1185">
        <v>2</v>
      </c>
      <c r="AJ1185">
        <v>1</v>
      </c>
      <c r="AK1185" t="s">
        <v>657</v>
      </c>
      <c r="AL1185">
        <v>36.034877000000002</v>
      </c>
      <c r="AM1185" t="s">
        <v>658</v>
      </c>
      <c r="AN1185">
        <v>-75.665824000000001</v>
      </c>
      <c r="AO1185">
        <v>25</v>
      </c>
      <c r="AP1185">
        <v>900</v>
      </c>
      <c r="AQ1185" t="s">
        <v>129</v>
      </c>
      <c r="AR1185">
        <v>-32</v>
      </c>
      <c r="AS1185">
        <v>-66</v>
      </c>
      <c r="AT1185">
        <v>-1024</v>
      </c>
      <c r="BB1185" t="str">
        <f t="shared" si="74"/>
        <v>1200</v>
      </c>
      <c r="BC1185">
        <v>1</v>
      </c>
      <c r="BD1185" t="str">
        <f t="shared" si="76"/>
        <v xml:space="preserve">N1281F  </v>
      </c>
      <c r="BE1185">
        <v>1</v>
      </c>
      <c r="BG1185">
        <v>0</v>
      </c>
      <c r="BH1185">
        <v>0</v>
      </c>
      <c r="BI1185">
        <v>0</v>
      </c>
      <c r="BJ1185">
        <v>725</v>
      </c>
      <c r="BK1185">
        <v>-175</v>
      </c>
      <c r="BL1185" t="s">
        <v>300</v>
      </c>
      <c r="BM1185">
        <v>1</v>
      </c>
      <c r="BN1185">
        <v>0</v>
      </c>
      <c r="BO1185">
        <v>1</v>
      </c>
      <c r="BP1185">
        <v>0</v>
      </c>
      <c r="BS1185">
        <v>0</v>
      </c>
      <c r="BT1185">
        <v>0</v>
      </c>
      <c r="BU1185">
        <v>0</v>
      </c>
      <c r="CE1185" t="str">
        <f>"21:14:43.240"</f>
        <v>21:14:43.240</v>
      </c>
      <c r="CF1185">
        <v>239717727</v>
      </c>
      <c r="CI1185">
        <v>0</v>
      </c>
      <c r="CJ1185">
        <v>1504</v>
      </c>
      <c r="CK1185">
        <v>1011.2</v>
      </c>
      <c r="CL1185">
        <v>4.2187999999999999</v>
      </c>
      <c r="CM1185">
        <v>1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7</v>
      </c>
      <c r="CY1185">
        <v>7</v>
      </c>
      <c r="CZ1185" t="s">
        <v>131</v>
      </c>
      <c r="DA1185">
        <v>145</v>
      </c>
      <c r="DB1185">
        <v>1</v>
      </c>
      <c r="DC1185" t="s">
        <v>132</v>
      </c>
      <c r="DD1185" t="s">
        <v>133</v>
      </c>
      <c r="DG1185">
        <v>1876411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3">
      <c r="A1186" t="str">
        <f>"09/28/2024 21:14:43.491"</f>
        <v>09/28/2024 21:14:43.491</v>
      </c>
      <c r="C1186" t="str">
        <f t="shared" si="75"/>
        <v>FFDFD7C0</v>
      </c>
      <c r="D1186" t="s">
        <v>136</v>
      </c>
      <c r="E1186">
        <v>4</v>
      </c>
      <c r="F1186">
        <v>1004</v>
      </c>
      <c r="G1186" t="s">
        <v>124</v>
      </c>
      <c r="J1186" t="s">
        <v>137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"21:14:43.234"</f>
        <v>21:14:43.234</v>
      </c>
      <c r="T1186" t="str">
        <f>"21:14:42.734"</f>
        <v>21:14:42.734</v>
      </c>
      <c r="U1186" t="str">
        <f t="shared" si="73"/>
        <v>A073EB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297</v>
      </c>
      <c r="AG1186">
        <v>0</v>
      </c>
      <c r="AH1186">
        <v>3</v>
      </c>
      <c r="AI1186">
        <v>2</v>
      </c>
      <c r="AJ1186">
        <v>1</v>
      </c>
      <c r="AK1186" t="s">
        <v>657</v>
      </c>
      <c r="AL1186">
        <v>36.034877000000002</v>
      </c>
      <c r="AM1186" t="s">
        <v>658</v>
      </c>
      <c r="AN1186">
        <v>-75.665824000000001</v>
      </c>
      <c r="AO1186">
        <v>25</v>
      </c>
      <c r="AP1186">
        <v>900</v>
      </c>
      <c r="AQ1186" t="s">
        <v>129</v>
      </c>
      <c r="AR1186">
        <v>-32</v>
      </c>
      <c r="AS1186">
        <v>-66</v>
      </c>
      <c r="AT1186">
        <v>-1024</v>
      </c>
      <c r="BB1186" t="str">
        <f t="shared" si="74"/>
        <v>1200</v>
      </c>
      <c r="BC1186">
        <v>1</v>
      </c>
      <c r="BD1186" t="str">
        <f t="shared" si="76"/>
        <v xml:space="preserve">N1281F  </v>
      </c>
      <c r="BE1186">
        <v>1</v>
      </c>
      <c r="BG1186">
        <v>0</v>
      </c>
      <c r="BH1186">
        <v>0</v>
      </c>
      <c r="BI1186">
        <v>0</v>
      </c>
      <c r="BJ1186">
        <v>725</v>
      </c>
      <c r="BK1186">
        <v>-175</v>
      </c>
      <c r="BL1186" t="s">
        <v>300</v>
      </c>
      <c r="BM1186">
        <v>1</v>
      </c>
      <c r="BN1186">
        <v>0</v>
      </c>
      <c r="BO1186">
        <v>1</v>
      </c>
      <c r="BP1186">
        <v>0</v>
      </c>
      <c r="BS1186">
        <v>0</v>
      </c>
      <c r="BT1186">
        <v>0</v>
      </c>
      <c r="BU1186">
        <v>0</v>
      </c>
      <c r="CE1186" t="str">
        <f>"21:14:43.240"</f>
        <v>21:14:43.240</v>
      </c>
      <c r="CF1186">
        <v>239717727</v>
      </c>
      <c r="CI1186">
        <v>0</v>
      </c>
      <c r="CJ1186">
        <v>1504</v>
      </c>
      <c r="CK1186">
        <v>1011.2</v>
      </c>
      <c r="CL1186">
        <v>4.2187999999999999</v>
      </c>
      <c r="CM1186">
        <v>1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7</v>
      </c>
      <c r="CY1186">
        <v>7</v>
      </c>
      <c r="CZ1186" t="s">
        <v>131</v>
      </c>
      <c r="DA1186">
        <v>145</v>
      </c>
      <c r="DB1186">
        <v>1</v>
      </c>
      <c r="DC1186" t="s">
        <v>132</v>
      </c>
      <c r="DD1186" t="s">
        <v>133</v>
      </c>
      <c r="DG1186">
        <v>1876411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3">
      <c r="A1187" t="str">
        <f>"09/28/2024 21:14:43.507"</f>
        <v>09/28/2024 21:14:43.507</v>
      </c>
      <c r="C1187" t="str">
        <f t="shared" si="75"/>
        <v>FFDFD7C0</v>
      </c>
      <c r="D1187" t="s">
        <v>427</v>
      </c>
      <c r="E1187">
        <v>46</v>
      </c>
      <c r="H1187">
        <v>143</v>
      </c>
      <c r="I1187" t="s">
        <v>428</v>
      </c>
      <c r="J1187" t="s">
        <v>297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"21:14:43.234"</f>
        <v>21:14:43.234</v>
      </c>
      <c r="T1187" t="str">
        <f>"21:14:42.734"</f>
        <v>21:14:42.734</v>
      </c>
      <c r="U1187" t="str">
        <f t="shared" si="73"/>
        <v>A073EB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297</v>
      </c>
      <c r="AG1187">
        <v>0</v>
      </c>
      <c r="AH1187">
        <v>3</v>
      </c>
      <c r="AI1187">
        <v>2</v>
      </c>
      <c r="AJ1187">
        <v>1</v>
      </c>
      <c r="AK1187" t="s">
        <v>657</v>
      </c>
      <c r="AL1187">
        <v>36.034877000000002</v>
      </c>
      <c r="AM1187" t="s">
        <v>658</v>
      </c>
      <c r="AN1187">
        <v>-75.665824000000001</v>
      </c>
      <c r="AO1187">
        <v>25</v>
      </c>
      <c r="AP1187">
        <v>900</v>
      </c>
      <c r="AQ1187" t="s">
        <v>129</v>
      </c>
      <c r="AR1187">
        <v>-32</v>
      </c>
      <c r="AS1187">
        <v>-66</v>
      </c>
      <c r="AT1187">
        <v>-1024</v>
      </c>
      <c r="BB1187" t="str">
        <f t="shared" si="74"/>
        <v>1200</v>
      </c>
      <c r="BC1187">
        <v>1</v>
      </c>
      <c r="BD1187" t="str">
        <f t="shared" si="76"/>
        <v xml:space="preserve">N1281F  </v>
      </c>
      <c r="BE1187">
        <v>1</v>
      </c>
      <c r="BG1187">
        <v>0</v>
      </c>
      <c r="BH1187">
        <v>0</v>
      </c>
      <c r="BI1187">
        <v>0</v>
      </c>
      <c r="BJ1187">
        <v>725</v>
      </c>
      <c r="BK1187">
        <v>-175</v>
      </c>
      <c r="BL1187" t="s">
        <v>300</v>
      </c>
      <c r="BM1187">
        <v>1</v>
      </c>
      <c r="BN1187">
        <v>0</v>
      </c>
      <c r="BO1187">
        <v>1</v>
      </c>
      <c r="BP1187">
        <v>0</v>
      </c>
      <c r="BS1187">
        <v>0</v>
      </c>
      <c r="BT1187">
        <v>0</v>
      </c>
      <c r="BU1187">
        <v>0</v>
      </c>
      <c r="CE1187" t="str">
        <f>"21:14:43.240"</f>
        <v>21:14:43.240</v>
      </c>
      <c r="CF1187">
        <v>239717727</v>
      </c>
      <c r="CI1187">
        <v>0</v>
      </c>
      <c r="CJ1187">
        <v>1504</v>
      </c>
      <c r="CK1187">
        <v>1011.2</v>
      </c>
      <c r="CL1187">
        <v>4.2187999999999999</v>
      </c>
      <c r="CM1187">
        <v>1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7</v>
      </c>
      <c r="CY1187">
        <v>7</v>
      </c>
      <c r="CZ1187" t="s">
        <v>131</v>
      </c>
      <c r="DA1187">
        <v>145</v>
      </c>
      <c r="DB1187">
        <v>1</v>
      </c>
      <c r="DC1187" t="s">
        <v>132</v>
      </c>
      <c r="DD1187" t="s">
        <v>133</v>
      </c>
      <c r="DG1187">
        <v>1876411</v>
      </c>
      <c r="DI1187">
        <v>0</v>
      </c>
      <c r="DJ1187">
        <v>0</v>
      </c>
      <c r="DK1187">
        <v>1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3">
      <c r="A1188" t="str">
        <f>"09/28/2024 21:14:43.491"</f>
        <v>09/28/2024 21:14:43.491</v>
      </c>
      <c r="C1188" t="str">
        <f t="shared" si="75"/>
        <v>FFDFD7C0</v>
      </c>
      <c r="D1188" t="s">
        <v>123</v>
      </c>
      <c r="E1188">
        <v>2</v>
      </c>
      <c r="H1188">
        <v>158</v>
      </c>
      <c r="I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"21:14:43.234"</f>
        <v>21:14:43.234</v>
      </c>
      <c r="T1188" t="str">
        <f>"21:14:42.734"</f>
        <v>21:14:42.734</v>
      </c>
      <c r="U1188" t="str">
        <f t="shared" si="73"/>
        <v>A073EB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297</v>
      </c>
      <c r="AG1188">
        <v>0</v>
      </c>
      <c r="AH1188">
        <v>3</v>
      </c>
      <c r="AI1188">
        <v>2</v>
      </c>
      <c r="AJ1188">
        <v>1</v>
      </c>
      <c r="AK1188" t="s">
        <v>657</v>
      </c>
      <c r="AL1188">
        <v>36.034877000000002</v>
      </c>
      <c r="AM1188" t="s">
        <v>658</v>
      </c>
      <c r="AN1188">
        <v>-75.665824000000001</v>
      </c>
      <c r="AO1188">
        <v>25</v>
      </c>
      <c r="AP1188">
        <v>900</v>
      </c>
      <c r="AQ1188" t="s">
        <v>129</v>
      </c>
      <c r="AR1188">
        <v>-32</v>
      </c>
      <c r="AS1188">
        <v>-66</v>
      </c>
      <c r="AT1188">
        <v>-1024</v>
      </c>
      <c r="BB1188" t="str">
        <f t="shared" si="74"/>
        <v>1200</v>
      </c>
      <c r="BC1188">
        <v>1</v>
      </c>
      <c r="BD1188" t="str">
        <f t="shared" si="76"/>
        <v xml:space="preserve">N1281F  </v>
      </c>
      <c r="BE1188">
        <v>1</v>
      </c>
      <c r="BG1188">
        <v>0</v>
      </c>
      <c r="BH1188">
        <v>0</v>
      </c>
      <c r="BI1188">
        <v>0</v>
      </c>
      <c r="BJ1188">
        <v>725</v>
      </c>
      <c r="BK1188">
        <v>-175</v>
      </c>
      <c r="BL1188" t="s">
        <v>300</v>
      </c>
      <c r="BM1188">
        <v>1</v>
      </c>
      <c r="BN1188">
        <v>0</v>
      </c>
      <c r="BO1188">
        <v>1</v>
      </c>
      <c r="BP1188">
        <v>0</v>
      </c>
      <c r="BS1188">
        <v>0</v>
      </c>
      <c r="BT1188">
        <v>0</v>
      </c>
      <c r="BU1188">
        <v>0</v>
      </c>
      <c r="CE1188" t="str">
        <f>"21:14:43.240"</f>
        <v>21:14:43.240</v>
      </c>
      <c r="CF1188">
        <v>239717727</v>
      </c>
      <c r="CI1188">
        <v>0</v>
      </c>
      <c r="CJ1188">
        <v>1504</v>
      </c>
      <c r="CK1188">
        <v>1011.2</v>
      </c>
      <c r="CL1188">
        <v>4.2187999999999999</v>
      </c>
      <c r="CM1188">
        <v>1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7</v>
      </c>
      <c r="CY1188">
        <v>7</v>
      </c>
      <c r="CZ1188" t="s">
        <v>131</v>
      </c>
      <c r="DA1188">
        <v>145</v>
      </c>
      <c r="DB1188">
        <v>1</v>
      </c>
      <c r="DC1188" t="s">
        <v>132</v>
      </c>
      <c r="DD1188" t="s">
        <v>133</v>
      </c>
      <c r="DG1188">
        <v>1876411</v>
      </c>
      <c r="DI1188">
        <v>0</v>
      </c>
      <c r="DJ1188">
        <v>0</v>
      </c>
      <c r="DK1188">
        <v>1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3">
      <c r="A1189" t="str">
        <f>"09/28/2024 21:14:43.523"</f>
        <v>09/28/2024 21:14:43.523</v>
      </c>
      <c r="C1189" t="str">
        <f t="shared" si="75"/>
        <v>FFDFD7C0</v>
      </c>
      <c r="D1189" t="s">
        <v>143</v>
      </c>
      <c r="E1189">
        <v>13</v>
      </c>
      <c r="J1189" t="s">
        <v>144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"21:14:43.234"</f>
        <v>21:14:43.234</v>
      </c>
      <c r="T1189" t="str">
        <f>"21:14:42.734"</f>
        <v>21:14:42.734</v>
      </c>
      <c r="U1189" t="str">
        <f t="shared" si="73"/>
        <v>A073EB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297</v>
      </c>
      <c r="AG1189">
        <v>0</v>
      </c>
      <c r="AH1189">
        <v>3</v>
      </c>
      <c r="AI1189">
        <v>2</v>
      </c>
      <c r="AJ1189">
        <v>1</v>
      </c>
      <c r="AK1189" t="s">
        <v>657</v>
      </c>
      <c r="AL1189">
        <v>36.034877000000002</v>
      </c>
      <c r="AM1189" t="s">
        <v>658</v>
      </c>
      <c r="AN1189">
        <v>-75.665824000000001</v>
      </c>
      <c r="AO1189">
        <v>25</v>
      </c>
      <c r="AP1189">
        <v>900</v>
      </c>
      <c r="AQ1189" t="s">
        <v>129</v>
      </c>
      <c r="AR1189">
        <v>-32</v>
      </c>
      <c r="AS1189">
        <v>-66</v>
      </c>
      <c r="AT1189">
        <v>-1024</v>
      </c>
      <c r="BB1189" t="str">
        <f t="shared" si="74"/>
        <v>1200</v>
      </c>
      <c r="BC1189">
        <v>1</v>
      </c>
      <c r="BD1189" t="str">
        <f t="shared" si="76"/>
        <v xml:space="preserve">N1281F  </v>
      </c>
      <c r="BE1189">
        <v>1</v>
      </c>
      <c r="BG1189">
        <v>0</v>
      </c>
      <c r="BH1189">
        <v>0</v>
      </c>
      <c r="BI1189">
        <v>0</v>
      </c>
      <c r="BJ1189">
        <v>725</v>
      </c>
      <c r="BK1189">
        <v>-175</v>
      </c>
      <c r="BL1189" t="s">
        <v>300</v>
      </c>
      <c r="BM1189">
        <v>1</v>
      </c>
      <c r="BN1189">
        <v>0</v>
      </c>
      <c r="BO1189">
        <v>1</v>
      </c>
      <c r="BP1189">
        <v>0</v>
      </c>
      <c r="BS1189">
        <v>0</v>
      </c>
      <c r="BT1189">
        <v>0</v>
      </c>
      <c r="BU1189">
        <v>0</v>
      </c>
      <c r="CE1189" t="str">
        <f>"21:14:43.240"</f>
        <v>21:14:43.240</v>
      </c>
      <c r="CF1189">
        <v>239717727</v>
      </c>
      <c r="CI1189">
        <v>0</v>
      </c>
      <c r="CJ1189">
        <v>1504</v>
      </c>
      <c r="CK1189">
        <v>1011.2</v>
      </c>
      <c r="CL1189">
        <v>4.2187999999999999</v>
      </c>
      <c r="CM1189">
        <v>1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7</v>
      </c>
      <c r="CY1189">
        <v>7</v>
      </c>
      <c r="CZ1189" t="s">
        <v>131</v>
      </c>
      <c r="DA1189">
        <v>145</v>
      </c>
      <c r="DB1189">
        <v>1</v>
      </c>
      <c r="DC1189" t="s">
        <v>132</v>
      </c>
      <c r="DD1189" t="s">
        <v>133</v>
      </c>
      <c r="DG1189">
        <v>1876411</v>
      </c>
      <c r="DI1189">
        <v>0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3">
      <c r="A1190" t="str">
        <f>"09/28/2024 21:14:44.429"</f>
        <v>09/28/2024 21:14:44.429</v>
      </c>
      <c r="C1190" t="str">
        <f t="shared" si="75"/>
        <v>FFDFD7C0</v>
      </c>
      <c r="D1190" t="s">
        <v>123</v>
      </c>
      <c r="E1190">
        <v>2</v>
      </c>
      <c r="H1190">
        <v>158</v>
      </c>
      <c r="I1190" t="s">
        <v>124</v>
      </c>
      <c r="J1190" t="s">
        <v>125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"21:14:44.172"</f>
        <v>21:14:44.172</v>
      </c>
      <c r="T1190" t="str">
        <f>"21:14:43.772"</f>
        <v>21:14:43.772</v>
      </c>
      <c r="U1190" t="str">
        <f t="shared" si="73"/>
        <v>A073EB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297</v>
      </c>
      <c r="AG1190">
        <v>0</v>
      </c>
      <c r="AH1190">
        <v>3</v>
      </c>
      <c r="AI1190">
        <v>2</v>
      </c>
      <c r="AJ1190">
        <v>1</v>
      </c>
      <c r="AK1190" t="s">
        <v>659</v>
      </c>
      <c r="AL1190">
        <v>36.034598000000003</v>
      </c>
      <c r="AM1190" t="s">
        <v>660</v>
      </c>
      <c r="AN1190">
        <v>-75.665931999999998</v>
      </c>
      <c r="AO1190">
        <v>25</v>
      </c>
      <c r="AP1190">
        <v>875</v>
      </c>
      <c r="AQ1190" t="s">
        <v>129</v>
      </c>
      <c r="AR1190">
        <v>-25</v>
      </c>
      <c r="AS1190">
        <v>-69</v>
      </c>
      <c r="AT1190">
        <v>-1152</v>
      </c>
      <c r="BB1190" t="str">
        <f t="shared" si="74"/>
        <v>1200</v>
      </c>
      <c r="BC1190">
        <v>1</v>
      </c>
      <c r="BD1190" t="str">
        <f t="shared" si="76"/>
        <v xml:space="preserve">N1281F  </v>
      </c>
      <c r="BE1190">
        <v>1</v>
      </c>
      <c r="BG1190">
        <v>0</v>
      </c>
      <c r="BH1190">
        <v>0</v>
      </c>
      <c r="BI1190">
        <v>0</v>
      </c>
      <c r="BJ1190">
        <v>700</v>
      </c>
      <c r="BK1190">
        <v>-175</v>
      </c>
      <c r="BL1190" t="s">
        <v>300</v>
      </c>
      <c r="BM1190">
        <v>1</v>
      </c>
      <c r="BN1190">
        <v>0</v>
      </c>
      <c r="BO1190">
        <v>1</v>
      </c>
      <c r="BP1190">
        <v>0</v>
      </c>
      <c r="BS1190">
        <v>0.04</v>
      </c>
      <c r="BT1190">
        <v>0</v>
      </c>
      <c r="BU1190">
        <v>0</v>
      </c>
      <c r="CE1190" t="str">
        <f>"21:14:44.179"</f>
        <v>21:14:44.179</v>
      </c>
      <c r="CF1190">
        <v>178528782</v>
      </c>
      <c r="CI1190">
        <v>0</v>
      </c>
      <c r="CJ1190">
        <v>1504</v>
      </c>
      <c r="CK1190">
        <v>1011.2</v>
      </c>
      <c r="CL1190">
        <v>4.2187999999999999</v>
      </c>
      <c r="CM1190">
        <v>1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6</v>
      </c>
      <c r="CY1190">
        <v>7</v>
      </c>
      <c r="CZ1190" t="s">
        <v>131</v>
      </c>
      <c r="DA1190">
        <v>145</v>
      </c>
      <c r="DB1190">
        <v>1</v>
      </c>
      <c r="DC1190" t="s">
        <v>132</v>
      </c>
      <c r="DD1190" t="s">
        <v>133</v>
      </c>
      <c r="DG1190">
        <v>1876885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3">
      <c r="A1191" t="str">
        <f>"09/28/2024 21:14:44.429"</f>
        <v>09/28/2024 21:14:44.429</v>
      </c>
      <c r="C1191" t="str">
        <f t="shared" si="75"/>
        <v>FFDFD7C0</v>
      </c>
      <c r="D1191" t="s">
        <v>427</v>
      </c>
      <c r="E1191">
        <v>46</v>
      </c>
      <c r="H1191">
        <v>143</v>
      </c>
      <c r="I1191" t="s">
        <v>428</v>
      </c>
      <c r="J1191" t="s">
        <v>297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"21:14:44.172"</f>
        <v>21:14:44.172</v>
      </c>
      <c r="T1191" t="str">
        <f>"21:14:43.772"</f>
        <v>21:14:43.772</v>
      </c>
      <c r="U1191" t="str">
        <f t="shared" si="73"/>
        <v>A073EB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297</v>
      </c>
      <c r="AG1191">
        <v>0</v>
      </c>
      <c r="AH1191">
        <v>3</v>
      </c>
      <c r="AI1191">
        <v>2</v>
      </c>
      <c r="AJ1191">
        <v>1</v>
      </c>
      <c r="AK1191" t="s">
        <v>659</v>
      </c>
      <c r="AL1191">
        <v>36.034598000000003</v>
      </c>
      <c r="AM1191" t="s">
        <v>660</v>
      </c>
      <c r="AN1191">
        <v>-75.665931999999998</v>
      </c>
      <c r="AO1191">
        <v>25</v>
      </c>
      <c r="AP1191">
        <v>875</v>
      </c>
      <c r="AQ1191" t="s">
        <v>129</v>
      </c>
      <c r="AR1191">
        <v>-25</v>
      </c>
      <c r="AS1191">
        <v>-69</v>
      </c>
      <c r="AT1191">
        <v>-1152</v>
      </c>
      <c r="BB1191" t="str">
        <f t="shared" si="74"/>
        <v>1200</v>
      </c>
      <c r="BC1191">
        <v>1</v>
      </c>
      <c r="BD1191" t="str">
        <f t="shared" si="76"/>
        <v xml:space="preserve">N1281F  </v>
      </c>
      <c r="BE1191">
        <v>1</v>
      </c>
      <c r="BG1191">
        <v>0</v>
      </c>
      <c r="BH1191">
        <v>0</v>
      </c>
      <c r="BI1191">
        <v>0</v>
      </c>
      <c r="BJ1191">
        <v>700</v>
      </c>
      <c r="BK1191">
        <v>-175</v>
      </c>
      <c r="BL1191" t="s">
        <v>300</v>
      </c>
      <c r="BM1191">
        <v>1</v>
      </c>
      <c r="BN1191">
        <v>0</v>
      </c>
      <c r="BO1191">
        <v>1</v>
      </c>
      <c r="BP1191">
        <v>0</v>
      </c>
      <c r="BS1191">
        <v>0.04</v>
      </c>
      <c r="BT1191">
        <v>0</v>
      </c>
      <c r="BU1191">
        <v>0</v>
      </c>
      <c r="CE1191" t="str">
        <f>"21:14:44.179"</f>
        <v>21:14:44.179</v>
      </c>
      <c r="CF1191">
        <v>178528782</v>
      </c>
      <c r="CI1191">
        <v>0</v>
      </c>
      <c r="CJ1191">
        <v>1504</v>
      </c>
      <c r="CK1191">
        <v>1011.2</v>
      </c>
      <c r="CL1191">
        <v>4.2187999999999999</v>
      </c>
      <c r="CM1191">
        <v>1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6</v>
      </c>
      <c r="CY1191">
        <v>7</v>
      </c>
      <c r="CZ1191" t="s">
        <v>131</v>
      </c>
      <c r="DA1191">
        <v>145</v>
      </c>
      <c r="DB1191">
        <v>1</v>
      </c>
      <c r="DC1191" t="s">
        <v>132</v>
      </c>
      <c r="DD1191" t="s">
        <v>133</v>
      </c>
      <c r="DG1191">
        <v>1876885</v>
      </c>
      <c r="DI1191">
        <v>0</v>
      </c>
      <c r="DJ1191">
        <v>0</v>
      </c>
      <c r="DK1191">
        <v>1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3">
      <c r="A1192" t="str">
        <f>"09/28/2024 21:14:44.429"</f>
        <v>09/28/2024 21:14:44.429</v>
      </c>
      <c r="C1192" t="str">
        <f t="shared" si="75"/>
        <v>FFDFD7C0</v>
      </c>
      <c r="D1192" t="s">
        <v>143</v>
      </c>
      <c r="E1192">
        <v>13</v>
      </c>
      <c r="J1192" t="s">
        <v>144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"21:14:44.172"</f>
        <v>21:14:44.172</v>
      </c>
      <c r="T1192" t="str">
        <f>"21:14:43.772"</f>
        <v>21:14:43.772</v>
      </c>
      <c r="U1192" t="str">
        <f t="shared" si="73"/>
        <v>A073EB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297</v>
      </c>
      <c r="AG1192">
        <v>0</v>
      </c>
      <c r="AH1192">
        <v>3</v>
      </c>
      <c r="AI1192">
        <v>2</v>
      </c>
      <c r="AJ1192">
        <v>1</v>
      </c>
      <c r="AK1192" t="s">
        <v>659</v>
      </c>
      <c r="AL1192">
        <v>36.034598000000003</v>
      </c>
      <c r="AM1192" t="s">
        <v>660</v>
      </c>
      <c r="AN1192">
        <v>-75.665931999999998</v>
      </c>
      <c r="AO1192">
        <v>25</v>
      </c>
      <c r="AP1192">
        <v>875</v>
      </c>
      <c r="AQ1192" t="s">
        <v>129</v>
      </c>
      <c r="AR1192">
        <v>-25</v>
      </c>
      <c r="AS1192">
        <v>-69</v>
      </c>
      <c r="AT1192">
        <v>-1152</v>
      </c>
      <c r="BB1192" t="str">
        <f t="shared" si="74"/>
        <v>1200</v>
      </c>
      <c r="BC1192">
        <v>1</v>
      </c>
      <c r="BD1192" t="str">
        <f t="shared" si="76"/>
        <v xml:space="preserve">N1281F  </v>
      </c>
      <c r="BE1192">
        <v>1</v>
      </c>
      <c r="BG1192">
        <v>0</v>
      </c>
      <c r="BH1192">
        <v>0</v>
      </c>
      <c r="BI1192">
        <v>0</v>
      </c>
      <c r="BJ1192">
        <v>700</v>
      </c>
      <c r="BK1192">
        <v>-175</v>
      </c>
      <c r="BL1192" t="s">
        <v>300</v>
      </c>
      <c r="BM1192">
        <v>1</v>
      </c>
      <c r="BN1192">
        <v>0</v>
      </c>
      <c r="BO1192">
        <v>1</v>
      </c>
      <c r="BP1192">
        <v>0</v>
      </c>
      <c r="BS1192">
        <v>0.04</v>
      </c>
      <c r="BT1192">
        <v>0</v>
      </c>
      <c r="BU1192">
        <v>0</v>
      </c>
      <c r="CE1192" t="str">
        <f>"21:14:44.179"</f>
        <v>21:14:44.179</v>
      </c>
      <c r="CF1192">
        <v>178528782</v>
      </c>
      <c r="CI1192">
        <v>0</v>
      </c>
      <c r="CJ1192">
        <v>1504</v>
      </c>
      <c r="CK1192">
        <v>1011.2</v>
      </c>
      <c r="CL1192">
        <v>4.2187999999999999</v>
      </c>
      <c r="CM1192">
        <v>1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6</v>
      </c>
      <c r="CY1192">
        <v>7</v>
      </c>
      <c r="CZ1192" t="s">
        <v>131</v>
      </c>
      <c r="DA1192">
        <v>145</v>
      </c>
      <c r="DB1192">
        <v>1</v>
      </c>
      <c r="DC1192" t="s">
        <v>132</v>
      </c>
      <c r="DD1192" t="s">
        <v>133</v>
      </c>
      <c r="DG1192">
        <v>1876885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3">
      <c r="A1193" t="str">
        <f>"09/28/2024 21:14:44.429"</f>
        <v>09/28/2024 21:14:44.429</v>
      </c>
      <c r="C1193" t="str">
        <f t="shared" si="75"/>
        <v>FFDFD7C0</v>
      </c>
      <c r="D1193" t="s">
        <v>136</v>
      </c>
      <c r="E1193">
        <v>4</v>
      </c>
      <c r="F1193">
        <v>1004</v>
      </c>
      <c r="G1193" t="s">
        <v>124</v>
      </c>
      <c r="J1193" t="s">
        <v>137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"21:14:44.172"</f>
        <v>21:14:44.172</v>
      </c>
      <c r="T1193" t="str">
        <f>"21:14:43.772"</f>
        <v>21:14:43.772</v>
      </c>
      <c r="U1193" t="str">
        <f t="shared" si="73"/>
        <v>A073EB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297</v>
      </c>
      <c r="AG1193">
        <v>0</v>
      </c>
      <c r="AH1193">
        <v>3</v>
      </c>
      <c r="AI1193">
        <v>2</v>
      </c>
      <c r="AJ1193">
        <v>1</v>
      </c>
      <c r="AK1193" t="s">
        <v>659</v>
      </c>
      <c r="AL1193">
        <v>36.034598000000003</v>
      </c>
      <c r="AM1193" t="s">
        <v>660</v>
      </c>
      <c r="AN1193">
        <v>-75.665931999999998</v>
      </c>
      <c r="AO1193">
        <v>25</v>
      </c>
      <c r="AP1193">
        <v>875</v>
      </c>
      <c r="AQ1193" t="s">
        <v>129</v>
      </c>
      <c r="AR1193">
        <v>-25</v>
      </c>
      <c r="AS1193">
        <v>-69</v>
      </c>
      <c r="AT1193">
        <v>-1152</v>
      </c>
      <c r="BB1193" t="str">
        <f t="shared" si="74"/>
        <v>1200</v>
      </c>
      <c r="BC1193">
        <v>1</v>
      </c>
      <c r="BD1193" t="str">
        <f t="shared" si="76"/>
        <v xml:space="preserve">N1281F  </v>
      </c>
      <c r="BE1193">
        <v>1</v>
      </c>
      <c r="BG1193">
        <v>0</v>
      </c>
      <c r="BH1193">
        <v>0</v>
      </c>
      <c r="BI1193">
        <v>0</v>
      </c>
      <c r="BJ1193">
        <v>700</v>
      </c>
      <c r="BK1193">
        <v>-175</v>
      </c>
      <c r="BL1193" t="s">
        <v>300</v>
      </c>
      <c r="BM1193">
        <v>1</v>
      </c>
      <c r="BN1193">
        <v>0</v>
      </c>
      <c r="BO1193">
        <v>1</v>
      </c>
      <c r="BP1193">
        <v>0</v>
      </c>
      <c r="BS1193">
        <v>0.04</v>
      </c>
      <c r="BT1193">
        <v>0</v>
      </c>
      <c r="BU1193">
        <v>0</v>
      </c>
      <c r="CE1193" t="str">
        <f>"21:14:44.179"</f>
        <v>21:14:44.179</v>
      </c>
      <c r="CF1193">
        <v>178528782</v>
      </c>
      <c r="CI1193">
        <v>0</v>
      </c>
      <c r="CJ1193">
        <v>1504</v>
      </c>
      <c r="CK1193">
        <v>1011.2</v>
      </c>
      <c r="CL1193">
        <v>4.2187999999999999</v>
      </c>
      <c r="CM1193">
        <v>1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6</v>
      </c>
      <c r="CY1193">
        <v>7</v>
      </c>
      <c r="CZ1193" t="s">
        <v>131</v>
      </c>
      <c r="DA1193">
        <v>145</v>
      </c>
      <c r="DB1193">
        <v>1</v>
      </c>
      <c r="DC1193" t="s">
        <v>132</v>
      </c>
      <c r="DD1193" t="s">
        <v>133</v>
      </c>
      <c r="DG1193">
        <v>1876885</v>
      </c>
      <c r="DI1193">
        <v>0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3">
      <c r="A1194" t="str">
        <f>"09/28/2024 21:14:44.429"</f>
        <v>09/28/2024 21:14:44.429</v>
      </c>
      <c r="C1194" t="str">
        <f t="shared" si="75"/>
        <v>FFDFD7C0</v>
      </c>
      <c r="D1194" t="s">
        <v>136</v>
      </c>
      <c r="E1194">
        <v>3</v>
      </c>
      <c r="F1194">
        <v>1003</v>
      </c>
      <c r="G1194" t="s">
        <v>142</v>
      </c>
      <c r="J1194" t="s">
        <v>137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"21:14:44.172"</f>
        <v>21:14:44.172</v>
      </c>
      <c r="T1194" t="str">
        <f>"21:14:43.772"</f>
        <v>21:14:43.772</v>
      </c>
      <c r="U1194" t="str">
        <f t="shared" si="73"/>
        <v>A073EB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297</v>
      </c>
      <c r="AG1194">
        <v>0</v>
      </c>
      <c r="AH1194">
        <v>3</v>
      </c>
      <c r="AI1194">
        <v>2</v>
      </c>
      <c r="AJ1194">
        <v>1</v>
      </c>
      <c r="AK1194" t="s">
        <v>659</v>
      </c>
      <c r="AL1194">
        <v>36.034598000000003</v>
      </c>
      <c r="AM1194" t="s">
        <v>660</v>
      </c>
      <c r="AN1194">
        <v>-75.665931999999998</v>
      </c>
      <c r="AO1194">
        <v>25</v>
      </c>
      <c r="AP1194">
        <v>875</v>
      </c>
      <c r="AQ1194" t="s">
        <v>129</v>
      </c>
      <c r="AR1194">
        <v>-25</v>
      </c>
      <c r="AS1194">
        <v>-69</v>
      </c>
      <c r="AT1194">
        <v>-1152</v>
      </c>
      <c r="BB1194" t="str">
        <f t="shared" si="74"/>
        <v>1200</v>
      </c>
      <c r="BC1194">
        <v>1</v>
      </c>
      <c r="BD1194" t="str">
        <f t="shared" si="76"/>
        <v xml:space="preserve">N1281F  </v>
      </c>
      <c r="BE1194">
        <v>1</v>
      </c>
      <c r="BG1194">
        <v>0</v>
      </c>
      <c r="BH1194">
        <v>0</v>
      </c>
      <c r="BI1194">
        <v>0</v>
      </c>
      <c r="BJ1194">
        <v>700</v>
      </c>
      <c r="BK1194">
        <v>-175</v>
      </c>
      <c r="BL1194" t="s">
        <v>300</v>
      </c>
      <c r="BM1194">
        <v>1</v>
      </c>
      <c r="BN1194">
        <v>0</v>
      </c>
      <c r="BO1194">
        <v>1</v>
      </c>
      <c r="BP1194">
        <v>0</v>
      </c>
      <c r="BS1194">
        <v>0.04</v>
      </c>
      <c r="BT1194">
        <v>0</v>
      </c>
      <c r="BU1194">
        <v>0</v>
      </c>
      <c r="CE1194" t="str">
        <f>"21:14:44.179"</f>
        <v>21:14:44.179</v>
      </c>
      <c r="CF1194">
        <v>178528782</v>
      </c>
      <c r="CI1194">
        <v>0</v>
      </c>
      <c r="CJ1194">
        <v>1504</v>
      </c>
      <c r="CK1194">
        <v>1011.2</v>
      </c>
      <c r="CL1194">
        <v>4.2187999999999999</v>
      </c>
      <c r="CM1194">
        <v>1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6</v>
      </c>
      <c r="CY1194">
        <v>7</v>
      </c>
      <c r="CZ1194" t="s">
        <v>131</v>
      </c>
      <c r="DA1194">
        <v>145</v>
      </c>
      <c r="DB1194">
        <v>1</v>
      </c>
      <c r="DC1194" t="s">
        <v>132</v>
      </c>
      <c r="DD1194" t="s">
        <v>133</v>
      </c>
      <c r="DG1194">
        <v>1876885</v>
      </c>
      <c r="DI1194">
        <v>0</v>
      </c>
      <c r="DJ1194">
        <v>0</v>
      </c>
      <c r="DK1194">
        <v>1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3">
      <c r="A1195" t="str">
        <f>"09/28/2024 21:14:45.554"</f>
        <v>09/28/2024 21:14:45.554</v>
      </c>
      <c r="C1195" t="str">
        <f t="shared" si="75"/>
        <v>FFDFD7C0</v>
      </c>
      <c r="D1195" t="s">
        <v>123</v>
      </c>
      <c r="E1195">
        <v>2</v>
      </c>
      <c r="H1195">
        <v>158</v>
      </c>
      <c r="I1195" t="s">
        <v>124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"21:14:45.266"</f>
        <v>21:14:45.266</v>
      </c>
      <c r="T1195" t="str">
        <f>"21:14:44.766"</f>
        <v>21:14:44.766</v>
      </c>
      <c r="U1195" t="str">
        <f t="shared" si="73"/>
        <v>A073EB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297</v>
      </c>
      <c r="AG1195">
        <v>0</v>
      </c>
      <c r="AH1195">
        <v>3</v>
      </c>
      <c r="AI1195">
        <v>2</v>
      </c>
      <c r="AJ1195">
        <v>1</v>
      </c>
      <c r="AK1195" t="s">
        <v>661</v>
      </c>
      <c r="AL1195">
        <v>36.034233999999998</v>
      </c>
      <c r="AM1195" t="s">
        <v>662</v>
      </c>
      <c r="AN1195">
        <v>-75.666038999999998</v>
      </c>
      <c r="AO1195">
        <v>25</v>
      </c>
      <c r="AP1195">
        <v>850</v>
      </c>
      <c r="AQ1195" t="s">
        <v>129</v>
      </c>
      <c r="AR1195">
        <v>-19</v>
      </c>
      <c r="AS1195">
        <v>-72</v>
      </c>
      <c r="AT1195">
        <v>-1280</v>
      </c>
      <c r="BB1195" t="str">
        <f t="shared" si="74"/>
        <v>1200</v>
      </c>
      <c r="BC1195">
        <v>1</v>
      </c>
      <c r="BD1195" t="str">
        <f t="shared" si="76"/>
        <v xml:space="preserve">N1281F  </v>
      </c>
      <c r="BE1195">
        <v>1</v>
      </c>
      <c r="BG1195">
        <v>0</v>
      </c>
      <c r="BH1195">
        <v>0</v>
      </c>
      <c r="BI1195">
        <v>0</v>
      </c>
      <c r="BJ1195">
        <v>675</v>
      </c>
      <c r="BK1195">
        <v>-175</v>
      </c>
      <c r="BL1195" t="s">
        <v>300</v>
      </c>
      <c r="BM1195">
        <v>1</v>
      </c>
      <c r="BN1195">
        <v>0</v>
      </c>
      <c r="BO1195">
        <v>1</v>
      </c>
      <c r="BP1195">
        <v>0</v>
      </c>
      <c r="BS1195">
        <v>0.04</v>
      </c>
      <c r="BT1195">
        <v>0</v>
      </c>
      <c r="BU1195">
        <v>0</v>
      </c>
      <c r="CE1195" t="str">
        <f>"21:14:45.271"</f>
        <v>21:14:45.271</v>
      </c>
      <c r="CF1195">
        <v>271350851</v>
      </c>
      <c r="CI1195">
        <v>0</v>
      </c>
      <c r="CJ1195">
        <v>1504</v>
      </c>
      <c r="CK1195">
        <v>1011.2</v>
      </c>
      <c r="CL1195">
        <v>4.2187999999999999</v>
      </c>
      <c r="CM1195">
        <v>1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5</v>
      </c>
      <c r="CY1195">
        <v>7</v>
      </c>
      <c r="CZ1195" t="s">
        <v>131</v>
      </c>
      <c r="DA1195">
        <v>145</v>
      </c>
      <c r="DB1195">
        <v>1</v>
      </c>
      <c r="DC1195" t="s">
        <v>132</v>
      </c>
      <c r="DD1195" t="s">
        <v>133</v>
      </c>
      <c r="DG1195">
        <v>1877378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3">
      <c r="A1196" t="str">
        <f>"09/28/2024 21:14:45.554"</f>
        <v>09/28/2024 21:14:45.554</v>
      </c>
      <c r="C1196" t="str">
        <f t="shared" si="75"/>
        <v>FFDFD7C0</v>
      </c>
      <c r="D1196" t="s">
        <v>427</v>
      </c>
      <c r="E1196">
        <v>46</v>
      </c>
      <c r="H1196">
        <v>143</v>
      </c>
      <c r="I1196" t="s">
        <v>428</v>
      </c>
      <c r="J1196" t="s">
        <v>297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"21:14:45.266"</f>
        <v>21:14:45.266</v>
      </c>
      <c r="T1196" t="str">
        <f>"21:14:44.766"</f>
        <v>21:14:44.766</v>
      </c>
      <c r="U1196" t="str">
        <f t="shared" si="73"/>
        <v>A073EB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297</v>
      </c>
      <c r="AG1196">
        <v>0</v>
      </c>
      <c r="AH1196">
        <v>3</v>
      </c>
      <c r="AI1196">
        <v>2</v>
      </c>
      <c r="AJ1196">
        <v>1</v>
      </c>
      <c r="AK1196" t="s">
        <v>661</v>
      </c>
      <c r="AL1196">
        <v>36.034233999999998</v>
      </c>
      <c r="AM1196" t="s">
        <v>662</v>
      </c>
      <c r="AN1196">
        <v>-75.666038999999998</v>
      </c>
      <c r="AO1196">
        <v>25</v>
      </c>
      <c r="AP1196">
        <v>850</v>
      </c>
      <c r="AQ1196" t="s">
        <v>129</v>
      </c>
      <c r="AR1196">
        <v>-19</v>
      </c>
      <c r="AS1196">
        <v>-72</v>
      </c>
      <c r="AT1196">
        <v>-1280</v>
      </c>
      <c r="BB1196" t="str">
        <f t="shared" si="74"/>
        <v>1200</v>
      </c>
      <c r="BC1196">
        <v>1</v>
      </c>
      <c r="BD1196" t="str">
        <f t="shared" si="76"/>
        <v xml:space="preserve">N1281F  </v>
      </c>
      <c r="BE1196">
        <v>1</v>
      </c>
      <c r="BG1196">
        <v>0</v>
      </c>
      <c r="BH1196">
        <v>0</v>
      </c>
      <c r="BI1196">
        <v>0</v>
      </c>
      <c r="BJ1196">
        <v>675</v>
      </c>
      <c r="BK1196">
        <v>-175</v>
      </c>
      <c r="BL1196" t="s">
        <v>300</v>
      </c>
      <c r="BM1196">
        <v>1</v>
      </c>
      <c r="BN1196">
        <v>0</v>
      </c>
      <c r="BO1196">
        <v>1</v>
      </c>
      <c r="BP1196">
        <v>0</v>
      </c>
      <c r="BS1196">
        <v>0.04</v>
      </c>
      <c r="BT1196">
        <v>0</v>
      </c>
      <c r="BU1196">
        <v>0</v>
      </c>
      <c r="CE1196" t="str">
        <f>"21:14:45.271"</f>
        <v>21:14:45.271</v>
      </c>
      <c r="CF1196">
        <v>271350851</v>
      </c>
      <c r="CI1196">
        <v>0</v>
      </c>
      <c r="CJ1196">
        <v>1504</v>
      </c>
      <c r="CK1196">
        <v>1011.2</v>
      </c>
      <c r="CL1196">
        <v>4.2187999999999999</v>
      </c>
      <c r="CM1196">
        <v>1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5</v>
      </c>
      <c r="CY1196">
        <v>7</v>
      </c>
      <c r="CZ1196" t="s">
        <v>131</v>
      </c>
      <c r="DA1196">
        <v>145</v>
      </c>
      <c r="DB1196">
        <v>1</v>
      </c>
      <c r="DC1196" t="s">
        <v>132</v>
      </c>
      <c r="DD1196" t="s">
        <v>133</v>
      </c>
      <c r="DG1196">
        <v>1877378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3">
      <c r="A1197" t="str">
        <f>"09/28/2024 21:14:45.569"</f>
        <v>09/28/2024 21:14:45.569</v>
      </c>
      <c r="C1197" t="str">
        <f t="shared" si="75"/>
        <v>FFDFD7C0</v>
      </c>
      <c r="D1197" t="s">
        <v>143</v>
      </c>
      <c r="E1197">
        <v>13</v>
      </c>
      <c r="J1197" t="s">
        <v>144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"21:14:45.266"</f>
        <v>21:14:45.266</v>
      </c>
      <c r="T1197" t="str">
        <f>"21:14:44.766"</f>
        <v>21:14:44.766</v>
      </c>
      <c r="U1197" t="str">
        <f t="shared" si="73"/>
        <v>A073EB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297</v>
      </c>
      <c r="AG1197">
        <v>0</v>
      </c>
      <c r="AH1197">
        <v>3</v>
      </c>
      <c r="AI1197">
        <v>2</v>
      </c>
      <c r="AJ1197">
        <v>1</v>
      </c>
      <c r="AK1197" t="s">
        <v>661</v>
      </c>
      <c r="AL1197">
        <v>36.034233999999998</v>
      </c>
      <c r="AM1197" t="s">
        <v>662</v>
      </c>
      <c r="AN1197">
        <v>-75.666038999999998</v>
      </c>
      <c r="AO1197">
        <v>25</v>
      </c>
      <c r="AP1197">
        <v>850</v>
      </c>
      <c r="AQ1197" t="s">
        <v>129</v>
      </c>
      <c r="AR1197">
        <v>-19</v>
      </c>
      <c r="AS1197">
        <v>-72</v>
      </c>
      <c r="AT1197">
        <v>-1280</v>
      </c>
      <c r="BB1197" t="str">
        <f t="shared" si="74"/>
        <v>1200</v>
      </c>
      <c r="BC1197">
        <v>1</v>
      </c>
      <c r="BD1197" t="str">
        <f t="shared" si="76"/>
        <v xml:space="preserve">N1281F  </v>
      </c>
      <c r="BE1197">
        <v>1</v>
      </c>
      <c r="BG1197">
        <v>0</v>
      </c>
      <c r="BH1197">
        <v>0</v>
      </c>
      <c r="BI1197">
        <v>0</v>
      </c>
      <c r="BJ1197">
        <v>675</v>
      </c>
      <c r="BK1197">
        <v>-175</v>
      </c>
      <c r="BL1197" t="s">
        <v>300</v>
      </c>
      <c r="BM1197">
        <v>1</v>
      </c>
      <c r="BN1197">
        <v>0</v>
      </c>
      <c r="BO1197">
        <v>1</v>
      </c>
      <c r="BP1197">
        <v>0</v>
      </c>
      <c r="BS1197">
        <v>0.04</v>
      </c>
      <c r="BT1197">
        <v>0</v>
      </c>
      <c r="BU1197">
        <v>0</v>
      </c>
      <c r="CE1197" t="str">
        <f>"21:14:45.271"</f>
        <v>21:14:45.271</v>
      </c>
      <c r="CF1197">
        <v>271350851</v>
      </c>
      <c r="CI1197">
        <v>0</v>
      </c>
      <c r="CJ1197">
        <v>1504</v>
      </c>
      <c r="CK1197">
        <v>1011.2</v>
      </c>
      <c r="CL1197">
        <v>4.2187999999999999</v>
      </c>
      <c r="CM1197">
        <v>1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5</v>
      </c>
      <c r="CY1197">
        <v>7</v>
      </c>
      <c r="CZ1197" t="s">
        <v>131</v>
      </c>
      <c r="DA1197">
        <v>145</v>
      </c>
      <c r="DB1197">
        <v>1</v>
      </c>
      <c r="DC1197" t="s">
        <v>132</v>
      </c>
      <c r="DD1197" t="s">
        <v>133</v>
      </c>
      <c r="DG1197">
        <v>1877378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3">
      <c r="A1198" t="str">
        <f>"09/28/2024 21:14:45.569"</f>
        <v>09/28/2024 21:14:45.569</v>
      </c>
      <c r="C1198" t="str">
        <f t="shared" si="75"/>
        <v>FFDFD7C0</v>
      </c>
      <c r="D1198" t="s">
        <v>136</v>
      </c>
      <c r="E1198">
        <v>3</v>
      </c>
      <c r="F1198">
        <v>1003</v>
      </c>
      <c r="G1198" t="s">
        <v>142</v>
      </c>
      <c r="J1198" t="s">
        <v>137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"21:14:45.266"</f>
        <v>21:14:45.266</v>
      </c>
      <c r="T1198" t="str">
        <f>"21:14:44.766"</f>
        <v>21:14:44.766</v>
      </c>
      <c r="U1198" t="str">
        <f t="shared" si="73"/>
        <v>A073EB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297</v>
      </c>
      <c r="AG1198">
        <v>0</v>
      </c>
      <c r="AH1198">
        <v>3</v>
      </c>
      <c r="AI1198">
        <v>2</v>
      </c>
      <c r="AJ1198">
        <v>1</v>
      </c>
      <c r="AK1198" t="s">
        <v>661</v>
      </c>
      <c r="AL1198">
        <v>36.034233999999998</v>
      </c>
      <c r="AM1198" t="s">
        <v>662</v>
      </c>
      <c r="AN1198">
        <v>-75.666038999999998</v>
      </c>
      <c r="AO1198">
        <v>25</v>
      </c>
      <c r="AP1198">
        <v>850</v>
      </c>
      <c r="AQ1198" t="s">
        <v>129</v>
      </c>
      <c r="AR1198">
        <v>-19</v>
      </c>
      <c r="AS1198">
        <v>-72</v>
      </c>
      <c r="AT1198">
        <v>-1280</v>
      </c>
      <c r="BB1198" t="str">
        <f t="shared" si="74"/>
        <v>1200</v>
      </c>
      <c r="BC1198">
        <v>1</v>
      </c>
      <c r="BD1198" t="str">
        <f t="shared" si="76"/>
        <v xml:space="preserve">N1281F  </v>
      </c>
      <c r="BE1198">
        <v>1</v>
      </c>
      <c r="BG1198">
        <v>0</v>
      </c>
      <c r="BH1198">
        <v>0</v>
      </c>
      <c r="BI1198">
        <v>0</v>
      </c>
      <c r="BJ1198">
        <v>675</v>
      </c>
      <c r="BK1198">
        <v>-175</v>
      </c>
      <c r="BL1198" t="s">
        <v>300</v>
      </c>
      <c r="BM1198">
        <v>1</v>
      </c>
      <c r="BN1198">
        <v>0</v>
      </c>
      <c r="BO1198">
        <v>1</v>
      </c>
      <c r="BP1198">
        <v>0</v>
      </c>
      <c r="BS1198">
        <v>0.04</v>
      </c>
      <c r="BT1198">
        <v>0</v>
      </c>
      <c r="BU1198">
        <v>0</v>
      </c>
      <c r="CE1198" t="str">
        <f>"21:14:45.271"</f>
        <v>21:14:45.271</v>
      </c>
      <c r="CF1198">
        <v>271350851</v>
      </c>
      <c r="CI1198">
        <v>0</v>
      </c>
      <c r="CJ1198">
        <v>1504</v>
      </c>
      <c r="CK1198">
        <v>1011.2</v>
      </c>
      <c r="CL1198">
        <v>4.2187999999999999</v>
      </c>
      <c r="CM1198">
        <v>1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5</v>
      </c>
      <c r="CY1198">
        <v>7</v>
      </c>
      <c r="CZ1198" t="s">
        <v>131</v>
      </c>
      <c r="DA1198">
        <v>145</v>
      </c>
      <c r="DB1198">
        <v>1</v>
      </c>
      <c r="DC1198" t="s">
        <v>132</v>
      </c>
      <c r="DD1198" t="s">
        <v>133</v>
      </c>
      <c r="DG1198">
        <v>1877378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3">
      <c r="A1199" t="str">
        <f>"09/28/2024 21:14:45.585"</f>
        <v>09/28/2024 21:14:45.585</v>
      </c>
      <c r="C1199" t="str">
        <f t="shared" si="75"/>
        <v>FFDFD7C0</v>
      </c>
      <c r="D1199" t="s">
        <v>136</v>
      </c>
      <c r="E1199">
        <v>4</v>
      </c>
      <c r="F1199">
        <v>1004</v>
      </c>
      <c r="G1199" t="s">
        <v>124</v>
      </c>
      <c r="J1199" t="s">
        <v>137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"21:14:45.266"</f>
        <v>21:14:45.266</v>
      </c>
      <c r="T1199" t="str">
        <f>"21:14:44.766"</f>
        <v>21:14:44.766</v>
      </c>
      <c r="U1199" t="str">
        <f t="shared" si="73"/>
        <v>A073EB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297</v>
      </c>
      <c r="AG1199">
        <v>0</v>
      </c>
      <c r="AH1199">
        <v>3</v>
      </c>
      <c r="AI1199">
        <v>2</v>
      </c>
      <c r="AJ1199">
        <v>1</v>
      </c>
      <c r="AK1199" t="s">
        <v>661</v>
      </c>
      <c r="AL1199">
        <v>36.034233999999998</v>
      </c>
      <c r="AM1199" t="s">
        <v>662</v>
      </c>
      <c r="AN1199">
        <v>-75.666038999999998</v>
      </c>
      <c r="AO1199">
        <v>25</v>
      </c>
      <c r="AP1199">
        <v>850</v>
      </c>
      <c r="AQ1199" t="s">
        <v>129</v>
      </c>
      <c r="AR1199">
        <v>-19</v>
      </c>
      <c r="AS1199">
        <v>-72</v>
      </c>
      <c r="AT1199">
        <v>-1280</v>
      </c>
      <c r="BB1199" t="str">
        <f t="shared" si="74"/>
        <v>1200</v>
      </c>
      <c r="BC1199">
        <v>1</v>
      </c>
      <c r="BD1199" t="str">
        <f t="shared" si="76"/>
        <v xml:space="preserve">N1281F  </v>
      </c>
      <c r="BE1199">
        <v>1</v>
      </c>
      <c r="BG1199">
        <v>0</v>
      </c>
      <c r="BH1199">
        <v>0</v>
      </c>
      <c r="BI1199">
        <v>0</v>
      </c>
      <c r="BJ1199">
        <v>675</v>
      </c>
      <c r="BK1199">
        <v>-175</v>
      </c>
      <c r="BL1199" t="s">
        <v>300</v>
      </c>
      <c r="BM1199">
        <v>1</v>
      </c>
      <c r="BN1199">
        <v>0</v>
      </c>
      <c r="BO1199">
        <v>1</v>
      </c>
      <c r="BP1199">
        <v>0</v>
      </c>
      <c r="BS1199">
        <v>0.04</v>
      </c>
      <c r="BT1199">
        <v>0</v>
      </c>
      <c r="BU1199">
        <v>0</v>
      </c>
      <c r="CE1199" t="str">
        <f>"21:14:45.271"</f>
        <v>21:14:45.271</v>
      </c>
      <c r="CF1199">
        <v>271350851</v>
      </c>
      <c r="CI1199">
        <v>0</v>
      </c>
      <c r="CJ1199">
        <v>1504</v>
      </c>
      <c r="CK1199">
        <v>1011.2</v>
      </c>
      <c r="CL1199">
        <v>4.2187999999999999</v>
      </c>
      <c r="CM1199">
        <v>1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5</v>
      </c>
      <c r="CY1199">
        <v>7</v>
      </c>
      <c r="CZ1199" t="s">
        <v>131</v>
      </c>
      <c r="DA1199">
        <v>145</v>
      </c>
      <c r="DB1199">
        <v>1</v>
      </c>
      <c r="DC1199" t="s">
        <v>132</v>
      </c>
      <c r="DD1199" t="s">
        <v>133</v>
      </c>
      <c r="DG1199">
        <v>1877378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3">
      <c r="A1200" t="str">
        <f>"09/28/2024 21:14:46.600"</f>
        <v>09/28/2024 21:14:46.600</v>
      </c>
      <c r="C1200" t="str">
        <f t="shared" si="75"/>
        <v>FFDFD7C0</v>
      </c>
      <c r="D1200" t="s">
        <v>123</v>
      </c>
      <c r="E1200">
        <v>2</v>
      </c>
      <c r="H1200">
        <v>158</v>
      </c>
      <c r="I1200" t="s">
        <v>124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"21:14:46.320"</f>
        <v>21:14:46.320</v>
      </c>
      <c r="T1200" t="str">
        <f>"21:14:45.920"</f>
        <v>21:14:45.920</v>
      </c>
      <c r="U1200" t="str">
        <f t="shared" si="73"/>
        <v>A073EB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297</v>
      </c>
      <c r="AG1200">
        <v>0</v>
      </c>
      <c r="AH1200">
        <v>3</v>
      </c>
      <c r="AI1200">
        <v>2</v>
      </c>
      <c r="AJ1200">
        <v>1</v>
      </c>
      <c r="AK1200" t="s">
        <v>663</v>
      </c>
      <c r="AL1200">
        <v>36.033847000000002</v>
      </c>
      <c r="AM1200" t="s">
        <v>664</v>
      </c>
      <c r="AN1200">
        <v>-75.666167999999999</v>
      </c>
      <c r="AO1200">
        <v>25</v>
      </c>
      <c r="AP1200">
        <v>825</v>
      </c>
      <c r="AQ1200" t="s">
        <v>129</v>
      </c>
      <c r="AR1200">
        <v>-17</v>
      </c>
      <c r="AS1200">
        <v>-73</v>
      </c>
      <c r="AT1200">
        <v>-1344</v>
      </c>
      <c r="BB1200" t="str">
        <f t="shared" si="74"/>
        <v>1200</v>
      </c>
      <c r="BC1200">
        <v>1</v>
      </c>
      <c r="BD1200" t="str">
        <f t="shared" si="76"/>
        <v xml:space="preserve">N1281F  </v>
      </c>
      <c r="BE1200">
        <v>1</v>
      </c>
      <c r="BG1200">
        <v>0</v>
      </c>
      <c r="BH1200">
        <v>0</v>
      </c>
      <c r="BI1200">
        <v>0</v>
      </c>
      <c r="BJ1200">
        <v>650</v>
      </c>
      <c r="BK1200">
        <v>-175</v>
      </c>
      <c r="BL1200" t="s">
        <v>300</v>
      </c>
      <c r="BM1200">
        <v>1</v>
      </c>
      <c r="BN1200">
        <v>0</v>
      </c>
      <c r="BO1200">
        <v>1</v>
      </c>
      <c r="BP1200">
        <v>0</v>
      </c>
      <c r="BS1200">
        <v>0.04</v>
      </c>
      <c r="BT1200">
        <v>0</v>
      </c>
      <c r="BU1200">
        <v>0</v>
      </c>
      <c r="CE1200" t="str">
        <f>"21:14:46.325"</f>
        <v>21:14:46.325</v>
      </c>
      <c r="CF1200">
        <v>324850949</v>
      </c>
      <c r="CI1200">
        <v>0</v>
      </c>
      <c r="CJ1200">
        <v>1504</v>
      </c>
      <c r="CK1200">
        <v>1011.2</v>
      </c>
      <c r="CL1200">
        <v>4.2187999999999999</v>
      </c>
      <c r="CM1200">
        <v>1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6</v>
      </c>
      <c r="CY1200">
        <v>7</v>
      </c>
      <c r="CZ1200" t="s">
        <v>131</v>
      </c>
      <c r="DA1200">
        <v>145</v>
      </c>
      <c r="DB1200">
        <v>1</v>
      </c>
      <c r="DC1200" t="s">
        <v>132</v>
      </c>
      <c r="DD1200" t="s">
        <v>133</v>
      </c>
      <c r="DG1200">
        <v>1877809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3">
      <c r="A1201" t="str">
        <f>"09/28/2024 21:14:46.616"</f>
        <v>09/28/2024 21:14:46.616</v>
      </c>
      <c r="C1201" t="str">
        <f t="shared" si="75"/>
        <v>FFDFD7C0</v>
      </c>
      <c r="D1201" t="s">
        <v>427</v>
      </c>
      <c r="E1201">
        <v>46</v>
      </c>
      <c r="H1201">
        <v>143</v>
      </c>
      <c r="I1201" t="s">
        <v>428</v>
      </c>
      <c r="J1201" t="s">
        <v>297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"21:14:46.320"</f>
        <v>21:14:46.320</v>
      </c>
      <c r="T1201" t="str">
        <f>"21:14:45.920"</f>
        <v>21:14:45.920</v>
      </c>
      <c r="U1201" t="str">
        <f t="shared" si="73"/>
        <v>A073EB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297</v>
      </c>
      <c r="AG1201">
        <v>0</v>
      </c>
      <c r="AH1201">
        <v>3</v>
      </c>
      <c r="AI1201">
        <v>2</v>
      </c>
      <c r="AJ1201">
        <v>1</v>
      </c>
      <c r="AK1201" t="s">
        <v>663</v>
      </c>
      <c r="AL1201">
        <v>36.033847000000002</v>
      </c>
      <c r="AM1201" t="s">
        <v>664</v>
      </c>
      <c r="AN1201">
        <v>-75.666167999999999</v>
      </c>
      <c r="AO1201">
        <v>25</v>
      </c>
      <c r="AP1201">
        <v>825</v>
      </c>
      <c r="AQ1201" t="s">
        <v>129</v>
      </c>
      <c r="AR1201">
        <v>-17</v>
      </c>
      <c r="AS1201">
        <v>-73</v>
      </c>
      <c r="AT1201">
        <v>-1344</v>
      </c>
      <c r="BB1201" t="str">
        <f t="shared" si="74"/>
        <v>1200</v>
      </c>
      <c r="BC1201">
        <v>1</v>
      </c>
      <c r="BD1201" t="str">
        <f t="shared" si="76"/>
        <v xml:space="preserve">N1281F  </v>
      </c>
      <c r="BE1201">
        <v>1</v>
      </c>
      <c r="BG1201">
        <v>0</v>
      </c>
      <c r="BH1201">
        <v>0</v>
      </c>
      <c r="BI1201">
        <v>0</v>
      </c>
      <c r="BJ1201">
        <v>650</v>
      </c>
      <c r="BK1201">
        <v>-175</v>
      </c>
      <c r="BL1201" t="s">
        <v>300</v>
      </c>
      <c r="BM1201">
        <v>1</v>
      </c>
      <c r="BN1201">
        <v>0</v>
      </c>
      <c r="BO1201">
        <v>1</v>
      </c>
      <c r="BP1201">
        <v>0</v>
      </c>
      <c r="BS1201">
        <v>0.04</v>
      </c>
      <c r="BT1201">
        <v>0</v>
      </c>
      <c r="BU1201">
        <v>0</v>
      </c>
      <c r="CE1201" t="str">
        <f>"21:14:46.325"</f>
        <v>21:14:46.325</v>
      </c>
      <c r="CF1201">
        <v>324850949</v>
      </c>
      <c r="CI1201">
        <v>0</v>
      </c>
      <c r="CJ1201">
        <v>1504</v>
      </c>
      <c r="CK1201">
        <v>1011.2</v>
      </c>
      <c r="CL1201">
        <v>4.2187999999999999</v>
      </c>
      <c r="CM1201">
        <v>1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6</v>
      </c>
      <c r="CY1201">
        <v>7</v>
      </c>
      <c r="CZ1201" t="s">
        <v>131</v>
      </c>
      <c r="DA1201">
        <v>145</v>
      </c>
      <c r="DB1201">
        <v>1</v>
      </c>
      <c r="DC1201" t="s">
        <v>132</v>
      </c>
      <c r="DD1201" t="s">
        <v>133</v>
      </c>
      <c r="DG1201">
        <v>1877809</v>
      </c>
      <c r="DI1201">
        <v>0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3">
      <c r="A1202" t="str">
        <f>"09/28/2024 21:14:46.616"</f>
        <v>09/28/2024 21:14:46.616</v>
      </c>
      <c r="C1202" t="str">
        <f t="shared" si="75"/>
        <v>FFDFD7C0</v>
      </c>
      <c r="D1202" t="s">
        <v>143</v>
      </c>
      <c r="E1202">
        <v>13</v>
      </c>
      <c r="J1202" t="s">
        <v>144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"21:14:46.320"</f>
        <v>21:14:46.320</v>
      </c>
      <c r="T1202" t="str">
        <f>"21:14:45.920"</f>
        <v>21:14:45.920</v>
      </c>
      <c r="U1202" t="str">
        <f t="shared" si="73"/>
        <v>A073EB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297</v>
      </c>
      <c r="AG1202">
        <v>0</v>
      </c>
      <c r="AH1202">
        <v>3</v>
      </c>
      <c r="AI1202">
        <v>2</v>
      </c>
      <c r="AJ1202">
        <v>1</v>
      </c>
      <c r="AK1202" t="s">
        <v>663</v>
      </c>
      <c r="AL1202">
        <v>36.033847000000002</v>
      </c>
      <c r="AM1202" t="s">
        <v>664</v>
      </c>
      <c r="AN1202">
        <v>-75.666167999999999</v>
      </c>
      <c r="AO1202">
        <v>25</v>
      </c>
      <c r="AP1202">
        <v>825</v>
      </c>
      <c r="AQ1202" t="s">
        <v>129</v>
      </c>
      <c r="AR1202">
        <v>-17</v>
      </c>
      <c r="AS1202">
        <v>-73</v>
      </c>
      <c r="AT1202">
        <v>-1344</v>
      </c>
      <c r="BB1202" t="str">
        <f t="shared" si="74"/>
        <v>1200</v>
      </c>
      <c r="BC1202">
        <v>1</v>
      </c>
      <c r="BD1202" t="str">
        <f t="shared" si="76"/>
        <v xml:space="preserve">N1281F  </v>
      </c>
      <c r="BE1202">
        <v>1</v>
      </c>
      <c r="BG1202">
        <v>0</v>
      </c>
      <c r="BH1202">
        <v>0</v>
      </c>
      <c r="BI1202">
        <v>0</v>
      </c>
      <c r="BJ1202">
        <v>650</v>
      </c>
      <c r="BK1202">
        <v>-175</v>
      </c>
      <c r="BL1202" t="s">
        <v>300</v>
      </c>
      <c r="BM1202">
        <v>1</v>
      </c>
      <c r="BN1202">
        <v>0</v>
      </c>
      <c r="BO1202">
        <v>1</v>
      </c>
      <c r="BP1202">
        <v>0</v>
      </c>
      <c r="BS1202">
        <v>0.04</v>
      </c>
      <c r="BT1202">
        <v>0</v>
      </c>
      <c r="BU1202">
        <v>0</v>
      </c>
      <c r="CE1202" t="str">
        <f>"21:14:46.325"</f>
        <v>21:14:46.325</v>
      </c>
      <c r="CF1202">
        <v>324850949</v>
      </c>
      <c r="CI1202">
        <v>0</v>
      </c>
      <c r="CJ1202">
        <v>1504</v>
      </c>
      <c r="CK1202">
        <v>1011.2</v>
      </c>
      <c r="CL1202">
        <v>4.2187999999999999</v>
      </c>
      <c r="CM1202">
        <v>1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6</v>
      </c>
      <c r="CY1202">
        <v>7</v>
      </c>
      <c r="CZ1202" t="s">
        <v>131</v>
      </c>
      <c r="DA1202">
        <v>145</v>
      </c>
      <c r="DB1202">
        <v>1</v>
      </c>
      <c r="DC1202" t="s">
        <v>132</v>
      </c>
      <c r="DD1202" t="s">
        <v>133</v>
      </c>
      <c r="DG1202">
        <v>1877809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3">
      <c r="A1203" t="str">
        <f>"09/28/2024 21:14:46.710"</f>
        <v>09/28/2024 21:14:46.710</v>
      </c>
      <c r="C1203" t="str">
        <f t="shared" si="75"/>
        <v>FFDFD7C0</v>
      </c>
      <c r="D1203" t="s">
        <v>136</v>
      </c>
      <c r="E1203">
        <v>3</v>
      </c>
      <c r="F1203">
        <v>1003</v>
      </c>
      <c r="G1203" t="s">
        <v>142</v>
      </c>
      <c r="J1203" t="s">
        <v>137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"21:14:46.320"</f>
        <v>21:14:46.320</v>
      </c>
      <c r="T1203" t="str">
        <f>"21:14:45.920"</f>
        <v>21:14:45.920</v>
      </c>
      <c r="U1203" t="str">
        <f t="shared" si="73"/>
        <v>A073EB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297</v>
      </c>
      <c r="AG1203">
        <v>0</v>
      </c>
      <c r="AH1203">
        <v>3</v>
      </c>
      <c r="AI1203">
        <v>2</v>
      </c>
      <c r="AJ1203">
        <v>1</v>
      </c>
      <c r="AK1203" t="s">
        <v>663</v>
      </c>
      <c r="AL1203">
        <v>36.033847000000002</v>
      </c>
      <c r="AM1203" t="s">
        <v>664</v>
      </c>
      <c r="AN1203">
        <v>-75.666167999999999</v>
      </c>
      <c r="AO1203">
        <v>25</v>
      </c>
      <c r="AP1203">
        <v>825</v>
      </c>
      <c r="AQ1203" t="s">
        <v>129</v>
      </c>
      <c r="AR1203">
        <v>-17</v>
      </c>
      <c r="AS1203">
        <v>-73</v>
      </c>
      <c r="AT1203">
        <v>-1344</v>
      </c>
      <c r="BB1203" t="str">
        <f t="shared" si="74"/>
        <v>1200</v>
      </c>
      <c r="BC1203">
        <v>1</v>
      </c>
      <c r="BD1203" t="str">
        <f t="shared" si="76"/>
        <v xml:space="preserve">N1281F  </v>
      </c>
      <c r="BE1203">
        <v>1</v>
      </c>
      <c r="BG1203">
        <v>0</v>
      </c>
      <c r="BH1203">
        <v>0</v>
      </c>
      <c r="BI1203">
        <v>0</v>
      </c>
      <c r="BJ1203">
        <v>650</v>
      </c>
      <c r="BK1203">
        <v>-175</v>
      </c>
      <c r="BL1203" t="s">
        <v>300</v>
      </c>
      <c r="BM1203">
        <v>1</v>
      </c>
      <c r="BN1203">
        <v>0</v>
      </c>
      <c r="BO1203">
        <v>1</v>
      </c>
      <c r="BP1203">
        <v>0</v>
      </c>
      <c r="BS1203">
        <v>0.04</v>
      </c>
      <c r="BT1203">
        <v>0</v>
      </c>
      <c r="BU1203">
        <v>0</v>
      </c>
      <c r="CE1203" t="str">
        <f>"21:14:46.325"</f>
        <v>21:14:46.325</v>
      </c>
      <c r="CF1203">
        <v>324850949</v>
      </c>
      <c r="CI1203">
        <v>0</v>
      </c>
      <c r="CJ1203">
        <v>1504</v>
      </c>
      <c r="CK1203">
        <v>1011.2</v>
      </c>
      <c r="CL1203">
        <v>4.2187999999999999</v>
      </c>
      <c r="CM1203">
        <v>1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6</v>
      </c>
      <c r="CY1203">
        <v>7</v>
      </c>
      <c r="CZ1203" t="s">
        <v>131</v>
      </c>
      <c r="DA1203">
        <v>145</v>
      </c>
      <c r="DB1203">
        <v>1</v>
      </c>
      <c r="DC1203" t="s">
        <v>132</v>
      </c>
      <c r="DD1203" t="s">
        <v>133</v>
      </c>
      <c r="DG1203">
        <v>1877809</v>
      </c>
      <c r="DI1203">
        <v>0</v>
      </c>
      <c r="DJ1203">
        <v>0</v>
      </c>
      <c r="DK1203">
        <v>1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3">
      <c r="A1204" t="str">
        <f>"09/28/2024 21:14:46.710"</f>
        <v>09/28/2024 21:14:46.710</v>
      </c>
      <c r="C1204" t="str">
        <f t="shared" si="75"/>
        <v>FFDFD7C0</v>
      </c>
      <c r="D1204" t="s">
        <v>136</v>
      </c>
      <c r="E1204">
        <v>4</v>
      </c>
      <c r="F1204">
        <v>1004</v>
      </c>
      <c r="G1204" t="s">
        <v>124</v>
      </c>
      <c r="J1204" t="s">
        <v>137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"21:14:46.320"</f>
        <v>21:14:46.320</v>
      </c>
      <c r="T1204" t="str">
        <f>"21:14:45.920"</f>
        <v>21:14:45.920</v>
      </c>
      <c r="U1204" t="str">
        <f t="shared" si="73"/>
        <v>A073EB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297</v>
      </c>
      <c r="AG1204">
        <v>0</v>
      </c>
      <c r="AH1204">
        <v>3</v>
      </c>
      <c r="AI1204">
        <v>2</v>
      </c>
      <c r="AJ1204">
        <v>1</v>
      </c>
      <c r="AK1204" t="s">
        <v>663</v>
      </c>
      <c r="AL1204">
        <v>36.033847000000002</v>
      </c>
      <c r="AM1204" t="s">
        <v>664</v>
      </c>
      <c r="AN1204">
        <v>-75.666167999999999</v>
      </c>
      <c r="AO1204">
        <v>25</v>
      </c>
      <c r="AP1204">
        <v>825</v>
      </c>
      <c r="AQ1204" t="s">
        <v>129</v>
      </c>
      <c r="AR1204">
        <v>-17</v>
      </c>
      <c r="AS1204">
        <v>-73</v>
      </c>
      <c r="AT1204">
        <v>-1344</v>
      </c>
      <c r="BB1204" t="str">
        <f t="shared" si="74"/>
        <v>1200</v>
      </c>
      <c r="BC1204">
        <v>1</v>
      </c>
      <c r="BD1204" t="str">
        <f t="shared" si="76"/>
        <v xml:space="preserve">N1281F  </v>
      </c>
      <c r="BE1204">
        <v>1</v>
      </c>
      <c r="BG1204">
        <v>0</v>
      </c>
      <c r="BH1204">
        <v>0</v>
      </c>
      <c r="BI1204">
        <v>0</v>
      </c>
      <c r="BJ1204">
        <v>650</v>
      </c>
      <c r="BK1204">
        <v>-175</v>
      </c>
      <c r="BL1204" t="s">
        <v>300</v>
      </c>
      <c r="BM1204">
        <v>1</v>
      </c>
      <c r="BN1204">
        <v>0</v>
      </c>
      <c r="BO1204">
        <v>1</v>
      </c>
      <c r="BP1204">
        <v>0</v>
      </c>
      <c r="BS1204">
        <v>0.04</v>
      </c>
      <c r="BT1204">
        <v>0</v>
      </c>
      <c r="BU1204">
        <v>0</v>
      </c>
      <c r="CE1204" t="str">
        <f>"21:14:46.325"</f>
        <v>21:14:46.325</v>
      </c>
      <c r="CF1204">
        <v>324850949</v>
      </c>
      <c r="CI1204">
        <v>0</v>
      </c>
      <c r="CJ1204">
        <v>1504</v>
      </c>
      <c r="CK1204">
        <v>1011.2</v>
      </c>
      <c r="CL1204">
        <v>4.2187999999999999</v>
      </c>
      <c r="CM1204">
        <v>1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6</v>
      </c>
      <c r="CY1204">
        <v>7</v>
      </c>
      <c r="CZ1204" t="s">
        <v>131</v>
      </c>
      <c r="DA1204">
        <v>145</v>
      </c>
      <c r="DB1204">
        <v>1</v>
      </c>
      <c r="DC1204" t="s">
        <v>132</v>
      </c>
      <c r="DD1204" t="s">
        <v>133</v>
      </c>
      <c r="DG1204">
        <v>1877809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3">
      <c r="A1205" t="str">
        <f>"09/28/2024 21:14:47.522"</f>
        <v>09/28/2024 21:14:47.522</v>
      </c>
      <c r="C1205" t="str">
        <f t="shared" si="75"/>
        <v>FFDFD7C0</v>
      </c>
      <c r="D1205" t="s">
        <v>123</v>
      </c>
      <c r="E1205">
        <v>2</v>
      </c>
      <c r="H1205">
        <v>158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"21:14:47.281"</f>
        <v>21:14:47.281</v>
      </c>
      <c r="T1205" t="str">
        <f>"21:14:46.881"</f>
        <v>21:14:46.881</v>
      </c>
      <c r="U1205" t="str">
        <f t="shared" si="73"/>
        <v>A073EB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297</v>
      </c>
      <c r="AG1205">
        <v>0</v>
      </c>
      <c r="AH1205">
        <v>3</v>
      </c>
      <c r="AI1205">
        <v>2</v>
      </c>
      <c r="AJ1205">
        <v>1</v>
      </c>
      <c r="AK1205" t="s">
        <v>665</v>
      </c>
      <c r="AL1205">
        <v>36.033546999999999</v>
      </c>
      <c r="AM1205" t="s">
        <v>666</v>
      </c>
      <c r="AN1205">
        <v>-75.666274999999999</v>
      </c>
      <c r="AO1205">
        <v>25</v>
      </c>
      <c r="AP1205">
        <v>800</v>
      </c>
      <c r="AQ1205" t="s">
        <v>129</v>
      </c>
      <c r="AR1205">
        <v>-18</v>
      </c>
      <c r="AS1205">
        <v>-73</v>
      </c>
      <c r="AT1205">
        <v>-1344</v>
      </c>
      <c r="BB1205" t="str">
        <f t="shared" si="74"/>
        <v>1200</v>
      </c>
      <c r="BC1205">
        <v>1</v>
      </c>
      <c r="BD1205" t="str">
        <f t="shared" si="76"/>
        <v xml:space="preserve">N1281F  </v>
      </c>
      <c r="BE1205">
        <v>1</v>
      </c>
      <c r="BG1205">
        <v>0</v>
      </c>
      <c r="BH1205">
        <v>0</v>
      </c>
      <c r="BI1205">
        <v>0</v>
      </c>
      <c r="BJ1205">
        <v>625</v>
      </c>
      <c r="BK1205">
        <v>-175</v>
      </c>
      <c r="BL1205" t="s">
        <v>300</v>
      </c>
      <c r="BM1205">
        <v>1</v>
      </c>
      <c r="BN1205">
        <v>0</v>
      </c>
      <c r="BO1205">
        <v>1</v>
      </c>
      <c r="BP1205">
        <v>0</v>
      </c>
      <c r="BS1205">
        <v>0.04</v>
      </c>
      <c r="BT1205">
        <v>0</v>
      </c>
      <c r="BU1205">
        <v>0</v>
      </c>
      <c r="CE1205" t="str">
        <f>"21:14:47.285"</f>
        <v>21:14:47.285</v>
      </c>
      <c r="CF1205">
        <v>284961399</v>
      </c>
      <c r="CI1205">
        <v>0</v>
      </c>
      <c r="CJ1205">
        <v>1504</v>
      </c>
      <c r="CK1205">
        <v>1011.2</v>
      </c>
      <c r="CL1205">
        <v>4.2187999999999999</v>
      </c>
      <c r="CM1205">
        <v>1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6</v>
      </c>
      <c r="CY1205">
        <v>7</v>
      </c>
      <c r="CZ1205" t="s">
        <v>131</v>
      </c>
      <c r="DA1205">
        <v>145</v>
      </c>
      <c r="DB1205">
        <v>1</v>
      </c>
      <c r="DC1205" t="s">
        <v>132</v>
      </c>
      <c r="DD1205" t="s">
        <v>133</v>
      </c>
      <c r="DG1205">
        <v>1878269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3">
      <c r="A1206" t="str">
        <f>"09/28/2024 21:14:47.584"</f>
        <v>09/28/2024 21:14:47.584</v>
      </c>
      <c r="C1206" t="str">
        <f t="shared" si="75"/>
        <v>FFDFD7C0</v>
      </c>
      <c r="D1206" t="s">
        <v>427</v>
      </c>
      <c r="E1206">
        <v>46</v>
      </c>
      <c r="H1206">
        <v>143</v>
      </c>
      <c r="I1206" t="s">
        <v>428</v>
      </c>
      <c r="J1206" t="s">
        <v>297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"21:14:47.281"</f>
        <v>21:14:47.281</v>
      </c>
      <c r="T1206" t="str">
        <f>"21:14:46.881"</f>
        <v>21:14:46.881</v>
      </c>
      <c r="U1206" t="str">
        <f t="shared" si="73"/>
        <v>A073EB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297</v>
      </c>
      <c r="AG1206">
        <v>0</v>
      </c>
      <c r="AH1206">
        <v>3</v>
      </c>
      <c r="AI1206">
        <v>2</v>
      </c>
      <c r="AJ1206">
        <v>1</v>
      </c>
      <c r="AK1206" t="s">
        <v>665</v>
      </c>
      <c r="AL1206">
        <v>36.033546999999999</v>
      </c>
      <c r="AM1206" t="s">
        <v>666</v>
      </c>
      <c r="AN1206">
        <v>-75.666274999999999</v>
      </c>
      <c r="AO1206">
        <v>25</v>
      </c>
      <c r="AP1206">
        <v>800</v>
      </c>
      <c r="AQ1206" t="s">
        <v>129</v>
      </c>
      <c r="AR1206">
        <v>-18</v>
      </c>
      <c r="AS1206">
        <v>-73</v>
      </c>
      <c r="AT1206">
        <v>-1344</v>
      </c>
      <c r="BB1206" t="str">
        <f t="shared" si="74"/>
        <v>1200</v>
      </c>
      <c r="BC1206">
        <v>1</v>
      </c>
      <c r="BD1206" t="str">
        <f t="shared" si="76"/>
        <v xml:space="preserve">N1281F  </v>
      </c>
      <c r="BE1206">
        <v>1</v>
      </c>
      <c r="BG1206">
        <v>0</v>
      </c>
      <c r="BH1206">
        <v>0</v>
      </c>
      <c r="BI1206">
        <v>0</v>
      </c>
      <c r="BJ1206">
        <v>625</v>
      </c>
      <c r="BK1206">
        <v>-175</v>
      </c>
      <c r="BL1206" t="s">
        <v>300</v>
      </c>
      <c r="BM1206">
        <v>1</v>
      </c>
      <c r="BN1206">
        <v>0</v>
      </c>
      <c r="BO1206">
        <v>1</v>
      </c>
      <c r="BP1206">
        <v>0</v>
      </c>
      <c r="BS1206">
        <v>0.04</v>
      </c>
      <c r="BT1206">
        <v>0</v>
      </c>
      <c r="BU1206">
        <v>0</v>
      </c>
      <c r="CE1206" t="str">
        <f>"21:14:47.285"</f>
        <v>21:14:47.285</v>
      </c>
      <c r="CF1206">
        <v>284961399</v>
      </c>
      <c r="CI1206">
        <v>0</v>
      </c>
      <c r="CJ1206">
        <v>1504</v>
      </c>
      <c r="CK1206">
        <v>1011.2</v>
      </c>
      <c r="CL1206">
        <v>4.2187999999999999</v>
      </c>
      <c r="CM1206">
        <v>1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6</v>
      </c>
      <c r="CY1206">
        <v>7</v>
      </c>
      <c r="CZ1206" t="s">
        <v>131</v>
      </c>
      <c r="DA1206">
        <v>145</v>
      </c>
      <c r="DB1206">
        <v>1</v>
      </c>
      <c r="DC1206" t="s">
        <v>132</v>
      </c>
      <c r="DD1206" t="s">
        <v>133</v>
      </c>
      <c r="DG1206">
        <v>1878269</v>
      </c>
      <c r="DI1206">
        <v>0</v>
      </c>
      <c r="DJ1206">
        <v>0</v>
      </c>
      <c r="DK1206">
        <v>1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3">
      <c r="A1207" t="str">
        <f>"09/28/2024 21:14:47.584"</f>
        <v>09/28/2024 21:14:47.584</v>
      </c>
      <c r="C1207" t="str">
        <f t="shared" si="75"/>
        <v>FFDFD7C0</v>
      </c>
      <c r="D1207" t="s">
        <v>143</v>
      </c>
      <c r="E1207">
        <v>13</v>
      </c>
      <c r="J1207" t="s">
        <v>144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"21:14:47.281"</f>
        <v>21:14:47.281</v>
      </c>
      <c r="T1207" t="str">
        <f>"21:14:46.881"</f>
        <v>21:14:46.881</v>
      </c>
      <c r="U1207" t="str">
        <f t="shared" si="73"/>
        <v>A073EB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297</v>
      </c>
      <c r="AG1207">
        <v>0</v>
      </c>
      <c r="AH1207">
        <v>3</v>
      </c>
      <c r="AI1207">
        <v>2</v>
      </c>
      <c r="AJ1207">
        <v>1</v>
      </c>
      <c r="AK1207" t="s">
        <v>665</v>
      </c>
      <c r="AL1207">
        <v>36.033546999999999</v>
      </c>
      <c r="AM1207" t="s">
        <v>666</v>
      </c>
      <c r="AN1207">
        <v>-75.666274999999999</v>
      </c>
      <c r="AO1207">
        <v>25</v>
      </c>
      <c r="AP1207">
        <v>800</v>
      </c>
      <c r="AQ1207" t="s">
        <v>129</v>
      </c>
      <c r="AR1207">
        <v>-18</v>
      </c>
      <c r="AS1207">
        <v>-73</v>
      </c>
      <c r="AT1207">
        <v>-1344</v>
      </c>
      <c r="BB1207" t="str">
        <f t="shared" si="74"/>
        <v>1200</v>
      </c>
      <c r="BC1207">
        <v>1</v>
      </c>
      <c r="BD1207" t="str">
        <f t="shared" si="76"/>
        <v xml:space="preserve">N1281F  </v>
      </c>
      <c r="BE1207">
        <v>1</v>
      </c>
      <c r="BG1207">
        <v>0</v>
      </c>
      <c r="BH1207">
        <v>0</v>
      </c>
      <c r="BI1207">
        <v>0</v>
      </c>
      <c r="BJ1207">
        <v>625</v>
      </c>
      <c r="BK1207">
        <v>-175</v>
      </c>
      <c r="BL1207" t="s">
        <v>300</v>
      </c>
      <c r="BM1207">
        <v>1</v>
      </c>
      <c r="BN1207">
        <v>0</v>
      </c>
      <c r="BO1207">
        <v>1</v>
      </c>
      <c r="BP1207">
        <v>0</v>
      </c>
      <c r="BS1207">
        <v>0.04</v>
      </c>
      <c r="BT1207">
        <v>0</v>
      </c>
      <c r="BU1207">
        <v>0</v>
      </c>
      <c r="CE1207" t="str">
        <f>"21:14:47.285"</f>
        <v>21:14:47.285</v>
      </c>
      <c r="CF1207">
        <v>284961399</v>
      </c>
      <c r="CI1207">
        <v>0</v>
      </c>
      <c r="CJ1207">
        <v>1504</v>
      </c>
      <c r="CK1207">
        <v>1011.2</v>
      </c>
      <c r="CL1207">
        <v>4.2187999999999999</v>
      </c>
      <c r="CM1207">
        <v>1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6</v>
      </c>
      <c r="CY1207">
        <v>7</v>
      </c>
      <c r="CZ1207" t="s">
        <v>131</v>
      </c>
      <c r="DA1207">
        <v>145</v>
      </c>
      <c r="DB1207">
        <v>1</v>
      </c>
      <c r="DC1207" t="s">
        <v>132</v>
      </c>
      <c r="DD1207" t="s">
        <v>133</v>
      </c>
      <c r="DG1207">
        <v>1878269</v>
      </c>
      <c r="DI1207">
        <v>0</v>
      </c>
      <c r="DJ1207">
        <v>0</v>
      </c>
      <c r="DK1207">
        <v>1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3">
      <c r="A1208" t="str">
        <f>"09/28/2024 21:14:47.584"</f>
        <v>09/28/2024 21:14:47.584</v>
      </c>
      <c r="C1208" t="str">
        <f t="shared" si="75"/>
        <v>FFDFD7C0</v>
      </c>
      <c r="D1208" t="s">
        <v>136</v>
      </c>
      <c r="E1208">
        <v>3</v>
      </c>
      <c r="F1208">
        <v>1003</v>
      </c>
      <c r="G1208" t="s">
        <v>142</v>
      </c>
      <c r="J1208" t="s">
        <v>137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"21:14:47.281"</f>
        <v>21:14:47.281</v>
      </c>
      <c r="T1208" t="str">
        <f>"21:14:46.881"</f>
        <v>21:14:46.881</v>
      </c>
      <c r="U1208" t="str">
        <f t="shared" si="73"/>
        <v>A073EB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297</v>
      </c>
      <c r="AG1208">
        <v>0</v>
      </c>
      <c r="AH1208">
        <v>3</v>
      </c>
      <c r="AI1208">
        <v>2</v>
      </c>
      <c r="AJ1208">
        <v>1</v>
      </c>
      <c r="AK1208" t="s">
        <v>665</v>
      </c>
      <c r="AL1208">
        <v>36.033546999999999</v>
      </c>
      <c r="AM1208" t="s">
        <v>666</v>
      </c>
      <c r="AN1208">
        <v>-75.666274999999999</v>
      </c>
      <c r="AO1208">
        <v>25</v>
      </c>
      <c r="AP1208">
        <v>800</v>
      </c>
      <c r="AQ1208" t="s">
        <v>129</v>
      </c>
      <c r="AR1208">
        <v>-18</v>
      </c>
      <c r="AS1208">
        <v>-73</v>
      </c>
      <c r="AT1208">
        <v>-1344</v>
      </c>
      <c r="BB1208" t="str">
        <f t="shared" si="74"/>
        <v>1200</v>
      </c>
      <c r="BC1208">
        <v>1</v>
      </c>
      <c r="BD1208" t="str">
        <f t="shared" si="76"/>
        <v xml:space="preserve">N1281F  </v>
      </c>
      <c r="BE1208">
        <v>1</v>
      </c>
      <c r="BG1208">
        <v>0</v>
      </c>
      <c r="BH1208">
        <v>0</v>
      </c>
      <c r="BI1208">
        <v>0</v>
      </c>
      <c r="BJ1208">
        <v>625</v>
      </c>
      <c r="BK1208">
        <v>-175</v>
      </c>
      <c r="BL1208" t="s">
        <v>300</v>
      </c>
      <c r="BM1208">
        <v>1</v>
      </c>
      <c r="BN1208">
        <v>0</v>
      </c>
      <c r="BO1208">
        <v>1</v>
      </c>
      <c r="BP1208">
        <v>0</v>
      </c>
      <c r="BS1208">
        <v>0.04</v>
      </c>
      <c r="BT1208">
        <v>0</v>
      </c>
      <c r="BU1208">
        <v>0</v>
      </c>
      <c r="CE1208" t="str">
        <f>"21:14:47.285"</f>
        <v>21:14:47.285</v>
      </c>
      <c r="CF1208">
        <v>284961399</v>
      </c>
      <c r="CI1208">
        <v>0</v>
      </c>
      <c r="CJ1208">
        <v>1504</v>
      </c>
      <c r="CK1208">
        <v>1011.2</v>
      </c>
      <c r="CL1208">
        <v>4.2187999999999999</v>
      </c>
      <c r="CM1208">
        <v>1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6</v>
      </c>
      <c r="CY1208">
        <v>7</v>
      </c>
      <c r="CZ1208" t="s">
        <v>131</v>
      </c>
      <c r="DA1208">
        <v>145</v>
      </c>
      <c r="DB1208">
        <v>1</v>
      </c>
      <c r="DC1208" t="s">
        <v>132</v>
      </c>
      <c r="DD1208" t="s">
        <v>133</v>
      </c>
      <c r="DG1208">
        <v>1878269</v>
      </c>
      <c r="DI1208">
        <v>0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3">
      <c r="A1209" t="str">
        <f>"09/28/2024 21:14:47.584"</f>
        <v>09/28/2024 21:14:47.584</v>
      </c>
      <c r="C1209" t="str">
        <f t="shared" si="75"/>
        <v>FFDFD7C0</v>
      </c>
      <c r="D1209" t="s">
        <v>136</v>
      </c>
      <c r="E1209">
        <v>4</v>
      </c>
      <c r="F1209">
        <v>1004</v>
      </c>
      <c r="G1209" t="s">
        <v>124</v>
      </c>
      <c r="J1209" t="s">
        <v>137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"21:14:47.281"</f>
        <v>21:14:47.281</v>
      </c>
      <c r="T1209" t="str">
        <f>"21:14:46.881"</f>
        <v>21:14:46.881</v>
      </c>
      <c r="U1209" t="str">
        <f t="shared" si="73"/>
        <v>A073EB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297</v>
      </c>
      <c r="AG1209">
        <v>0</v>
      </c>
      <c r="AH1209">
        <v>3</v>
      </c>
      <c r="AI1209">
        <v>2</v>
      </c>
      <c r="AJ1209">
        <v>1</v>
      </c>
      <c r="AK1209" t="s">
        <v>665</v>
      </c>
      <c r="AL1209">
        <v>36.033546999999999</v>
      </c>
      <c r="AM1209" t="s">
        <v>666</v>
      </c>
      <c r="AN1209">
        <v>-75.666274999999999</v>
      </c>
      <c r="AO1209">
        <v>25</v>
      </c>
      <c r="AP1209">
        <v>800</v>
      </c>
      <c r="AQ1209" t="s">
        <v>129</v>
      </c>
      <c r="AR1209">
        <v>-18</v>
      </c>
      <c r="AS1209">
        <v>-73</v>
      </c>
      <c r="AT1209">
        <v>-1344</v>
      </c>
      <c r="BB1209" t="str">
        <f t="shared" si="74"/>
        <v>1200</v>
      </c>
      <c r="BC1209">
        <v>1</v>
      </c>
      <c r="BD1209" t="str">
        <f t="shared" si="76"/>
        <v xml:space="preserve">N1281F  </v>
      </c>
      <c r="BE1209">
        <v>1</v>
      </c>
      <c r="BG1209">
        <v>0</v>
      </c>
      <c r="BH1209">
        <v>0</v>
      </c>
      <c r="BI1209">
        <v>0</v>
      </c>
      <c r="BJ1209">
        <v>625</v>
      </c>
      <c r="BK1209">
        <v>-175</v>
      </c>
      <c r="BL1209" t="s">
        <v>300</v>
      </c>
      <c r="BM1209">
        <v>1</v>
      </c>
      <c r="BN1209">
        <v>0</v>
      </c>
      <c r="BO1209">
        <v>1</v>
      </c>
      <c r="BP1209">
        <v>0</v>
      </c>
      <c r="BS1209">
        <v>0.04</v>
      </c>
      <c r="BT1209">
        <v>0</v>
      </c>
      <c r="BU1209">
        <v>0</v>
      </c>
      <c r="CE1209" t="str">
        <f>"21:14:47.285"</f>
        <v>21:14:47.285</v>
      </c>
      <c r="CF1209">
        <v>284961399</v>
      </c>
      <c r="CI1209">
        <v>0</v>
      </c>
      <c r="CJ1209">
        <v>1504</v>
      </c>
      <c r="CK1209">
        <v>1011.2</v>
      </c>
      <c r="CL1209">
        <v>4.2187999999999999</v>
      </c>
      <c r="CM1209">
        <v>1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6</v>
      </c>
      <c r="CY1209">
        <v>7</v>
      </c>
      <c r="CZ1209" t="s">
        <v>131</v>
      </c>
      <c r="DA1209">
        <v>145</v>
      </c>
      <c r="DB1209">
        <v>1</v>
      </c>
      <c r="DC1209" t="s">
        <v>132</v>
      </c>
      <c r="DD1209" t="s">
        <v>133</v>
      </c>
      <c r="DG1209">
        <v>1878269</v>
      </c>
      <c r="DI1209">
        <v>0</v>
      </c>
      <c r="DJ1209">
        <v>0</v>
      </c>
      <c r="DK1209">
        <v>1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3">
      <c r="A1210" t="str">
        <f>"09/28/2024 21:14:48.584"</f>
        <v>09/28/2024 21:14:48.584</v>
      </c>
      <c r="C1210" t="str">
        <f t="shared" si="75"/>
        <v>FFDFD7C0</v>
      </c>
      <c r="D1210" t="s">
        <v>136</v>
      </c>
      <c r="E1210">
        <v>3</v>
      </c>
      <c r="F1210">
        <v>1003</v>
      </c>
      <c r="G1210" t="s">
        <v>142</v>
      </c>
      <c r="J1210" t="s">
        <v>137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"21:14:48.320"</f>
        <v>21:14:48.320</v>
      </c>
      <c r="T1210" t="str">
        <f>"21:14:47.820"</f>
        <v>21:14:47.820</v>
      </c>
      <c r="U1210" t="str">
        <f t="shared" si="73"/>
        <v>A073EB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297</v>
      </c>
      <c r="AG1210">
        <v>0</v>
      </c>
      <c r="AH1210">
        <v>3</v>
      </c>
      <c r="AI1210">
        <v>2</v>
      </c>
      <c r="AJ1210">
        <v>1</v>
      </c>
      <c r="AK1210" t="s">
        <v>667</v>
      </c>
      <c r="AL1210">
        <v>36.033161</v>
      </c>
      <c r="AM1210" t="s">
        <v>668</v>
      </c>
      <c r="AN1210">
        <v>-75.666338999999994</v>
      </c>
      <c r="AO1210">
        <v>25</v>
      </c>
      <c r="AP1210">
        <v>775</v>
      </c>
      <c r="AQ1210" t="s">
        <v>129</v>
      </c>
      <c r="AR1210">
        <v>-20</v>
      </c>
      <c r="AS1210">
        <v>-73</v>
      </c>
      <c r="AT1210">
        <v>-1280</v>
      </c>
      <c r="BB1210" t="str">
        <f t="shared" si="74"/>
        <v>1200</v>
      </c>
      <c r="BC1210">
        <v>1</v>
      </c>
      <c r="BD1210" t="str">
        <f t="shared" si="76"/>
        <v xml:space="preserve">N1281F  </v>
      </c>
      <c r="BE1210">
        <v>1</v>
      </c>
      <c r="BG1210">
        <v>0</v>
      </c>
      <c r="BH1210">
        <v>0</v>
      </c>
      <c r="BI1210">
        <v>0</v>
      </c>
      <c r="BJ1210">
        <v>625</v>
      </c>
      <c r="BK1210">
        <v>-150</v>
      </c>
      <c r="BL1210" t="s">
        <v>300</v>
      </c>
      <c r="BM1210">
        <v>1</v>
      </c>
      <c r="BN1210">
        <v>0</v>
      </c>
      <c r="BO1210">
        <v>1</v>
      </c>
      <c r="BP1210">
        <v>0</v>
      </c>
      <c r="BS1210">
        <v>0.04</v>
      </c>
      <c r="BT1210">
        <v>0</v>
      </c>
      <c r="BU1210">
        <v>0</v>
      </c>
      <c r="CE1210" t="str">
        <f>"21:14:48.327"</f>
        <v>21:14:48.327</v>
      </c>
      <c r="CF1210">
        <v>326992635</v>
      </c>
      <c r="CI1210">
        <v>0</v>
      </c>
      <c r="CJ1210">
        <v>1504</v>
      </c>
      <c r="CK1210">
        <v>1011.2</v>
      </c>
      <c r="CL1210">
        <v>4.2187999999999999</v>
      </c>
      <c r="CM1210">
        <v>1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6</v>
      </c>
      <c r="CY1210">
        <v>7</v>
      </c>
      <c r="CZ1210" t="s">
        <v>131</v>
      </c>
      <c r="DA1210">
        <v>145</v>
      </c>
      <c r="DB1210">
        <v>1</v>
      </c>
      <c r="DC1210" t="s">
        <v>132</v>
      </c>
      <c r="DD1210" t="s">
        <v>133</v>
      </c>
      <c r="DG1210">
        <v>1878783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3">
      <c r="A1211" t="str">
        <f>"09/28/2024 21:14:48.584"</f>
        <v>09/28/2024 21:14:48.584</v>
      </c>
      <c r="C1211" t="str">
        <f t="shared" si="75"/>
        <v>FFDFD7C0</v>
      </c>
      <c r="D1211" t="s">
        <v>136</v>
      </c>
      <c r="E1211">
        <v>4</v>
      </c>
      <c r="F1211">
        <v>1004</v>
      </c>
      <c r="G1211" t="s">
        <v>124</v>
      </c>
      <c r="J1211" t="s">
        <v>137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"21:14:48.320"</f>
        <v>21:14:48.320</v>
      </c>
      <c r="T1211" t="str">
        <f>"21:14:47.820"</f>
        <v>21:14:47.820</v>
      </c>
      <c r="U1211" t="str">
        <f t="shared" si="73"/>
        <v>A073EB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297</v>
      </c>
      <c r="AG1211">
        <v>0</v>
      </c>
      <c r="AH1211">
        <v>3</v>
      </c>
      <c r="AI1211">
        <v>2</v>
      </c>
      <c r="AJ1211">
        <v>1</v>
      </c>
      <c r="AK1211" t="s">
        <v>667</v>
      </c>
      <c r="AL1211">
        <v>36.033161</v>
      </c>
      <c r="AM1211" t="s">
        <v>668</v>
      </c>
      <c r="AN1211">
        <v>-75.666338999999994</v>
      </c>
      <c r="AO1211">
        <v>25</v>
      </c>
      <c r="AP1211">
        <v>775</v>
      </c>
      <c r="AQ1211" t="s">
        <v>129</v>
      </c>
      <c r="AR1211">
        <v>-20</v>
      </c>
      <c r="AS1211">
        <v>-73</v>
      </c>
      <c r="AT1211">
        <v>-1280</v>
      </c>
      <c r="BB1211" t="str">
        <f t="shared" si="74"/>
        <v>1200</v>
      </c>
      <c r="BC1211">
        <v>1</v>
      </c>
      <c r="BD1211" t="str">
        <f t="shared" si="76"/>
        <v xml:space="preserve">N1281F  </v>
      </c>
      <c r="BE1211">
        <v>1</v>
      </c>
      <c r="BG1211">
        <v>0</v>
      </c>
      <c r="BH1211">
        <v>0</v>
      </c>
      <c r="BI1211">
        <v>0</v>
      </c>
      <c r="BJ1211">
        <v>625</v>
      </c>
      <c r="BK1211">
        <v>-150</v>
      </c>
      <c r="BL1211" t="s">
        <v>300</v>
      </c>
      <c r="BM1211">
        <v>1</v>
      </c>
      <c r="BN1211">
        <v>0</v>
      </c>
      <c r="BO1211">
        <v>1</v>
      </c>
      <c r="BP1211">
        <v>0</v>
      </c>
      <c r="BS1211">
        <v>0.04</v>
      </c>
      <c r="BT1211">
        <v>0</v>
      </c>
      <c r="BU1211">
        <v>0</v>
      </c>
      <c r="CE1211" t="str">
        <f>"21:14:48.327"</f>
        <v>21:14:48.327</v>
      </c>
      <c r="CF1211">
        <v>326992635</v>
      </c>
      <c r="CI1211">
        <v>0</v>
      </c>
      <c r="CJ1211">
        <v>1504</v>
      </c>
      <c r="CK1211">
        <v>1011.2</v>
      </c>
      <c r="CL1211">
        <v>4.2187999999999999</v>
      </c>
      <c r="CM1211">
        <v>1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6</v>
      </c>
      <c r="CY1211">
        <v>7</v>
      </c>
      <c r="CZ1211" t="s">
        <v>131</v>
      </c>
      <c r="DA1211">
        <v>145</v>
      </c>
      <c r="DB1211">
        <v>1</v>
      </c>
      <c r="DC1211" t="s">
        <v>132</v>
      </c>
      <c r="DD1211" t="s">
        <v>133</v>
      </c>
      <c r="DG1211">
        <v>1878783</v>
      </c>
      <c r="DI1211">
        <v>0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3">
      <c r="A1212" t="str">
        <f>"09/28/2024 21:14:48.647"</f>
        <v>09/28/2024 21:14:48.647</v>
      </c>
      <c r="C1212" t="str">
        <f t="shared" si="75"/>
        <v>FFDFD7C0</v>
      </c>
      <c r="D1212" t="s">
        <v>123</v>
      </c>
      <c r="E1212">
        <v>2</v>
      </c>
      <c r="H1212">
        <v>158</v>
      </c>
      <c r="I1212" t="s">
        <v>124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"21:14:48.320"</f>
        <v>21:14:48.320</v>
      </c>
      <c r="T1212" t="str">
        <f>"21:14:47.820"</f>
        <v>21:14:47.820</v>
      </c>
      <c r="U1212" t="str">
        <f t="shared" si="73"/>
        <v>A073EB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297</v>
      </c>
      <c r="AG1212">
        <v>0</v>
      </c>
      <c r="AH1212">
        <v>3</v>
      </c>
      <c r="AI1212">
        <v>2</v>
      </c>
      <c r="AJ1212">
        <v>1</v>
      </c>
      <c r="AK1212" t="s">
        <v>667</v>
      </c>
      <c r="AL1212">
        <v>36.033161</v>
      </c>
      <c r="AM1212" t="s">
        <v>668</v>
      </c>
      <c r="AN1212">
        <v>-75.666338999999994</v>
      </c>
      <c r="AO1212">
        <v>25</v>
      </c>
      <c r="AP1212">
        <v>775</v>
      </c>
      <c r="AQ1212" t="s">
        <v>129</v>
      </c>
      <c r="AR1212">
        <v>-20</v>
      </c>
      <c r="AS1212">
        <v>-73</v>
      </c>
      <c r="AT1212">
        <v>-1280</v>
      </c>
      <c r="BB1212" t="str">
        <f t="shared" si="74"/>
        <v>1200</v>
      </c>
      <c r="BC1212">
        <v>1</v>
      </c>
      <c r="BD1212" t="str">
        <f t="shared" si="76"/>
        <v xml:space="preserve">N1281F  </v>
      </c>
      <c r="BE1212">
        <v>1</v>
      </c>
      <c r="BG1212">
        <v>0</v>
      </c>
      <c r="BH1212">
        <v>0</v>
      </c>
      <c r="BI1212">
        <v>0</v>
      </c>
      <c r="BJ1212">
        <v>625</v>
      </c>
      <c r="BK1212">
        <v>-150</v>
      </c>
      <c r="BL1212" t="s">
        <v>300</v>
      </c>
      <c r="BM1212">
        <v>1</v>
      </c>
      <c r="BN1212">
        <v>0</v>
      </c>
      <c r="BO1212">
        <v>1</v>
      </c>
      <c r="BP1212">
        <v>0</v>
      </c>
      <c r="BS1212">
        <v>0.04</v>
      </c>
      <c r="BT1212">
        <v>0</v>
      </c>
      <c r="BU1212">
        <v>0</v>
      </c>
      <c r="CE1212" t="str">
        <f>"21:14:48.327"</f>
        <v>21:14:48.327</v>
      </c>
      <c r="CF1212">
        <v>326992635</v>
      </c>
      <c r="CI1212">
        <v>0</v>
      </c>
      <c r="CJ1212">
        <v>1504</v>
      </c>
      <c r="CK1212">
        <v>1011.2</v>
      </c>
      <c r="CL1212">
        <v>4.2187999999999999</v>
      </c>
      <c r="CM1212">
        <v>1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6</v>
      </c>
      <c r="CY1212">
        <v>7</v>
      </c>
      <c r="CZ1212" t="s">
        <v>131</v>
      </c>
      <c r="DA1212">
        <v>145</v>
      </c>
      <c r="DB1212">
        <v>1</v>
      </c>
      <c r="DC1212" t="s">
        <v>132</v>
      </c>
      <c r="DD1212" t="s">
        <v>133</v>
      </c>
      <c r="DG1212">
        <v>1878783</v>
      </c>
      <c r="DI1212">
        <v>0</v>
      </c>
      <c r="DJ1212">
        <v>0</v>
      </c>
      <c r="DK1212">
        <v>1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3">
      <c r="A1213" t="str">
        <f>"09/28/2024 21:14:48.647"</f>
        <v>09/28/2024 21:14:48.647</v>
      </c>
      <c r="C1213" t="str">
        <f t="shared" si="75"/>
        <v>FFDFD7C0</v>
      </c>
      <c r="D1213" t="s">
        <v>427</v>
      </c>
      <c r="E1213">
        <v>46</v>
      </c>
      <c r="H1213">
        <v>143</v>
      </c>
      <c r="I1213" t="s">
        <v>428</v>
      </c>
      <c r="J1213" t="s">
        <v>297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"21:14:48.320"</f>
        <v>21:14:48.320</v>
      </c>
      <c r="T1213" t="str">
        <f>"21:14:47.820"</f>
        <v>21:14:47.820</v>
      </c>
      <c r="U1213" t="str">
        <f t="shared" si="73"/>
        <v>A073EB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297</v>
      </c>
      <c r="AG1213">
        <v>0</v>
      </c>
      <c r="AH1213">
        <v>3</v>
      </c>
      <c r="AI1213">
        <v>2</v>
      </c>
      <c r="AJ1213">
        <v>1</v>
      </c>
      <c r="AK1213" t="s">
        <v>667</v>
      </c>
      <c r="AL1213">
        <v>36.033161</v>
      </c>
      <c r="AM1213" t="s">
        <v>668</v>
      </c>
      <c r="AN1213">
        <v>-75.666338999999994</v>
      </c>
      <c r="AO1213">
        <v>25</v>
      </c>
      <c r="AP1213">
        <v>775</v>
      </c>
      <c r="AQ1213" t="s">
        <v>129</v>
      </c>
      <c r="AR1213">
        <v>-20</v>
      </c>
      <c r="AS1213">
        <v>-73</v>
      </c>
      <c r="AT1213">
        <v>-1280</v>
      </c>
      <c r="BB1213" t="str">
        <f t="shared" si="74"/>
        <v>1200</v>
      </c>
      <c r="BC1213">
        <v>1</v>
      </c>
      <c r="BD1213" t="str">
        <f t="shared" si="76"/>
        <v xml:space="preserve">N1281F  </v>
      </c>
      <c r="BE1213">
        <v>1</v>
      </c>
      <c r="BG1213">
        <v>0</v>
      </c>
      <c r="BH1213">
        <v>0</v>
      </c>
      <c r="BI1213">
        <v>0</v>
      </c>
      <c r="BJ1213">
        <v>625</v>
      </c>
      <c r="BK1213">
        <v>-150</v>
      </c>
      <c r="BL1213" t="s">
        <v>300</v>
      </c>
      <c r="BM1213">
        <v>1</v>
      </c>
      <c r="BN1213">
        <v>0</v>
      </c>
      <c r="BO1213">
        <v>1</v>
      </c>
      <c r="BP1213">
        <v>0</v>
      </c>
      <c r="BS1213">
        <v>0.04</v>
      </c>
      <c r="BT1213">
        <v>0</v>
      </c>
      <c r="BU1213">
        <v>0</v>
      </c>
      <c r="CE1213" t="str">
        <f>"21:14:48.327"</f>
        <v>21:14:48.327</v>
      </c>
      <c r="CF1213">
        <v>326992635</v>
      </c>
      <c r="CI1213">
        <v>0</v>
      </c>
      <c r="CJ1213">
        <v>1504</v>
      </c>
      <c r="CK1213">
        <v>1011.2</v>
      </c>
      <c r="CL1213">
        <v>4.2187999999999999</v>
      </c>
      <c r="CM1213">
        <v>1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6</v>
      </c>
      <c r="CY1213">
        <v>7</v>
      </c>
      <c r="CZ1213" t="s">
        <v>131</v>
      </c>
      <c r="DA1213">
        <v>145</v>
      </c>
      <c r="DB1213">
        <v>1</v>
      </c>
      <c r="DC1213" t="s">
        <v>132</v>
      </c>
      <c r="DD1213" t="s">
        <v>133</v>
      </c>
      <c r="DG1213">
        <v>1878783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3">
      <c r="A1214" t="str">
        <f>"09/28/2024 21:14:48.647"</f>
        <v>09/28/2024 21:14:48.647</v>
      </c>
      <c r="C1214" t="str">
        <f t="shared" si="75"/>
        <v>FFDFD7C0</v>
      </c>
      <c r="D1214" t="s">
        <v>143</v>
      </c>
      <c r="E1214">
        <v>13</v>
      </c>
      <c r="J1214" t="s">
        <v>144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"21:14:48.320"</f>
        <v>21:14:48.320</v>
      </c>
      <c r="T1214" t="str">
        <f>"21:14:47.820"</f>
        <v>21:14:47.820</v>
      </c>
      <c r="U1214" t="str">
        <f t="shared" si="73"/>
        <v>A073EB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297</v>
      </c>
      <c r="AG1214">
        <v>0</v>
      </c>
      <c r="AH1214">
        <v>3</v>
      </c>
      <c r="AI1214">
        <v>2</v>
      </c>
      <c r="AJ1214">
        <v>1</v>
      </c>
      <c r="AK1214" t="s">
        <v>667</v>
      </c>
      <c r="AL1214">
        <v>36.033161</v>
      </c>
      <c r="AM1214" t="s">
        <v>668</v>
      </c>
      <c r="AN1214">
        <v>-75.666338999999994</v>
      </c>
      <c r="AO1214">
        <v>25</v>
      </c>
      <c r="AP1214">
        <v>775</v>
      </c>
      <c r="AQ1214" t="s">
        <v>129</v>
      </c>
      <c r="AR1214">
        <v>-20</v>
      </c>
      <c r="AS1214">
        <v>-73</v>
      </c>
      <c r="AT1214">
        <v>-1280</v>
      </c>
      <c r="BB1214" t="str">
        <f t="shared" si="74"/>
        <v>1200</v>
      </c>
      <c r="BC1214">
        <v>1</v>
      </c>
      <c r="BD1214" t="str">
        <f t="shared" si="76"/>
        <v xml:space="preserve">N1281F  </v>
      </c>
      <c r="BE1214">
        <v>1</v>
      </c>
      <c r="BG1214">
        <v>0</v>
      </c>
      <c r="BH1214">
        <v>0</v>
      </c>
      <c r="BI1214">
        <v>0</v>
      </c>
      <c r="BJ1214">
        <v>625</v>
      </c>
      <c r="BK1214">
        <v>-150</v>
      </c>
      <c r="BL1214" t="s">
        <v>300</v>
      </c>
      <c r="BM1214">
        <v>1</v>
      </c>
      <c r="BN1214">
        <v>0</v>
      </c>
      <c r="BO1214">
        <v>1</v>
      </c>
      <c r="BP1214">
        <v>0</v>
      </c>
      <c r="BS1214">
        <v>0.04</v>
      </c>
      <c r="BT1214">
        <v>0</v>
      </c>
      <c r="BU1214">
        <v>0</v>
      </c>
      <c r="CE1214" t="str">
        <f>"21:14:48.327"</f>
        <v>21:14:48.327</v>
      </c>
      <c r="CF1214">
        <v>326992635</v>
      </c>
      <c r="CI1214">
        <v>0</v>
      </c>
      <c r="CJ1214">
        <v>1504</v>
      </c>
      <c r="CK1214">
        <v>1011.2</v>
      </c>
      <c r="CL1214">
        <v>4.2187999999999999</v>
      </c>
      <c r="CM1214">
        <v>1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6</v>
      </c>
      <c r="CY1214">
        <v>7</v>
      </c>
      <c r="CZ1214" t="s">
        <v>131</v>
      </c>
      <c r="DA1214">
        <v>145</v>
      </c>
      <c r="DB1214">
        <v>1</v>
      </c>
      <c r="DC1214" t="s">
        <v>132</v>
      </c>
      <c r="DD1214" t="s">
        <v>133</v>
      </c>
      <c r="DG1214">
        <v>1878783</v>
      </c>
      <c r="DI1214">
        <v>0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3">
      <c r="A1215" t="str">
        <f>"09/28/2024 21:14:49.506"</f>
        <v>09/28/2024 21:14:49.506</v>
      </c>
      <c r="C1215" t="str">
        <f t="shared" si="75"/>
        <v>FFDFD7C0</v>
      </c>
      <c r="D1215" t="s">
        <v>136</v>
      </c>
      <c r="E1215">
        <v>3</v>
      </c>
      <c r="F1215">
        <v>1003</v>
      </c>
      <c r="G1215" t="s">
        <v>142</v>
      </c>
      <c r="J1215" t="s">
        <v>137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"21:14:49.242"</f>
        <v>21:14:49.242</v>
      </c>
      <c r="T1215" t="str">
        <f>"21:14:48.842"</f>
        <v>21:14:48.842</v>
      </c>
      <c r="U1215" t="str">
        <f t="shared" si="73"/>
        <v>A073EB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297</v>
      </c>
      <c r="AG1215">
        <v>0</v>
      </c>
      <c r="AH1215">
        <v>3</v>
      </c>
      <c r="AI1215">
        <v>2</v>
      </c>
      <c r="AJ1215">
        <v>1</v>
      </c>
      <c r="AK1215" t="s">
        <v>669</v>
      </c>
      <c r="AL1215">
        <v>36.032859999999999</v>
      </c>
      <c r="AM1215" t="s">
        <v>670</v>
      </c>
      <c r="AN1215">
        <v>-75.666511</v>
      </c>
      <c r="AO1215">
        <v>25</v>
      </c>
      <c r="AP1215">
        <v>775</v>
      </c>
      <c r="AQ1215" t="s">
        <v>129</v>
      </c>
      <c r="AR1215">
        <v>-21</v>
      </c>
      <c r="AS1215">
        <v>-72</v>
      </c>
      <c r="AT1215">
        <v>-1216</v>
      </c>
      <c r="BB1215" t="str">
        <f t="shared" si="74"/>
        <v>1200</v>
      </c>
      <c r="BC1215">
        <v>1</v>
      </c>
      <c r="BD1215" t="str">
        <f t="shared" si="76"/>
        <v xml:space="preserve">N1281F  </v>
      </c>
      <c r="BE1215">
        <v>1</v>
      </c>
      <c r="BG1215">
        <v>0</v>
      </c>
      <c r="BH1215">
        <v>0</v>
      </c>
      <c r="BI1215">
        <v>0</v>
      </c>
      <c r="BJ1215">
        <v>600</v>
      </c>
      <c r="BK1215">
        <v>-175</v>
      </c>
      <c r="BL1215" t="s">
        <v>300</v>
      </c>
      <c r="BM1215">
        <v>1</v>
      </c>
      <c r="BN1215">
        <v>0</v>
      </c>
      <c r="BO1215">
        <v>1</v>
      </c>
      <c r="BP1215">
        <v>0</v>
      </c>
      <c r="BS1215">
        <v>0.04</v>
      </c>
      <c r="BT1215">
        <v>0</v>
      </c>
      <c r="BU1215">
        <v>0</v>
      </c>
      <c r="CE1215" t="str">
        <f>"21:14:49.243"</f>
        <v>21:14:49.243</v>
      </c>
      <c r="CF1215">
        <v>242865912</v>
      </c>
      <c r="CI1215">
        <v>0</v>
      </c>
      <c r="CJ1215">
        <v>1504</v>
      </c>
      <c r="CK1215">
        <v>1011.2</v>
      </c>
      <c r="CL1215">
        <v>4.2187999999999999</v>
      </c>
      <c r="CM1215">
        <v>1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6</v>
      </c>
      <c r="CY1215">
        <v>7</v>
      </c>
      <c r="CZ1215" t="s">
        <v>131</v>
      </c>
      <c r="DA1215">
        <v>145</v>
      </c>
      <c r="DB1215">
        <v>1</v>
      </c>
      <c r="DC1215" t="s">
        <v>132</v>
      </c>
      <c r="DD1215" t="s">
        <v>133</v>
      </c>
      <c r="DG1215">
        <v>1879243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3">
      <c r="A1216" t="str">
        <f>"09/28/2024 21:14:49.506"</f>
        <v>09/28/2024 21:14:49.506</v>
      </c>
      <c r="C1216" t="str">
        <f t="shared" si="75"/>
        <v>FFDFD7C0</v>
      </c>
      <c r="D1216" t="s">
        <v>136</v>
      </c>
      <c r="E1216">
        <v>4</v>
      </c>
      <c r="F1216">
        <v>1004</v>
      </c>
      <c r="G1216" t="s">
        <v>124</v>
      </c>
      <c r="J1216" t="s">
        <v>137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"21:14:49.242"</f>
        <v>21:14:49.242</v>
      </c>
      <c r="T1216" t="str">
        <f>"21:14:48.842"</f>
        <v>21:14:48.842</v>
      </c>
      <c r="U1216" t="str">
        <f t="shared" si="73"/>
        <v>A073EB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297</v>
      </c>
      <c r="AG1216">
        <v>0</v>
      </c>
      <c r="AH1216">
        <v>3</v>
      </c>
      <c r="AI1216">
        <v>2</v>
      </c>
      <c r="AJ1216">
        <v>1</v>
      </c>
      <c r="AK1216" t="s">
        <v>669</v>
      </c>
      <c r="AL1216">
        <v>36.032859999999999</v>
      </c>
      <c r="AM1216" t="s">
        <v>670</v>
      </c>
      <c r="AN1216">
        <v>-75.666511</v>
      </c>
      <c r="AO1216">
        <v>25</v>
      </c>
      <c r="AP1216">
        <v>775</v>
      </c>
      <c r="AQ1216" t="s">
        <v>129</v>
      </c>
      <c r="AR1216">
        <v>-21</v>
      </c>
      <c r="AS1216">
        <v>-72</v>
      </c>
      <c r="AT1216">
        <v>-1216</v>
      </c>
      <c r="BB1216" t="str">
        <f t="shared" si="74"/>
        <v>1200</v>
      </c>
      <c r="BC1216">
        <v>1</v>
      </c>
      <c r="BD1216" t="str">
        <f t="shared" si="76"/>
        <v xml:space="preserve">N1281F  </v>
      </c>
      <c r="BE1216">
        <v>1</v>
      </c>
      <c r="BG1216">
        <v>0</v>
      </c>
      <c r="BH1216">
        <v>0</v>
      </c>
      <c r="BI1216">
        <v>0</v>
      </c>
      <c r="BJ1216">
        <v>600</v>
      </c>
      <c r="BK1216">
        <v>-175</v>
      </c>
      <c r="BL1216" t="s">
        <v>300</v>
      </c>
      <c r="BM1216">
        <v>1</v>
      </c>
      <c r="BN1216">
        <v>0</v>
      </c>
      <c r="BO1216">
        <v>1</v>
      </c>
      <c r="BP1216">
        <v>0</v>
      </c>
      <c r="BS1216">
        <v>0.04</v>
      </c>
      <c r="BT1216">
        <v>0</v>
      </c>
      <c r="BU1216">
        <v>0</v>
      </c>
      <c r="CE1216" t="str">
        <f>"21:14:49.243"</f>
        <v>21:14:49.243</v>
      </c>
      <c r="CF1216">
        <v>242865912</v>
      </c>
      <c r="CI1216">
        <v>0</v>
      </c>
      <c r="CJ1216">
        <v>1504</v>
      </c>
      <c r="CK1216">
        <v>1011.2</v>
      </c>
      <c r="CL1216">
        <v>4.2187999999999999</v>
      </c>
      <c r="CM1216">
        <v>1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6</v>
      </c>
      <c r="CY1216">
        <v>7</v>
      </c>
      <c r="CZ1216" t="s">
        <v>131</v>
      </c>
      <c r="DA1216">
        <v>145</v>
      </c>
      <c r="DB1216">
        <v>1</v>
      </c>
      <c r="DC1216" t="s">
        <v>132</v>
      </c>
      <c r="DD1216" t="s">
        <v>133</v>
      </c>
      <c r="DG1216">
        <v>1879243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3">
      <c r="A1217" t="str">
        <f>"09/28/2024 21:14:49.506"</f>
        <v>09/28/2024 21:14:49.506</v>
      </c>
      <c r="C1217" t="str">
        <f t="shared" si="75"/>
        <v>FFDFD7C0</v>
      </c>
      <c r="D1217" t="s">
        <v>123</v>
      </c>
      <c r="E1217">
        <v>2</v>
      </c>
      <c r="H1217">
        <v>158</v>
      </c>
      <c r="I1217" t="s">
        <v>124</v>
      </c>
      <c r="J1217" t="s">
        <v>125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"21:14:49.242"</f>
        <v>21:14:49.242</v>
      </c>
      <c r="T1217" t="str">
        <f>"21:14:48.842"</f>
        <v>21:14:48.842</v>
      </c>
      <c r="U1217" t="str">
        <f t="shared" si="73"/>
        <v>A073EB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297</v>
      </c>
      <c r="AG1217">
        <v>0</v>
      </c>
      <c r="AH1217">
        <v>3</v>
      </c>
      <c r="AI1217">
        <v>2</v>
      </c>
      <c r="AJ1217">
        <v>1</v>
      </c>
      <c r="AK1217" t="s">
        <v>669</v>
      </c>
      <c r="AL1217">
        <v>36.032859999999999</v>
      </c>
      <c r="AM1217" t="s">
        <v>670</v>
      </c>
      <c r="AN1217">
        <v>-75.666511</v>
      </c>
      <c r="AO1217">
        <v>25</v>
      </c>
      <c r="AP1217">
        <v>775</v>
      </c>
      <c r="AQ1217" t="s">
        <v>129</v>
      </c>
      <c r="AR1217">
        <v>-21</v>
      </c>
      <c r="AS1217">
        <v>-72</v>
      </c>
      <c r="AT1217">
        <v>-1216</v>
      </c>
      <c r="BB1217" t="str">
        <f t="shared" si="74"/>
        <v>1200</v>
      </c>
      <c r="BC1217">
        <v>1</v>
      </c>
      <c r="BD1217" t="str">
        <f t="shared" si="76"/>
        <v xml:space="preserve">N1281F  </v>
      </c>
      <c r="BE1217">
        <v>1</v>
      </c>
      <c r="BG1217">
        <v>0</v>
      </c>
      <c r="BH1217">
        <v>0</v>
      </c>
      <c r="BI1217">
        <v>0</v>
      </c>
      <c r="BJ1217">
        <v>600</v>
      </c>
      <c r="BK1217">
        <v>-175</v>
      </c>
      <c r="BL1217" t="s">
        <v>300</v>
      </c>
      <c r="BM1217">
        <v>1</v>
      </c>
      <c r="BN1217">
        <v>0</v>
      </c>
      <c r="BO1217">
        <v>1</v>
      </c>
      <c r="BP1217">
        <v>0</v>
      </c>
      <c r="BS1217">
        <v>0.04</v>
      </c>
      <c r="BT1217">
        <v>0</v>
      </c>
      <c r="BU1217">
        <v>0</v>
      </c>
      <c r="CE1217" t="str">
        <f>"21:14:49.243"</f>
        <v>21:14:49.243</v>
      </c>
      <c r="CF1217">
        <v>242865912</v>
      </c>
      <c r="CI1217">
        <v>0</v>
      </c>
      <c r="CJ1217">
        <v>1504</v>
      </c>
      <c r="CK1217">
        <v>1011.2</v>
      </c>
      <c r="CL1217">
        <v>4.2187999999999999</v>
      </c>
      <c r="CM1217">
        <v>1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6</v>
      </c>
      <c r="CY1217">
        <v>7</v>
      </c>
      <c r="CZ1217" t="s">
        <v>131</v>
      </c>
      <c r="DA1217">
        <v>145</v>
      </c>
      <c r="DB1217">
        <v>1</v>
      </c>
      <c r="DC1217" t="s">
        <v>132</v>
      </c>
      <c r="DD1217" t="s">
        <v>133</v>
      </c>
      <c r="DG1217">
        <v>1879243</v>
      </c>
      <c r="DI1217">
        <v>0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3">
      <c r="A1218" t="str">
        <f>"09/28/2024 21:14:49.506"</f>
        <v>09/28/2024 21:14:49.506</v>
      </c>
      <c r="C1218" t="str">
        <f t="shared" si="75"/>
        <v>FFDFD7C0</v>
      </c>
      <c r="D1218" t="s">
        <v>427</v>
      </c>
      <c r="E1218">
        <v>46</v>
      </c>
      <c r="H1218">
        <v>143</v>
      </c>
      <c r="I1218" t="s">
        <v>428</v>
      </c>
      <c r="J1218" t="s">
        <v>297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"21:14:49.242"</f>
        <v>21:14:49.242</v>
      </c>
      <c r="T1218" t="str">
        <f>"21:14:48.842"</f>
        <v>21:14:48.842</v>
      </c>
      <c r="U1218" t="str">
        <f t="shared" ref="U1218:U1281" si="77">"A073EB"</f>
        <v>A073EB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297</v>
      </c>
      <c r="AG1218">
        <v>0</v>
      </c>
      <c r="AH1218">
        <v>3</v>
      </c>
      <c r="AI1218">
        <v>2</v>
      </c>
      <c r="AJ1218">
        <v>1</v>
      </c>
      <c r="AK1218" t="s">
        <v>669</v>
      </c>
      <c r="AL1218">
        <v>36.032859999999999</v>
      </c>
      <c r="AM1218" t="s">
        <v>670</v>
      </c>
      <c r="AN1218">
        <v>-75.666511</v>
      </c>
      <c r="AO1218">
        <v>25</v>
      </c>
      <c r="AP1218">
        <v>775</v>
      </c>
      <c r="AQ1218" t="s">
        <v>129</v>
      </c>
      <c r="AR1218">
        <v>-21</v>
      </c>
      <c r="AS1218">
        <v>-72</v>
      </c>
      <c r="AT1218">
        <v>-1216</v>
      </c>
      <c r="BB1218" t="str">
        <f t="shared" si="74"/>
        <v>1200</v>
      </c>
      <c r="BC1218">
        <v>1</v>
      </c>
      <c r="BD1218" t="str">
        <f t="shared" si="76"/>
        <v xml:space="preserve">N1281F  </v>
      </c>
      <c r="BE1218">
        <v>1</v>
      </c>
      <c r="BG1218">
        <v>0</v>
      </c>
      <c r="BH1218">
        <v>0</v>
      </c>
      <c r="BI1218">
        <v>0</v>
      </c>
      <c r="BJ1218">
        <v>600</v>
      </c>
      <c r="BK1218">
        <v>-175</v>
      </c>
      <c r="BL1218" t="s">
        <v>300</v>
      </c>
      <c r="BM1218">
        <v>1</v>
      </c>
      <c r="BN1218">
        <v>0</v>
      </c>
      <c r="BO1218">
        <v>1</v>
      </c>
      <c r="BP1218">
        <v>0</v>
      </c>
      <c r="BS1218">
        <v>0.04</v>
      </c>
      <c r="BT1218">
        <v>0</v>
      </c>
      <c r="BU1218">
        <v>0</v>
      </c>
      <c r="CE1218" t="str">
        <f>"21:14:49.243"</f>
        <v>21:14:49.243</v>
      </c>
      <c r="CF1218">
        <v>242865912</v>
      </c>
      <c r="CI1218">
        <v>0</v>
      </c>
      <c r="CJ1218">
        <v>1504</v>
      </c>
      <c r="CK1218">
        <v>1011.2</v>
      </c>
      <c r="CL1218">
        <v>4.2187999999999999</v>
      </c>
      <c r="CM1218">
        <v>1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6</v>
      </c>
      <c r="CY1218">
        <v>7</v>
      </c>
      <c r="CZ1218" t="s">
        <v>131</v>
      </c>
      <c r="DA1218">
        <v>145</v>
      </c>
      <c r="DB1218">
        <v>1</v>
      </c>
      <c r="DC1218" t="s">
        <v>132</v>
      </c>
      <c r="DD1218" t="s">
        <v>133</v>
      </c>
      <c r="DG1218">
        <v>1879243</v>
      </c>
      <c r="DI1218">
        <v>0</v>
      </c>
      <c r="DJ1218">
        <v>0</v>
      </c>
      <c r="DK1218">
        <v>1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3">
      <c r="A1219" t="str">
        <f>"09/28/2024 21:14:49.537"</f>
        <v>09/28/2024 21:14:49.537</v>
      </c>
      <c r="C1219" t="str">
        <f t="shared" si="75"/>
        <v>FFDFD7C0</v>
      </c>
      <c r="D1219" t="s">
        <v>143</v>
      </c>
      <c r="E1219">
        <v>13</v>
      </c>
      <c r="J1219" t="s">
        <v>144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"21:14:49.242"</f>
        <v>21:14:49.242</v>
      </c>
      <c r="T1219" t="str">
        <f>"21:14:48.842"</f>
        <v>21:14:48.842</v>
      </c>
      <c r="U1219" t="str">
        <f t="shared" si="77"/>
        <v>A073EB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297</v>
      </c>
      <c r="AG1219">
        <v>0</v>
      </c>
      <c r="AH1219">
        <v>3</v>
      </c>
      <c r="AI1219">
        <v>2</v>
      </c>
      <c r="AJ1219">
        <v>1</v>
      </c>
      <c r="AK1219" t="s">
        <v>669</v>
      </c>
      <c r="AL1219">
        <v>36.032859999999999</v>
      </c>
      <c r="AM1219" t="s">
        <v>670</v>
      </c>
      <c r="AN1219">
        <v>-75.666511</v>
      </c>
      <c r="AO1219">
        <v>25</v>
      </c>
      <c r="AP1219">
        <v>775</v>
      </c>
      <c r="AQ1219" t="s">
        <v>129</v>
      </c>
      <c r="AR1219">
        <v>-21</v>
      </c>
      <c r="AS1219">
        <v>-72</v>
      </c>
      <c r="AT1219">
        <v>-1216</v>
      </c>
      <c r="BB1219" t="str">
        <f t="shared" ref="BB1219:BB1282" si="78">"1200"</f>
        <v>1200</v>
      </c>
      <c r="BC1219">
        <v>1</v>
      </c>
      <c r="BD1219" t="str">
        <f t="shared" si="76"/>
        <v xml:space="preserve">N1281F  </v>
      </c>
      <c r="BE1219">
        <v>1</v>
      </c>
      <c r="BG1219">
        <v>0</v>
      </c>
      <c r="BH1219">
        <v>0</v>
      </c>
      <c r="BI1219">
        <v>0</v>
      </c>
      <c r="BJ1219">
        <v>600</v>
      </c>
      <c r="BK1219">
        <v>-175</v>
      </c>
      <c r="BL1219" t="s">
        <v>300</v>
      </c>
      <c r="BM1219">
        <v>1</v>
      </c>
      <c r="BN1219">
        <v>0</v>
      </c>
      <c r="BO1219">
        <v>1</v>
      </c>
      <c r="BP1219">
        <v>0</v>
      </c>
      <c r="BS1219">
        <v>0.04</v>
      </c>
      <c r="BT1219">
        <v>0</v>
      </c>
      <c r="BU1219">
        <v>0</v>
      </c>
      <c r="CE1219" t="str">
        <f>"21:14:49.243"</f>
        <v>21:14:49.243</v>
      </c>
      <c r="CF1219">
        <v>242865912</v>
      </c>
      <c r="CI1219">
        <v>0</v>
      </c>
      <c r="CJ1219">
        <v>1504</v>
      </c>
      <c r="CK1219">
        <v>1011.2</v>
      </c>
      <c r="CL1219">
        <v>4.2187999999999999</v>
      </c>
      <c r="CM1219">
        <v>1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6</v>
      </c>
      <c r="CY1219">
        <v>7</v>
      </c>
      <c r="CZ1219" t="s">
        <v>131</v>
      </c>
      <c r="DA1219">
        <v>145</v>
      </c>
      <c r="DB1219">
        <v>1</v>
      </c>
      <c r="DC1219" t="s">
        <v>132</v>
      </c>
      <c r="DD1219" t="s">
        <v>133</v>
      </c>
      <c r="DG1219">
        <v>1879243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3">
      <c r="A1220" t="str">
        <f>"09/28/2024 21:14:50.428"</f>
        <v>09/28/2024 21:14:50.428</v>
      </c>
      <c r="C1220" t="str">
        <f t="shared" si="75"/>
        <v>FFDFD7C0</v>
      </c>
      <c r="D1220" t="s">
        <v>143</v>
      </c>
      <c r="E1220">
        <v>13</v>
      </c>
      <c r="J1220" t="s">
        <v>144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"21:14:50.203"</f>
        <v>21:14:50.203</v>
      </c>
      <c r="T1220" t="str">
        <f>"21:14:49.703"</f>
        <v>21:14:49.703</v>
      </c>
      <c r="U1220" t="str">
        <f t="shared" si="77"/>
        <v>A073EB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297</v>
      </c>
      <c r="AG1220">
        <v>0</v>
      </c>
      <c r="AH1220">
        <v>3</v>
      </c>
      <c r="AI1220">
        <v>2</v>
      </c>
      <c r="AJ1220">
        <v>1</v>
      </c>
      <c r="AK1220" t="s">
        <v>671</v>
      </c>
      <c r="AL1220">
        <v>36.032559999999997</v>
      </c>
      <c r="AM1220" t="s">
        <v>528</v>
      </c>
      <c r="AN1220">
        <v>-75.666574999999995</v>
      </c>
      <c r="AO1220">
        <v>25</v>
      </c>
      <c r="AP1220">
        <v>750</v>
      </c>
      <c r="AQ1220" t="s">
        <v>129</v>
      </c>
      <c r="AR1220">
        <v>-21</v>
      </c>
      <c r="AS1220">
        <v>-72</v>
      </c>
      <c r="AT1220">
        <v>-1088</v>
      </c>
      <c r="BB1220" t="str">
        <f t="shared" si="78"/>
        <v>1200</v>
      </c>
      <c r="BC1220">
        <v>1</v>
      </c>
      <c r="BD1220" t="str">
        <f t="shared" si="76"/>
        <v xml:space="preserve">N1281F  </v>
      </c>
      <c r="BE1220">
        <v>1</v>
      </c>
      <c r="BG1220">
        <v>0</v>
      </c>
      <c r="BH1220">
        <v>0</v>
      </c>
      <c r="BI1220">
        <v>0</v>
      </c>
      <c r="BJ1220">
        <v>575</v>
      </c>
      <c r="BK1220">
        <v>-175</v>
      </c>
      <c r="BL1220" t="s">
        <v>300</v>
      </c>
      <c r="BM1220">
        <v>1</v>
      </c>
      <c r="BN1220">
        <v>0</v>
      </c>
      <c r="BO1220">
        <v>1</v>
      </c>
      <c r="BP1220">
        <v>0</v>
      </c>
      <c r="BS1220">
        <v>0.08</v>
      </c>
      <c r="BT1220">
        <v>0</v>
      </c>
      <c r="BU1220">
        <v>0</v>
      </c>
      <c r="CE1220" t="str">
        <f>"21:14:50.208"</f>
        <v>21:14:50.208</v>
      </c>
      <c r="CF1220">
        <v>207891648</v>
      </c>
      <c r="CI1220">
        <v>0</v>
      </c>
      <c r="CJ1220">
        <v>1504</v>
      </c>
      <c r="CK1220">
        <v>1011.2</v>
      </c>
      <c r="CL1220">
        <v>4.2187999999999999</v>
      </c>
      <c r="CM1220">
        <v>1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6</v>
      </c>
      <c r="CY1220">
        <v>7</v>
      </c>
      <c r="CZ1220" t="s">
        <v>131</v>
      </c>
      <c r="DA1220">
        <v>145</v>
      </c>
      <c r="DB1220">
        <v>1</v>
      </c>
      <c r="DC1220" t="s">
        <v>132</v>
      </c>
      <c r="DD1220" t="s">
        <v>133</v>
      </c>
      <c r="DG1220">
        <v>1879673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3">
      <c r="A1221" t="str">
        <f>"09/28/2024 21:14:50.428"</f>
        <v>09/28/2024 21:14:50.428</v>
      </c>
      <c r="C1221" t="str">
        <f t="shared" si="75"/>
        <v>FFDFD7C0</v>
      </c>
      <c r="D1221" t="s">
        <v>136</v>
      </c>
      <c r="E1221">
        <v>4</v>
      </c>
      <c r="F1221">
        <v>1004</v>
      </c>
      <c r="G1221" t="s">
        <v>124</v>
      </c>
      <c r="J1221" t="s">
        <v>137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"21:14:50.203"</f>
        <v>21:14:50.203</v>
      </c>
      <c r="T1221" t="str">
        <f>"21:14:49.703"</f>
        <v>21:14:49.703</v>
      </c>
      <c r="U1221" t="str">
        <f t="shared" si="77"/>
        <v>A073EB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297</v>
      </c>
      <c r="AG1221">
        <v>0</v>
      </c>
      <c r="AH1221">
        <v>3</v>
      </c>
      <c r="AI1221">
        <v>2</v>
      </c>
      <c r="AJ1221">
        <v>1</v>
      </c>
      <c r="AK1221" t="s">
        <v>671</v>
      </c>
      <c r="AL1221">
        <v>36.032559999999997</v>
      </c>
      <c r="AM1221" t="s">
        <v>528</v>
      </c>
      <c r="AN1221">
        <v>-75.666574999999995</v>
      </c>
      <c r="AO1221">
        <v>25</v>
      </c>
      <c r="AP1221">
        <v>750</v>
      </c>
      <c r="AQ1221" t="s">
        <v>129</v>
      </c>
      <c r="AR1221">
        <v>-21</v>
      </c>
      <c r="AS1221">
        <v>-72</v>
      </c>
      <c r="AT1221">
        <v>-1088</v>
      </c>
      <c r="BB1221" t="str">
        <f t="shared" si="78"/>
        <v>1200</v>
      </c>
      <c r="BC1221">
        <v>1</v>
      </c>
      <c r="BD1221" t="str">
        <f t="shared" si="76"/>
        <v xml:space="preserve">N1281F  </v>
      </c>
      <c r="BE1221">
        <v>1</v>
      </c>
      <c r="BG1221">
        <v>0</v>
      </c>
      <c r="BH1221">
        <v>0</v>
      </c>
      <c r="BI1221">
        <v>0</v>
      </c>
      <c r="BJ1221">
        <v>575</v>
      </c>
      <c r="BK1221">
        <v>-175</v>
      </c>
      <c r="BL1221" t="s">
        <v>300</v>
      </c>
      <c r="BM1221">
        <v>1</v>
      </c>
      <c r="BN1221">
        <v>0</v>
      </c>
      <c r="BO1221">
        <v>1</v>
      </c>
      <c r="BP1221">
        <v>0</v>
      </c>
      <c r="BS1221">
        <v>0.08</v>
      </c>
      <c r="BT1221">
        <v>0</v>
      </c>
      <c r="BU1221">
        <v>0</v>
      </c>
      <c r="CE1221" t="str">
        <f>"21:14:50.208"</f>
        <v>21:14:50.208</v>
      </c>
      <c r="CF1221">
        <v>207891648</v>
      </c>
      <c r="CI1221">
        <v>0</v>
      </c>
      <c r="CJ1221">
        <v>1504</v>
      </c>
      <c r="CK1221">
        <v>1011.2</v>
      </c>
      <c r="CL1221">
        <v>4.2187999999999999</v>
      </c>
      <c r="CM1221">
        <v>1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6</v>
      </c>
      <c r="CY1221">
        <v>7</v>
      </c>
      <c r="CZ1221" t="s">
        <v>131</v>
      </c>
      <c r="DA1221">
        <v>145</v>
      </c>
      <c r="DB1221">
        <v>1</v>
      </c>
      <c r="DC1221" t="s">
        <v>132</v>
      </c>
      <c r="DD1221" t="s">
        <v>133</v>
      </c>
      <c r="DG1221">
        <v>1879673</v>
      </c>
      <c r="DI1221">
        <v>0</v>
      </c>
      <c r="DJ1221">
        <v>0</v>
      </c>
      <c r="DK1221">
        <v>1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3">
      <c r="A1222" t="str">
        <f>"09/28/2024 21:14:50.490"</f>
        <v>09/28/2024 21:14:50.490</v>
      </c>
      <c r="C1222" t="str">
        <f t="shared" si="75"/>
        <v>FFDFD7C0</v>
      </c>
      <c r="D1222" t="s">
        <v>123</v>
      </c>
      <c r="E1222">
        <v>2</v>
      </c>
      <c r="H1222">
        <v>158</v>
      </c>
      <c r="I1222" t="s">
        <v>124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"21:14:50.203"</f>
        <v>21:14:50.203</v>
      </c>
      <c r="T1222" t="str">
        <f>"21:14:49.703"</f>
        <v>21:14:49.703</v>
      </c>
      <c r="U1222" t="str">
        <f t="shared" si="77"/>
        <v>A073EB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297</v>
      </c>
      <c r="AG1222">
        <v>0</v>
      </c>
      <c r="AH1222">
        <v>3</v>
      </c>
      <c r="AI1222">
        <v>2</v>
      </c>
      <c r="AJ1222">
        <v>1</v>
      </c>
      <c r="AK1222" t="s">
        <v>671</v>
      </c>
      <c r="AL1222">
        <v>36.032559999999997</v>
      </c>
      <c r="AM1222" t="s">
        <v>528</v>
      </c>
      <c r="AN1222">
        <v>-75.666574999999995</v>
      </c>
      <c r="AO1222">
        <v>25</v>
      </c>
      <c r="AP1222">
        <v>750</v>
      </c>
      <c r="AQ1222" t="s">
        <v>129</v>
      </c>
      <c r="AR1222">
        <v>-21</v>
      </c>
      <c r="AS1222">
        <v>-72</v>
      </c>
      <c r="AT1222">
        <v>-1088</v>
      </c>
      <c r="BB1222" t="str">
        <f t="shared" si="78"/>
        <v>1200</v>
      </c>
      <c r="BC1222">
        <v>1</v>
      </c>
      <c r="BD1222" t="str">
        <f t="shared" si="76"/>
        <v xml:space="preserve">N1281F  </v>
      </c>
      <c r="BE1222">
        <v>1</v>
      </c>
      <c r="BG1222">
        <v>0</v>
      </c>
      <c r="BH1222">
        <v>0</v>
      </c>
      <c r="BI1222">
        <v>0</v>
      </c>
      <c r="BJ1222">
        <v>575</v>
      </c>
      <c r="BK1222">
        <v>-175</v>
      </c>
      <c r="BL1222" t="s">
        <v>300</v>
      </c>
      <c r="BM1222">
        <v>1</v>
      </c>
      <c r="BN1222">
        <v>0</v>
      </c>
      <c r="BO1222">
        <v>1</v>
      </c>
      <c r="BP1222">
        <v>0</v>
      </c>
      <c r="BS1222">
        <v>0.08</v>
      </c>
      <c r="BT1222">
        <v>0</v>
      </c>
      <c r="BU1222">
        <v>0</v>
      </c>
      <c r="CE1222" t="str">
        <f>"21:14:50.208"</f>
        <v>21:14:50.208</v>
      </c>
      <c r="CF1222">
        <v>207891648</v>
      </c>
      <c r="CI1222">
        <v>0</v>
      </c>
      <c r="CJ1222">
        <v>1504</v>
      </c>
      <c r="CK1222">
        <v>1011.2</v>
      </c>
      <c r="CL1222">
        <v>4.2187999999999999</v>
      </c>
      <c r="CM1222">
        <v>1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6</v>
      </c>
      <c r="CY1222">
        <v>7</v>
      </c>
      <c r="CZ1222" t="s">
        <v>131</v>
      </c>
      <c r="DA1222">
        <v>145</v>
      </c>
      <c r="DB1222">
        <v>1</v>
      </c>
      <c r="DC1222" t="s">
        <v>132</v>
      </c>
      <c r="DD1222" t="s">
        <v>133</v>
      </c>
      <c r="DG1222">
        <v>1879673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3">
      <c r="A1223" t="str">
        <f>"09/28/2024 21:14:50.428"</f>
        <v>09/28/2024 21:14:50.428</v>
      </c>
      <c r="C1223" t="str">
        <f t="shared" si="75"/>
        <v>FFDFD7C0</v>
      </c>
      <c r="D1223" t="s">
        <v>136</v>
      </c>
      <c r="E1223">
        <v>3</v>
      </c>
      <c r="F1223">
        <v>1003</v>
      </c>
      <c r="G1223" t="s">
        <v>142</v>
      </c>
      <c r="J1223" t="s">
        <v>137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"21:14:50.203"</f>
        <v>21:14:50.203</v>
      </c>
      <c r="T1223" t="str">
        <f>"21:14:49.703"</f>
        <v>21:14:49.703</v>
      </c>
      <c r="U1223" t="str">
        <f t="shared" si="77"/>
        <v>A073EB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297</v>
      </c>
      <c r="AG1223">
        <v>0</v>
      </c>
      <c r="AH1223">
        <v>3</v>
      </c>
      <c r="AI1223">
        <v>2</v>
      </c>
      <c r="AJ1223">
        <v>1</v>
      </c>
      <c r="AK1223" t="s">
        <v>671</v>
      </c>
      <c r="AL1223">
        <v>36.032559999999997</v>
      </c>
      <c r="AM1223" t="s">
        <v>528</v>
      </c>
      <c r="AN1223">
        <v>-75.666574999999995</v>
      </c>
      <c r="AO1223">
        <v>25</v>
      </c>
      <c r="AP1223">
        <v>750</v>
      </c>
      <c r="AQ1223" t="s">
        <v>129</v>
      </c>
      <c r="AR1223">
        <v>-21</v>
      </c>
      <c r="AS1223">
        <v>-72</v>
      </c>
      <c r="AT1223">
        <v>-1088</v>
      </c>
      <c r="BB1223" t="str">
        <f t="shared" si="78"/>
        <v>1200</v>
      </c>
      <c r="BC1223">
        <v>1</v>
      </c>
      <c r="BD1223" t="str">
        <f t="shared" si="76"/>
        <v xml:space="preserve">N1281F  </v>
      </c>
      <c r="BE1223">
        <v>1</v>
      </c>
      <c r="BG1223">
        <v>0</v>
      </c>
      <c r="BH1223">
        <v>0</v>
      </c>
      <c r="BI1223">
        <v>0</v>
      </c>
      <c r="BJ1223">
        <v>575</v>
      </c>
      <c r="BK1223">
        <v>-175</v>
      </c>
      <c r="BL1223" t="s">
        <v>300</v>
      </c>
      <c r="BM1223">
        <v>1</v>
      </c>
      <c r="BN1223">
        <v>0</v>
      </c>
      <c r="BO1223">
        <v>1</v>
      </c>
      <c r="BP1223">
        <v>0</v>
      </c>
      <c r="BS1223">
        <v>0.08</v>
      </c>
      <c r="BT1223">
        <v>0</v>
      </c>
      <c r="BU1223">
        <v>0</v>
      </c>
      <c r="CE1223" t="str">
        <f>"21:14:50.208"</f>
        <v>21:14:50.208</v>
      </c>
      <c r="CF1223">
        <v>207891648</v>
      </c>
      <c r="CI1223">
        <v>0</v>
      </c>
      <c r="CJ1223">
        <v>1504</v>
      </c>
      <c r="CK1223">
        <v>1011.2</v>
      </c>
      <c r="CL1223">
        <v>4.2187999999999999</v>
      </c>
      <c r="CM1223">
        <v>1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6</v>
      </c>
      <c r="CY1223">
        <v>7</v>
      </c>
      <c r="CZ1223" t="s">
        <v>131</v>
      </c>
      <c r="DA1223">
        <v>145</v>
      </c>
      <c r="DB1223">
        <v>1</v>
      </c>
      <c r="DC1223" t="s">
        <v>132</v>
      </c>
      <c r="DD1223" t="s">
        <v>133</v>
      </c>
      <c r="DG1223">
        <v>1879673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3">
      <c r="A1224" t="str">
        <f>"09/28/2024 21:14:50.490"</f>
        <v>09/28/2024 21:14:50.490</v>
      </c>
      <c r="C1224" t="str">
        <f t="shared" si="75"/>
        <v>FFDFD7C0</v>
      </c>
      <c r="D1224" t="s">
        <v>427</v>
      </c>
      <c r="E1224">
        <v>46</v>
      </c>
      <c r="H1224">
        <v>143</v>
      </c>
      <c r="I1224" t="s">
        <v>428</v>
      </c>
      <c r="J1224" t="s">
        <v>297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"21:14:50.203"</f>
        <v>21:14:50.203</v>
      </c>
      <c r="T1224" t="str">
        <f>"21:14:49.703"</f>
        <v>21:14:49.703</v>
      </c>
      <c r="U1224" t="str">
        <f t="shared" si="77"/>
        <v>A073EB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297</v>
      </c>
      <c r="AG1224">
        <v>0</v>
      </c>
      <c r="AH1224">
        <v>3</v>
      </c>
      <c r="AI1224">
        <v>2</v>
      </c>
      <c r="AJ1224">
        <v>1</v>
      </c>
      <c r="AK1224" t="s">
        <v>671</v>
      </c>
      <c r="AL1224">
        <v>36.032559999999997</v>
      </c>
      <c r="AM1224" t="s">
        <v>528</v>
      </c>
      <c r="AN1224">
        <v>-75.666574999999995</v>
      </c>
      <c r="AO1224">
        <v>25</v>
      </c>
      <c r="AP1224">
        <v>750</v>
      </c>
      <c r="AQ1224" t="s">
        <v>129</v>
      </c>
      <c r="AR1224">
        <v>-21</v>
      </c>
      <c r="AS1224">
        <v>-72</v>
      </c>
      <c r="AT1224">
        <v>-1088</v>
      </c>
      <c r="BB1224" t="str">
        <f t="shared" si="78"/>
        <v>1200</v>
      </c>
      <c r="BC1224">
        <v>1</v>
      </c>
      <c r="BD1224" t="str">
        <f t="shared" si="76"/>
        <v xml:space="preserve">N1281F  </v>
      </c>
      <c r="BE1224">
        <v>1</v>
      </c>
      <c r="BG1224">
        <v>0</v>
      </c>
      <c r="BH1224">
        <v>0</v>
      </c>
      <c r="BI1224">
        <v>0</v>
      </c>
      <c r="BJ1224">
        <v>575</v>
      </c>
      <c r="BK1224">
        <v>-175</v>
      </c>
      <c r="BL1224" t="s">
        <v>300</v>
      </c>
      <c r="BM1224">
        <v>1</v>
      </c>
      <c r="BN1224">
        <v>0</v>
      </c>
      <c r="BO1224">
        <v>1</v>
      </c>
      <c r="BP1224">
        <v>0</v>
      </c>
      <c r="BS1224">
        <v>0.08</v>
      </c>
      <c r="BT1224">
        <v>0</v>
      </c>
      <c r="BU1224">
        <v>0</v>
      </c>
      <c r="CE1224" t="str">
        <f>"21:14:50.208"</f>
        <v>21:14:50.208</v>
      </c>
      <c r="CF1224">
        <v>207891648</v>
      </c>
      <c r="CI1224">
        <v>0</v>
      </c>
      <c r="CJ1224">
        <v>1504</v>
      </c>
      <c r="CK1224">
        <v>1011.2</v>
      </c>
      <c r="CL1224">
        <v>4.2187999999999999</v>
      </c>
      <c r="CM1224">
        <v>1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6</v>
      </c>
      <c r="CY1224">
        <v>7</v>
      </c>
      <c r="CZ1224" t="s">
        <v>131</v>
      </c>
      <c r="DA1224">
        <v>145</v>
      </c>
      <c r="DB1224">
        <v>1</v>
      </c>
      <c r="DC1224" t="s">
        <v>132</v>
      </c>
      <c r="DD1224" t="s">
        <v>133</v>
      </c>
      <c r="DG1224">
        <v>1879673</v>
      </c>
      <c r="DI1224">
        <v>0</v>
      </c>
      <c r="DJ1224">
        <v>0</v>
      </c>
      <c r="DK1224">
        <v>1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3">
      <c r="A1225" t="str">
        <f>"09/28/2024 21:14:51.521"</f>
        <v>09/28/2024 21:14:51.521</v>
      </c>
      <c r="C1225" t="str">
        <f t="shared" si="75"/>
        <v>FFDFD7C0</v>
      </c>
      <c r="D1225" t="s">
        <v>427</v>
      </c>
      <c r="E1225">
        <v>46</v>
      </c>
      <c r="H1225">
        <v>143</v>
      </c>
      <c r="I1225" t="s">
        <v>428</v>
      </c>
      <c r="J1225" t="s">
        <v>297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"21:14:51.266"</f>
        <v>21:14:51.266</v>
      </c>
      <c r="T1225" t="str">
        <f>"21:14:50.766"</f>
        <v>21:14:50.766</v>
      </c>
      <c r="U1225" t="str">
        <f t="shared" si="77"/>
        <v>A073EB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297</v>
      </c>
      <c r="AG1225">
        <v>0</v>
      </c>
      <c r="AH1225">
        <v>3</v>
      </c>
      <c r="AI1225">
        <v>2</v>
      </c>
      <c r="AJ1225">
        <v>1</v>
      </c>
      <c r="AK1225" t="s">
        <v>672</v>
      </c>
      <c r="AL1225">
        <v>36.032217000000003</v>
      </c>
      <c r="AM1225" t="s">
        <v>673</v>
      </c>
      <c r="AN1225">
        <v>-75.666725999999997</v>
      </c>
      <c r="AO1225">
        <v>25</v>
      </c>
      <c r="AP1225">
        <v>725</v>
      </c>
      <c r="AQ1225" t="s">
        <v>129</v>
      </c>
      <c r="AR1225">
        <v>-22</v>
      </c>
      <c r="AS1225">
        <v>-71</v>
      </c>
      <c r="AT1225">
        <v>-960</v>
      </c>
      <c r="BB1225" t="str">
        <f t="shared" si="78"/>
        <v>1200</v>
      </c>
      <c r="BC1225">
        <v>1</v>
      </c>
      <c r="BD1225" t="str">
        <f t="shared" si="76"/>
        <v xml:space="preserve">N1281F  </v>
      </c>
      <c r="BE1225">
        <v>1</v>
      </c>
      <c r="BG1225">
        <v>0</v>
      </c>
      <c r="BH1225">
        <v>0</v>
      </c>
      <c r="BI1225">
        <v>0</v>
      </c>
      <c r="BJ1225">
        <v>575</v>
      </c>
      <c r="BK1225">
        <v>-150</v>
      </c>
      <c r="BL1225" t="s">
        <v>300</v>
      </c>
      <c r="BM1225">
        <v>1</v>
      </c>
      <c r="BN1225">
        <v>0</v>
      </c>
      <c r="BO1225">
        <v>1</v>
      </c>
      <c r="BP1225">
        <v>0</v>
      </c>
      <c r="BS1225">
        <v>0.08</v>
      </c>
      <c r="BT1225">
        <v>0</v>
      </c>
      <c r="BU1225">
        <v>0</v>
      </c>
      <c r="CE1225" t="str">
        <f>"21:14:51.271"</f>
        <v>21:14:51.271</v>
      </c>
      <c r="CF1225">
        <v>271222320</v>
      </c>
      <c r="CI1225">
        <v>0</v>
      </c>
      <c r="CJ1225">
        <v>1504</v>
      </c>
      <c r="CK1225">
        <v>1011.2</v>
      </c>
      <c r="CL1225">
        <v>4.2187999999999999</v>
      </c>
      <c r="CM1225">
        <v>1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145</v>
      </c>
      <c r="DB1225">
        <v>1</v>
      </c>
      <c r="DC1225" t="s">
        <v>132</v>
      </c>
      <c r="DD1225" t="s">
        <v>133</v>
      </c>
      <c r="DG1225">
        <v>1880116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3">
      <c r="A1226" t="str">
        <f>"09/28/2024 21:14:51.521"</f>
        <v>09/28/2024 21:14:51.521</v>
      </c>
      <c r="C1226" t="str">
        <f t="shared" si="75"/>
        <v>FFDFD7C0</v>
      </c>
      <c r="D1226" t="s">
        <v>143</v>
      </c>
      <c r="E1226">
        <v>13</v>
      </c>
      <c r="J1226" t="s">
        <v>144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"21:14:51.266"</f>
        <v>21:14:51.266</v>
      </c>
      <c r="T1226" t="str">
        <f>"21:14:50.766"</f>
        <v>21:14:50.766</v>
      </c>
      <c r="U1226" t="str">
        <f t="shared" si="77"/>
        <v>A073EB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297</v>
      </c>
      <c r="AG1226">
        <v>0</v>
      </c>
      <c r="AH1226">
        <v>3</v>
      </c>
      <c r="AI1226">
        <v>2</v>
      </c>
      <c r="AJ1226">
        <v>1</v>
      </c>
      <c r="AK1226" t="s">
        <v>672</v>
      </c>
      <c r="AL1226">
        <v>36.032217000000003</v>
      </c>
      <c r="AM1226" t="s">
        <v>673</v>
      </c>
      <c r="AN1226">
        <v>-75.666725999999997</v>
      </c>
      <c r="AO1226">
        <v>25</v>
      </c>
      <c r="AP1226">
        <v>725</v>
      </c>
      <c r="AQ1226" t="s">
        <v>129</v>
      </c>
      <c r="AR1226">
        <v>-22</v>
      </c>
      <c r="AS1226">
        <v>-71</v>
      </c>
      <c r="AT1226">
        <v>-960</v>
      </c>
      <c r="BB1226" t="str">
        <f t="shared" si="78"/>
        <v>1200</v>
      </c>
      <c r="BC1226">
        <v>1</v>
      </c>
      <c r="BD1226" t="str">
        <f t="shared" si="76"/>
        <v xml:space="preserve">N1281F  </v>
      </c>
      <c r="BE1226">
        <v>1</v>
      </c>
      <c r="BG1226">
        <v>0</v>
      </c>
      <c r="BH1226">
        <v>0</v>
      </c>
      <c r="BI1226">
        <v>0</v>
      </c>
      <c r="BJ1226">
        <v>575</v>
      </c>
      <c r="BK1226">
        <v>-150</v>
      </c>
      <c r="BL1226" t="s">
        <v>300</v>
      </c>
      <c r="BM1226">
        <v>1</v>
      </c>
      <c r="BN1226">
        <v>0</v>
      </c>
      <c r="BO1226">
        <v>1</v>
      </c>
      <c r="BP1226">
        <v>0</v>
      </c>
      <c r="BS1226">
        <v>0.08</v>
      </c>
      <c r="BT1226">
        <v>0</v>
      </c>
      <c r="BU1226">
        <v>0</v>
      </c>
      <c r="CE1226" t="str">
        <f>"21:14:51.271"</f>
        <v>21:14:51.271</v>
      </c>
      <c r="CF1226">
        <v>271222320</v>
      </c>
      <c r="CI1226">
        <v>0</v>
      </c>
      <c r="CJ1226">
        <v>1504</v>
      </c>
      <c r="CK1226">
        <v>1011.2</v>
      </c>
      <c r="CL1226">
        <v>4.2187999999999999</v>
      </c>
      <c r="CM1226">
        <v>1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131</v>
      </c>
      <c r="DA1226">
        <v>145</v>
      </c>
      <c r="DB1226">
        <v>1</v>
      </c>
      <c r="DC1226" t="s">
        <v>132</v>
      </c>
      <c r="DD1226" t="s">
        <v>133</v>
      </c>
      <c r="DG1226">
        <v>1880116</v>
      </c>
      <c r="DI1226">
        <v>0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3">
      <c r="A1227" t="str">
        <f>"09/28/2024 21:14:51.521"</f>
        <v>09/28/2024 21:14:51.521</v>
      </c>
      <c r="C1227" t="str">
        <f t="shared" si="75"/>
        <v>FFDFD7C0</v>
      </c>
      <c r="D1227" t="s">
        <v>136</v>
      </c>
      <c r="E1227">
        <v>3</v>
      </c>
      <c r="F1227">
        <v>1003</v>
      </c>
      <c r="G1227" t="s">
        <v>142</v>
      </c>
      <c r="J1227" t="s">
        <v>137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"21:14:51.266"</f>
        <v>21:14:51.266</v>
      </c>
      <c r="T1227" t="str">
        <f>"21:14:50.766"</f>
        <v>21:14:50.766</v>
      </c>
      <c r="U1227" t="str">
        <f t="shared" si="77"/>
        <v>A073EB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297</v>
      </c>
      <c r="AG1227">
        <v>0</v>
      </c>
      <c r="AH1227">
        <v>3</v>
      </c>
      <c r="AI1227">
        <v>2</v>
      </c>
      <c r="AJ1227">
        <v>1</v>
      </c>
      <c r="AK1227" t="s">
        <v>672</v>
      </c>
      <c r="AL1227">
        <v>36.032217000000003</v>
      </c>
      <c r="AM1227" t="s">
        <v>673</v>
      </c>
      <c r="AN1227">
        <v>-75.666725999999997</v>
      </c>
      <c r="AO1227">
        <v>25</v>
      </c>
      <c r="AP1227">
        <v>725</v>
      </c>
      <c r="AQ1227" t="s">
        <v>129</v>
      </c>
      <c r="AR1227">
        <v>-22</v>
      </c>
      <c r="AS1227">
        <v>-71</v>
      </c>
      <c r="AT1227">
        <v>-960</v>
      </c>
      <c r="BB1227" t="str">
        <f t="shared" si="78"/>
        <v>1200</v>
      </c>
      <c r="BC1227">
        <v>1</v>
      </c>
      <c r="BD1227" t="str">
        <f t="shared" si="76"/>
        <v xml:space="preserve">N1281F  </v>
      </c>
      <c r="BE1227">
        <v>1</v>
      </c>
      <c r="BG1227">
        <v>0</v>
      </c>
      <c r="BH1227">
        <v>0</v>
      </c>
      <c r="BI1227">
        <v>0</v>
      </c>
      <c r="BJ1227">
        <v>575</v>
      </c>
      <c r="BK1227">
        <v>-150</v>
      </c>
      <c r="BL1227" t="s">
        <v>300</v>
      </c>
      <c r="BM1227">
        <v>1</v>
      </c>
      <c r="BN1227">
        <v>0</v>
      </c>
      <c r="BO1227">
        <v>1</v>
      </c>
      <c r="BP1227">
        <v>0</v>
      </c>
      <c r="BS1227">
        <v>0.08</v>
      </c>
      <c r="BT1227">
        <v>0</v>
      </c>
      <c r="BU1227">
        <v>0</v>
      </c>
      <c r="CE1227" t="str">
        <f>"21:14:51.271"</f>
        <v>21:14:51.271</v>
      </c>
      <c r="CF1227">
        <v>271222320</v>
      </c>
      <c r="CI1227">
        <v>0</v>
      </c>
      <c r="CJ1227">
        <v>1504</v>
      </c>
      <c r="CK1227">
        <v>1011.2</v>
      </c>
      <c r="CL1227">
        <v>4.2187999999999999</v>
      </c>
      <c r="CM1227">
        <v>1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5</v>
      </c>
      <c r="CY1227">
        <v>7</v>
      </c>
      <c r="CZ1227" t="s">
        <v>131</v>
      </c>
      <c r="DA1227">
        <v>145</v>
      </c>
      <c r="DB1227">
        <v>1</v>
      </c>
      <c r="DC1227" t="s">
        <v>132</v>
      </c>
      <c r="DD1227" t="s">
        <v>133</v>
      </c>
      <c r="DG1227">
        <v>1880116</v>
      </c>
      <c r="DI1227">
        <v>0</v>
      </c>
      <c r="DJ1227">
        <v>0</v>
      </c>
      <c r="DK1227">
        <v>1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3">
      <c r="A1228" t="str">
        <f>"09/28/2024 21:14:51.521"</f>
        <v>09/28/2024 21:14:51.521</v>
      </c>
      <c r="C1228" t="str">
        <f t="shared" si="75"/>
        <v>FFDFD7C0</v>
      </c>
      <c r="D1228" t="s">
        <v>136</v>
      </c>
      <c r="E1228">
        <v>4</v>
      </c>
      <c r="F1228">
        <v>1004</v>
      </c>
      <c r="G1228" t="s">
        <v>124</v>
      </c>
      <c r="J1228" t="s">
        <v>137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"21:14:51.266"</f>
        <v>21:14:51.266</v>
      </c>
      <c r="T1228" t="str">
        <f>"21:14:50.766"</f>
        <v>21:14:50.766</v>
      </c>
      <c r="U1228" t="str">
        <f t="shared" si="77"/>
        <v>A073EB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297</v>
      </c>
      <c r="AG1228">
        <v>0</v>
      </c>
      <c r="AH1228">
        <v>3</v>
      </c>
      <c r="AI1228">
        <v>2</v>
      </c>
      <c r="AJ1228">
        <v>1</v>
      </c>
      <c r="AK1228" t="s">
        <v>672</v>
      </c>
      <c r="AL1228">
        <v>36.032217000000003</v>
      </c>
      <c r="AM1228" t="s">
        <v>673</v>
      </c>
      <c r="AN1228">
        <v>-75.666725999999997</v>
      </c>
      <c r="AO1228">
        <v>25</v>
      </c>
      <c r="AP1228">
        <v>725</v>
      </c>
      <c r="AQ1228" t="s">
        <v>129</v>
      </c>
      <c r="AR1228">
        <v>-22</v>
      </c>
      <c r="AS1228">
        <v>-71</v>
      </c>
      <c r="AT1228">
        <v>-960</v>
      </c>
      <c r="BB1228" t="str">
        <f t="shared" si="78"/>
        <v>1200</v>
      </c>
      <c r="BC1228">
        <v>1</v>
      </c>
      <c r="BD1228" t="str">
        <f t="shared" si="76"/>
        <v xml:space="preserve">N1281F  </v>
      </c>
      <c r="BE1228">
        <v>1</v>
      </c>
      <c r="BG1228">
        <v>0</v>
      </c>
      <c r="BH1228">
        <v>0</v>
      </c>
      <c r="BI1228">
        <v>0</v>
      </c>
      <c r="BJ1228">
        <v>575</v>
      </c>
      <c r="BK1228">
        <v>-150</v>
      </c>
      <c r="BL1228" t="s">
        <v>300</v>
      </c>
      <c r="BM1228">
        <v>1</v>
      </c>
      <c r="BN1228">
        <v>0</v>
      </c>
      <c r="BO1228">
        <v>1</v>
      </c>
      <c r="BP1228">
        <v>0</v>
      </c>
      <c r="BS1228">
        <v>0.08</v>
      </c>
      <c r="BT1228">
        <v>0</v>
      </c>
      <c r="BU1228">
        <v>0</v>
      </c>
      <c r="CE1228" t="str">
        <f>"21:14:51.271"</f>
        <v>21:14:51.271</v>
      </c>
      <c r="CF1228">
        <v>271222320</v>
      </c>
      <c r="CI1228">
        <v>0</v>
      </c>
      <c r="CJ1228">
        <v>1504</v>
      </c>
      <c r="CK1228">
        <v>1011.2</v>
      </c>
      <c r="CL1228">
        <v>4.2187999999999999</v>
      </c>
      <c r="CM1228">
        <v>1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5</v>
      </c>
      <c r="CY1228">
        <v>7</v>
      </c>
      <c r="CZ1228" t="s">
        <v>131</v>
      </c>
      <c r="DA1228">
        <v>145</v>
      </c>
      <c r="DB1228">
        <v>1</v>
      </c>
      <c r="DC1228" t="s">
        <v>132</v>
      </c>
      <c r="DD1228" t="s">
        <v>133</v>
      </c>
      <c r="DG1228">
        <v>1880116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3">
      <c r="A1229" t="str">
        <f>"09/28/2024 21:14:51.599"</f>
        <v>09/28/2024 21:14:51.599</v>
      </c>
      <c r="C1229" t="str">
        <f t="shared" si="75"/>
        <v>FFDFD7C0</v>
      </c>
      <c r="D1229" t="s">
        <v>123</v>
      </c>
      <c r="E1229">
        <v>2</v>
      </c>
      <c r="H1229">
        <v>158</v>
      </c>
      <c r="I1229" t="s">
        <v>124</v>
      </c>
      <c r="J1229" t="s">
        <v>125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"21:14:51.266"</f>
        <v>21:14:51.266</v>
      </c>
      <c r="T1229" t="str">
        <f>"21:14:50.766"</f>
        <v>21:14:50.766</v>
      </c>
      <c r="U1229" t="str">
        <f t="shared" si="77"/>
        <v>A073EB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297</v>
      </c>
      <c r="AG1229">
        <v>0</v>
      </c>
      <c r="AH1229">
        <v>3</v>
      </c>
      <c r="AI1229">
        <v>2</v>
      </c>
      <c r="AJ1229">
        <v>1</v>
      </c>
      <c r="AK1229" t="s">
        <v>672</v>
      </c>
      <c r="AL1229">
        <v>36.032217000000003</v>
      </c>
      <c r="AM1229" t="s">
        <v>673</v>
      </c>
      <c r="AN1229">
        <v>-75.666725999999997</v>
      </c>
      <c r="AO1229">
        <v>25</v>
      </c>
      <c r="AP1229">
        <v>725</v>
      </c>
      <c r="AQ1229" t="s">
        <v>129</v>
      </c>
      <c r="AR1229">
        <v>-22</v>
      </c>
      <c r="AS1229">
        <v>-71</v>
      </c>
      <c r="AT1229">
        <v>-960</v>
      </c>
      <c r="BB1229" t="str">
        <f t="shared" si="78"/>
        <v>1200</v>
      </c>
      <c r="BC1229">
        <v>1</v>
      </c>
      <c r="BD1229" t="str">
        <f t="shared" si="76"/>
        <v xml:space="preserve">N1281F  </v>
      </c>
      <c r="BE1229">
        <v>1</v>
      </c>
      <c r="BG1229">
        <v>0</v>
      </c>
      <c r="BH1229">
        <v>0</v>
      </c>
      <c r="BI1229">
        <v>0</v>
      </c>
      <c r="BJ1229">
        <v>575</v>
      </c>
      <c r="BK1229">
        <v>-150</v>
      </c>
      <c r="BL1229" t="s">
        <v>300</v>
      </c>
      <c r="BM1229">
        <v>1</v>
      </c>
      <c r="BN1229">
        <v>0</v>
      </c>
      <c r="BO1229">
        <v>1</v>
      </c>
      <c r="BP1229">
        <v>0</v>
      </c>
      <c r="BS1229">
        <v>0.08</v>
      </c>
      <c r="BT1229">
        <v>0</v>
      </c>
      <c r="BU1229">
        <v>0</v>
      </c>
      <c r="CE1229" t="str">
        <f>"21:14:51.271"</f>
        <v>21:14:51.271</v>
      </c>
      <c r="CF1229">
        <v>271222320</v>
      </c>
      <c r="CI1229">
        <v>0</v>
      </c>
      <c r="CJ1229">
        <v>1504</v>
      </c>
      <c r="CK1229">
        <v>1011.2</v>
      </c>
      <c r="CL1229">
        <v>4.2187999999999999</v>
      </c>
      <c r="CM1229">
        <v>1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5</v>
      </c>
      <c r="CY1229">
        <v>7</v>
      </c>
      <c r="CZ1229" t="s">
        <v>131</v>
      </c>
      <c r="DA1229">
        <v>145</v>
      </c>
      <c r="DB1229">
        <v>1</v>
      </c>
      <c r="DC1229" t="s">
        <v>132</v>
      </c>
      <c r="DD1229" t="s">
        <v>133</v>
      </c>
      <c r="DG1229">
        <v>1880116</v>
      </c>
      <c r="DI1229">
        <v>0</v>
      </c>
      <c r="DJ1229">
        <v>0</v>
      </c>
      <c r="DK1229">
        <v>1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3">
      <c r="A1230" t="str">
        <f>"09/28/2024 21:14:52.552"</f>
        <v>09/28/2024 21:14:52.552</v>
      </c>
      <c r="C1230" t="str">
        <f t="shared" si="75"/>
        <v>FFDFD7C0</v>
      </c>
      <c r="D1230" t="s">
        <v>123</v>
      </c>
      <c r="E1230">
        <v>2</v>
      </c>
      <c r="H1230">
        <v>158</v>
      </c>
      <c r="I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"21:14:52.250"</f>
        <v>21:14:52.250</v>
      </c>
      <c r="T1230" t="str">
        <f>"21:14:51.350"</f>
        <v>21:14:51.350</v>
      </c>
      <c r="U1230" t="str">
        <f t="shared" si="77"/>
        <v>A073EB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297</v>
      </c>
      <c r="AG1230">
        <v>0</v>
      </c>
      <c r="AH1230">
        <v>3</v>
      </c>
      <c r="AI1230">
        <v>2</v>
      </c>
      <c r="AJ1230">
        <v>1</v>
      </c>
      <c r="AK1230" t="s">
        <v>674</v>
      </c>
      <c r="AL1230">
        <v>36.031916000000002</v>
      </c>
      <c r="AM1230" t="s">
        <v>675</v>
      </c>
      <c r="AN1230">
        <v>-75.666854000000001</v>
      </c>
      <c r="AO1230">
        <v>25</v>
      </c>
      <c r="AP1230">
        <v>725</v>
      </c>
      <c r="AQ1230" t="s">
        <v>129</v>
      </c>
      <c r="AR1230">
        <v>-22</v>
      </c>
      <c r="AS1230">
        <v>-71</v>
      </c>
      <c r="AT1230">
        <v>-960</v>
      </c>
      <c r="BB1230" t="str">
        <f t="shared" si="78"/>
        <v>1200</v>
      </c>
      <c r="BC1230">
        <v>1</v>
      </c>
      <c r="BD1230" t="str">
        <f t="shared" si="76"/>
        <v xml:space="preserve">N1281F  </v>
      </c>
      <c r="BE1230">
        <v>1</v>
      </c>
      <c r="BG1230">
        <v>0</v>
      </c>
      <c r="BH1230">
        <v>0</v>
      </c>
      <c r="BI1230">
        <v>0</v>
      </c>
      <c r="BJ1230">
        <v>550</v>
      </c>
      <c r="BK1230">
        <v>-175</v>
      </c>
      <c r="BL1230" t="s">
        <v>300</v>
      </c>
      <c r="BM1230">
        <v>1</v>
      </c>
      <c r="BN1230">
        <v>0</v>
      </c>
      <c r="BO1230">
        <v>1</v>
      </c>
      <c r="BP1230">
        <v>0</v>
      </c>
      <c r="BS1230">
        <v>0.08</v>
      </c>
      <c r="BT1230">
        <v>0</v>
      </c>
      <c r="BU1230">
        <v>0</v>
      </c>
      <c r="CE1230" t="str">
        <f>"21:14:52.253"</f>
        <v>21:14:52.253</v>
      </c>
      <c r="CF1230">
        <v>252779394</v>
      </c>
      <c r="CI1230">
        <v>0</v>
      </c>
      <c r="CJ1230">
        <v>1504</v>
      </c>
      <c r="CK1230">
        <v>1011.2</v>
      </c>
      <c r="CL1230">
        <v>4.2187999999999999</v>
      </c>
      <c r="CM1230">
        <v>1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5</v>
      </c>
      <c r="CY1230">
        <v>7</v>
      </c>
      <c r="CZ1230" t="s">
        <v>131</v>
      </c>
      <c r="DA1230">
        <v>145</v>
      </c>
      <c r="DB1230">
        <v>1</v>
      </c>
      <c r="DC1230" t="s">
        <v>132</v>
      </c>
      <c r="DD1230" t="s">
        <v>133</v>
      </c>
      <c r="DG1230">
        <v>1880600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3">
      <c r="A1231" t="str">
        <f>"09/28/2024 21:14:52.552"</f>
        <v>09/28/2024 21:14:52.552</v>
      </c>
      <c r="C1231" t="str">
        <f t="shared" si="75"/>
        <v>FFDFD7C0</v>
      </c>
      <c r="D1231" t="s">
        <v>427</v>
      </c>
      <c r="E1231">
        <v>46</v>
      </c>
      <c r="H1231">
        <v>143</v>
      </c>
      <c r="I1231" t="s">
        <v>428</v>
      </c>
      <c r="J1231" t="s">
        <v>297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"21:14:52.250"</f>
        <v>21:14:52.250</v>
      </c>
      <c r="T1231" t="str">
        <f>"21:14:51.350"</f>
        <v>21:14:51.350</v>
      </c>
      <c r="U1231" t="str">
        <f t="shared" si="77"/>
        <v>A073EB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297</v>
      </c>
      <c r="AG1231">
        <v>0</v>
      </c>
      <c r="AH1231">
        <v>3</v>
      </c>
      <c r="AI1231">
        <v>2</v>
      </c>
      <c r="AJ1231">
        <v>1</v>
      </c>
      <c r="AK1231" t="s">
        <v>674</v>
      </c>
      <c r="AL1231">
        <v>36.031916000000002</v>
      </c>
      <c r="AM1231" t="s">
        <v>675</v>
      </c>
      <c r="AN1231">
        <v>-75.666854000000001</v>
      </c>
      <c r="AO1231">
        <v>25</v>
      </c>
      <c r="AP1231">
        <v>725</v>
      </c>
      <c r="AQ1231" t="s">
        <v>129</v>
      </c>
      <c r="AR1231">
        <v>-22</v>
      </c>
      <c r="AS1231">
        <v>-71</v>
      </c>
      <c r="AT1231">
        <v>-960</v>
      </c>
      <c r="BB1231" t="str">
        <f t="shared" si="78"/>
        <v>1200</v>
      </c>
      <c r="BC1231">
        <v>1</v>
      </c>
      <c r="BD1231" t="str">
        <f t="shared" si="76"/>
        <v xml:space="preserve">N1281F  </v>
      </c>
      <c r="BE1231">
        <v>1</v>
      </c>
      <c r="BG1231">
        <v>0</v>
      </c>
      <c r="BH1231">
        <v>0</v>
      </c>
      <c r="BI1231">
        <v>0</v>
      </c>
      <c r="BJ1231">
        <v>550</v>
      </c>
      <c r="BK1231">
        <v>-175</v>
      </c>
      <c r="BL1231" t="s">
        <v>300</v>
      </c>
      <c r="BM1231">
        <v>1</v>
      </c>
      <c r="BN1231">
        <v>0</v>
      </c>
      <c r="BO1231">
        <v>1</v>
      </c>
      <c r="BP1231">
        <v>0</v>
      </c>
      <c r="BS1231">
        <v>0.08</v>
      </c>
      <c r="BT1231">
        <v>0</v>
      </c>
      <c r="BU1231">
        <v>0</v>
      </c>
      <c r="CE1231" t="str">
        <f>"21:14:52.253"</f>
        <v>21:14:52.253</v>
      </c>
      <c r="CF1231">
        <v>252779394</v>
      </c>
      <c r="CI1231">
        <v>0</v>
      </c>
      <c r="CJ1231">
        <v>1504</v>
      </c>
      <c r="CK1231">
        <v>1011.2</v>
      </c>
      <c r="CL1231">
        <v>4.2187999999999999</v>
      </c>
      <c r="CM1231">
        <v>1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5</v>
      </c>
      <c r="CY1231">
        <v>7</v>
      </c>
      <c r="CZ1231" t="s">
        <v>131</v>
      </c>
      <c r="DA1231">
        <v>145</v>
      </c>
      <c r="DB1231">
        <v>1</v>
      </c>
      <c r="DC1231" t="s">
        <v>132</v>
      </c>
      <c r="DD1231" t="s">
        <v>133</v>
      </c>
      <c r="DG1231">
        <v>1880600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3">
      <c r="A1232" t="str">
        <f>"09/28/2024 21:14:52.552"</f>
        <v>09/28/2024 21:14:52.552</v>
      </c>
      <c r="C1232" t="str">
        <f t="shared" si="75"/>
        <v>FFDFD7C0</v>
      </c>
      <c r="D1232" t="s">
        <v>143</v>
      </c>
      <c r="E1232">
        <v>13</v>
      </c>
      <c r="J1232" t="s">
        <v>144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"21:14:52.250"</f>
        <v>21:14:52.250</v>
      </c>
      <c r="T1232" t="str">
        <f>"21:14:51.350"</f>
        <v>21:14:51.350</v>
      </c>
      <c r="U1232" t="str">
        <f t="shared" si="77"/>
        <v>A073EB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297</v>
      </c>
      <c r="AG1232">
        <v>0</v>
      </c>
      <c r="AH1232">
        <v>3</v>
      </c>
      <c r="AI1232">
        <v>2</v>
      </c>
      <c r="AJ1232">
        <v>1</v>
      </c>
      <c r="AK1232" t="s">
        <v>674</v>
      </c>
      <c r="AL1232">
        <v>36.031916000000002</v>
      </c>
      <c r="AM1232" t="s">
        <v>675</v>
      </c>
      <c r="AN1232">
        <v>-75.666854000000001</v>
      </c>
      <c r="AO1232">
        <v>25</v>
      </c>
      <c r="AP1232">
        <v>725</v>
      </c>
      <c r="AQ1232" t="s">
        <v>129</v>
      </c>
      <c r="AR1232">
        <v>-22</v>
      </c>
      <c r="AS1232">
        <v>-71</v>
      </c>
      <c r="AT1232">
        <v>-960</v>
      </c>
      <c r="BB1232" t="str">
        <f t="shared" si="78"/>
        <v>1200</v>
      </c>
      <c r="BC1232">
        <v>1</v>
      </c>
      <c r="BD1232" t="str">
        <f t="shared" si="76"/>
        <v xml:space="preserve">N1281F  </v>
      </c>
      <c r="BE1232">
        <v>1</v>
      </c>
      <c r="BG1232">
        <v>0</v>
      </c>
      <c r="BH1232">
        <v>0</v>
      </c>
      <c r="BI1232">
        <v>0</v>
      </c>
      <c r="BJ1232">
        <v>550</v>
      </c>
      <c r="BK1232">
        <v>-175</v>
      </c>
      <c r="BL1232" t="s">
        <v>300</v>
      </c>
      <c r="BM1232">
        <v>1</v>
      </c>
      <c r="BN1232">
        <v>0</v>
      </c>
      <c r="BO1232">
        <v>1</v>
      </c>
      <c r="BP1232">
        <v>0</v>
      </c>
      <c r="BS1232">
        <v>0.08</v>
      </c>
      <c r="BT1232">
        <v>0</v>
      </c>
      <c r="BU1232">
        <v>0</v>
      </c>
      <c r="CE1232" t="str">
        <f>"21:14:52.253"</f>
        <v>21:14:52.253</v>
      </c>
      <c r="CF1232">
        <v>252779394</v>
      </c>
      <c r="CI1232">
        <v>0</v>
      </c>
      <c r="CJ1232">
        <v>1504</v>
      </c>
      <c r="CK1232">
        <v>1011.2</v>
      </c>
      <c r="CL1232">
        <v>4.2187999999999999</v>
      </c>
      <c r="CM1232">
        <v>1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5</v>
      </c>
      <c r="CY1232">
        <v>7</v>
      </c>
      <c r="CZ1232" t="s">
        <v>131</v>
      </c>
      <c r="DA1232">
        <v>145</v>
      </c>
      <c r="DB1232">
        <v>1</v>
      </c>
      <c r="DC1232" t="s">
        <v>132</v>
      </c>
      <c r="DD1232" t="s">
        <v>133</v>
      </c>
      <c r="DG1232">
        <v>1880600</v>
      </c>
      <c r="DI1232">
        <v>0</v>
      </c>
      <c r="DJ1232">
        <v>0</v>
      </c>
      <c r="DK1232">
        <v>1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3">
      <c r="A1233" t="str">
        <f>"09/28/2024 21:14:52.552"</f>
        <v>09/28/2024 21:14:52.552</v>
      </c>
      <c r="C1233" t="str">
        <f t="shared" si="75"/>
        <v>FFDFD7C0</v>
      </c>
      <c r="D1233" t="s">
        <v>136</v>
      </c>
      <c r="E1233">
        <v>3</v>
      </c>
      <c r="F1233">
        <v>1003</v>
      </c>
      <c r="G1233" t="s">
        <v>142</v>
      </c>
      <c r="J1233" t="s">
        <v>137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"21:14:52.250"</f>
        <v>21:14:52.250</v>
      </c>
      <c r="T1233" t="str">
        <f>"21:14:51.350"</f>
        <v>21:14:51.350</v>
      </c>
      <c r="U1233" t="str">
        <f t="shared" si="77"/>
        <v>A073EB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297</v>
      </c>
      <c r="AG1233">
        <v>0</v>
      </c>
      <c r="AH1233">
        <v>3</v>
      </c>
      <c r="AI1233">
        <v>2</v>
      </c>
      <c r="AJ1233">
        <v>1</v>
      </c>
      <c r="AK1233" t="s">
        <v>674</v>
      </c>
      <c r="AL1233">
        <v>36.031916000000002</v>
      </c>
      <c r="AM1233" t="s">
        <v>675</v>
      </c>
      <c r="AN1233">
        <v>-75.666854000000001</v>
      </c>
      <c r="AO1233">
        <v>25</v>
      </c>
      <c r="AP1233">
        <v>725</v>
      </c>
      <c r="AQ1233" t="s">
        <v>129</v>
      </c>
      <c r="AR1233">
        <v>-22</v>
      </c>
      <c r="AS1233">
        <v>-71</v>
      </c>
      <c r="AT1233">
        <v>-960</v>
      </c>
      <c r="BB1233" t="str">
        <f t="shared" si="78"/>
        <v>1200</v>
      </c>
      <c r="BC1233">
        <v>1</v>
      </c>
      <c r="BD1233" t="str">
        <f t="shared" si="76"/>
        <v xml:space="preserve">N1281F  </v>
      </c>
      <c r="BE1233">
        <v>1</v>
      </c>
      <c r="BG1233">
        <v>0</v>
      </c>
      <c r="BH1233">
        <v>0</v>
      </c>
      <c r="BI1233">
        <v>0</v>
      </c>
      <c r="BJ1233">
        <v>550</v>
      </c>
      <c r="BK1233">
        <v>-175</v>
      </c>
      <c r="BL1233" t="s">
        <v>300</v>
      </c>
      <c r="BM1233">
        <v>1</v>
      </c>
      <c r="BN1233">
        <v>0</v>
      </c>
      <c r="BO1233">
        <v>1</v>
      </c>
      <c r="BP1233">
        <v>0</v>
      </c>
      <c r="BS1233">
        <v>0.08</v>
      </c>
      <c r="BT1233">
        <v>0</v>
      </c>
      <c r="BU1233">
        <v>0</v>
      </c>
      <c r="CE1233" t="str">
        <f>"21:14:52.253"</f>
        <v>21:14:52.253</v>
      </c>
      <c r="CF1233">
        <v>252779394</v>
      </c>
      <c r="CI1233">
        <v>0</v>
      </c>
      <c r="CJ1233">
        <v>1504</v>
      </c>
      <c r="CK1233">
        <v>1011.2</v>
      </c>
      <c r="CL1233">
        <v>4.2187999999999999</v>
      </c>
      <c r="CM1233">
        <v>1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5</v>
      </c>
      <c r="CY1233">
        <v>7</v>
      </c>
      <c r="CZ1233" t="s">
        <v>131</v>
      </c>
      <c r="DA1233">
        <v>145</v>
      </c>
      <c r="DB1233">
        <v>1</v>
      </c>
      <c r="DC1233" t="s">
        <v>132</v>
      </c>
      <c r="DD1233" t="s">
        <v>133</v>
      </c>
      <c r="DG1233">
        <v>1880600</v>
      </c>
      <c r="DI1233">
        <v>0</v>
      </c>
      <c r="DJ1233">
        <v>0</v>
      </c>
      <c r="DK1233">
        <v>1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3">
      <c r="A1234" t="str">
        <f>"09/28/2024 21:14:52.552"</f>
        <v>09/28/2024 21:14:52.552</v>
      </c>
      <c r="C1234" t="str">
        <f t="shared" si="75"/>
        <v>FFDFD7C0</v>
      </c>
      <c r="D1234" t="s">
        <v>136</v>
      </c>
      <c r="E1234">
        <v>4</v>
      </c>
      <c r="F1234">
        <v>1004</v>
      </c>
      <c r="G1234" t="s">
        <v>124</v>
      </c>
      <c r="J1234" t="s">
        <v>137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"21:14:52.250"</f>
        <v>21:14:52.250</v>
      </c>
      <c r="T1234" t="str">
        <f>"21:14:51.350"</f>
        <v>21:14:51.350</v>
      </c>
      <c r="U1234" t="str">
        <f t="shared" si="77"/>
        <v>A073EB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297</v>
      </c>
      <c r="AG1234">
        <v>0</v>
      </c>
      <c r="AH1234">
        <v>3</v>
      </c>
      <c r="AI1234">
        <v>2</v>
      </c>
      <c r="AJ1234">
        <v>1</v>
      </c>
      <c r="AK1234" t="s">
        <v>674</v>
      </c>
      <c r="AL1234">
        <v>36.031916000000002</v>
      </c>
      <c r="AM1234" t="s">
        <v>675</v>
      </c>
      <c r="AN1234">
        <v>-75.666854000000001</v>
      </c>
      <c r="AO1234">
        <v>25</v>
      </c>
      <c r="AP1234">
        <v>725</v>
      </c>
      <c r="AQ1234" t="s">
        <v>129</v>
      </c>
      <c r="AR1234">
        <v>-22</v>
      </c>
      <c r="AS1234">
        <v>-71</v>
      </c>
      <c r="AT1234">
        <v>-960</v>
      </c>
      <c r="BB1234" t="str">
        <f t="shared" si="78"/>
        <v>1200</v>
      </c>
      <c r="BC1234">
        <v>1</v>
      </c>
      <c r="BD1234" t="str">
        <f t="shared" si="76"/>
        <v xml:space="preserve">N1281F  </v>
      </c>
      <c r="BE1234">
        <v>1</v>
      </c>
      <c r="BG1234">
        <v>0</v>
      </c>
      <c r="BH1234">
        <v>0</v>
      </c>
      <c r="BI1234">
        <v>0</v>
      </c>
      <c r="BJ1234">
        <v>550</v>
      </c>
      <c r="BK1234">
        <v>-175</v>
      </c>
      <c r="BL1234" t="s">
        <v>300</v>
      </c>
      <c r="BM1234">
        <v>1</v>
      </c>
      <c r="BN1234">
        <v>0</v>
      </c>
      <c r="BO1234">
        <v>1</v>
      </c>
      <c r="BP1234">
        <v>0</v>
      </c>
      <c r="BS1234">
        <v>0.08</v>
      </c>
      <c r="BT1234">
        <v>0</v>
      </c>
      <c r="BU1234">
        <v>0</v>
      </c>
      <c r="CE1234" t="str">
        <f>"21:14:52.253"</f>
        <v>21:14:52.253</v>
      </c>
      <c r="CF1234">
        <v>252779394</v>
      </c>
      <c r="CI1234">
        <v>0</v>
      </c>
      <c r="CJ1234">
        <v>1504</v>
      </c>
      <c r="CK1234">
        <v>1011.2</v>
      </c>
      <c r="CL1234">
        <v>4.2187999999999999</v>
      </c>
      <c r="CM1234">
        <v>1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5</v>
      </c>
      <c r="CY1234">
        <v>7</v>
      </c>
      <c r="CZ1234" t="s">
        <v>131</v>
      </c>
      <c r="DA1234">
        <v>145</v>
      </c>
      <c r="DB1234">
        <v>1</v>
      </c>
      <c r="DC1234" t="s">
        <v>132</v>
      </c>
      <c r="DD1234" t="s">
        <v>133</v>
      </c>
      <c r="DG1234">
        <v>1880600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3">
      <c r="A1235" t="str">
        <f>"09/28/2024 21:14:53.536"</f>
        <v>09/28/2024 21:14:53.536</v>
      </c>
      <c r="C1235" t="str">
        <f t="shared" si="75"/>
        <v>FFDFD7C0</v>
      </c>
      <c r="D1235" t="s">
        <v>136</v>
      </c>
      <c r="E1235">
        <v>4</v>
      </c>
      <c r="F1235">
        <v>1004</v>
      </c>
      <c r="G1235" t="s">
        <v>124</v>
      </c>
      <c r="J1235" t="s">
        <v>137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"21:14:53.328"</f>
        <v>21:14:53.328</v>
      </c>
      <c r="T1235" t="str">
        <f>"21:14:52.928"</f>
        <v>21:14:52.928</v>
      </c>
      <c r="U1235" t="str">
        <f t="shared" si="77"/>
        <v>A073EB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297</v>
      </c>
      <c r="AG1235">
        <v>0</v>
      </c>
      <c r="AH1235">
        <v>3</v>
      </c>
      <c r="AI1235">
        <v>2</v>
      </c>
      <c r="AJ1235">
        <v>1</v>
      </c>
      <c r="AK1235" t="s">
        <v>676</v>
      </c>
      <c r="AL1235">
        <v>36.031529999999997</v>
      </c>
      <c r="AM1235" t="s">
        <v>677</v>
      </c>
      <c r="AN1235">
        <v>-75.666983000000002</v>
      </c>
      <c r="AO1235">
        <v>25</v>
      </c>
      <c r="AP1235">
        <v>700</v>
      </c>
      <c r="AQ1235" t="s">
        <v>129</v>
      </c>
      <c r="AR1235">
        <v>-23</v>
      </c>
      <c r="AS1235">
        <v>-69</v>
      </c>
      <c r="AT1235">
        <v>-896</v>
      </c>
      <c r="BB1235" t="str">
        <f t="shared" si="78"/>
        <v>1200</v>
      </c>
      <c r="BC1235">
        <v>1</v>
      </c>
      <c r="BD1235" t="str">
        <f t="shared" si="76"/>
        <v xml:space="preserve">N1281F  </v>
      </c>
      <c r="BE1235">
        <v>1</v>
      </c>
      <c r="BG1235">
        <v>0</v>
      </c>
      <c r="BH1235">
        <v>0</v>
      </c>
      <c r="BI1235">
        <v>0</v>
      </c>
      <c r="BJ1235">
        <v>525</v>
      </c>
      <c r="BK1235">
        <v>-175</v>
      </c>
      <c r="BL1235" t="s">
        <v>300</v>
      </c>
      <c r="BM1235">
        <v>1</v>
      </c>
      <c r="BN1235">
        <v>0</v>
      </c>
      <c r="BO1235">
        <v>1</v>
      </c>
      <c r="BP1235">
        <v>0</v>
      </c>
      <c r="BS1235">
        <v>0.08</v>
      </c>
      <c r="BT1235">
        <v>0</v>
      </c>
      <c r="BU1235">
        <v>0</v>
      </c>
      <c r="CE1235" t="str">
        <f>"21:14:53.329"</f>
        <v>21:14:53.329</v>
      </c>
      <c r="CF1235">
        <v>329070127</v>
      </c>
      <c r="CI1235">
        <v>0</v>
      </c>
      <c r="CJ1235">
        <v>1504</v>
      </c>
      <c r="CK1235">
        <v>1011.2</v>
      </c>
      <c r="CL1235">
        <v>4.2187999999999999</v>
      </c>
      <c r="CM1235">
        <v>1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5</v>
      </c>
      <c r="CY1235">
        <v>7</v>
      </c>
      <c r="CZ1235" t="s">
        <v>131</v>
      </c>
      <c r="DA1235">
        <v>145</v>
      </c>
      <c r="DB1235">
        <v>1</v>
      </c>
      <c r="DC1235" t="s">
        <v>132</v>
      </c>
      <c r="DD1235" t="s">
        <v>133</v>
      </c>
      <c r="DG1235">
        <v>1881097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3">
      <c r="A1236" t="str">
        <f>"09/28/2024 21:14:53.568"</f>
        <v>09/28/2024 21:14:53.568</v>
      </c>
      <c r="C1236" t="str">
        <f t="shared" ref="C1236:C1299" si="79">"FFDFD7C0"</f>
        <v>FFDFD7C0</v>
      </c>
      <c r="D1236" t="s">
        <v>123</v>
      </c>
      <c r="E1236">
        <v>2</v>
      </c>
      <c r="H1236">
        <v>158</v>
      </c>
      <c r="I1236" t="s">
        <v>124</v>
      </c>
      <c r="J1236" t="s">
        <v>125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"21:14:53.328"</f>
        <v>21:14:53.328</v>
      </c>
      <c r="T1236" t="str">
        <f>"21:14:52.928"</f>
        <v>21:14:52.928</v>
      </c>
      <c r="U1236" t="str">
        <f t="shared" si="77"/>
        <v>A073EB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297</v>
      </c>
      <c r="AG1236">
        <v>0</v>
      </c>
      <c r="AH1236">
        <v>3</v>
      </c>
      <c r="AI1236">
        <v>2</v>
      </c>
      <c r="AJ1236">
        <v>1</v>
      </c>
      <c r="AK1236" t="s">
        <v>676</v>
      </c>
      <c r="AL1236">
        <v>36.031529999999997</v>
      </c>
      <c r="AM1236" t="s">
        <v>677</v>
      </c>
      <c r="AN1236">
        <v>-75.666983000000002</v>
      </c>
      <c r="AO1236">
        <v>25</v>
      </c>
      <c r="AP1236">
        <v>700</v>
      </c>
      <c r="AQ1236" t="s">
        <v>129</v>
      </c>
      <c r="AR1236">
        <v>-23</v>
      </c>
      <c r="AS1236">
        <v>-69</v>
      </c>
      <c r="AT1236">
        <v>-896</v>
      </c>
      <c r="BB1236" t="str">
        <f t="shared" si="78"/>
        <v>1200</v>
      </c>
      <c r="BC1236">
        <v>1</v>
      </c>
      <c r="BD1236" t="str">
        <f t="shared" ref="BD1236:BD1299" si="80">"N1281F  "</f>
        <v xml:space="preserve">N1281F  </v>
      </c>
      <c r="BE1236">
        <v>1</v>
      </c>
      <c r="BG1236">
        <v>0</v>
      </c>
      <c r="BH1236">
        <v>0</v>
      </c>
      <c r="BI1236">
        <v>0</v>
      </c>
      <c r="BJ1236">
        <v>525</v>
      </c>
      <c r="BK1236">
        <v>-175</v>
      </c>
      <c r="BL1236" t="s">
        <v>300</v>
      </c>
      <c r="BM1236">
        <v>1</v>
      </c>
      <c r="BN1236">
        <v>0</v>
      </c>
      <c r="BO1236">
        <v>1</v>
      </c>
      <c r="BP1236">
        <v>0</v>
      </c>
      <c r="BS1236">
        <v>0.08</v>
      </c>
      <c r="BT1236">
        <v>0</v>
      </c>
      <c r="BU1236">
        <v>0</v>
      </c>
      <c r="CE1236" t="str">
        <f>"21:14:53.329"</f>
        <v>21:14:53.329</v>
      </c>
      <c r="CF1236">
        <v>329070127</v>
      </c>
      <c r="CI1236">
        <v>0</v>
      </c>
      <c r="CJ1236">
        <v>1504</v>
      </c>
      <c r="CK1236">
        <v>1011.2</v>
      </c>
      <c r="CL1236">
        <v>4.2187999999999999</v>
      </c>
      <c r="CM1236">
        <v>1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131</v>
      </c>
      <c r="DA1236">
        <v>145</v>
      </c>
      <c r="DB1236">
        <v>1</v>
      </c>
      <c r="DC1236" t="s">
        <v>132</v>
      </c>
      <c r="DD1236" t="s">
        <v>133</v>
      </c>
      <c r="DG1236">
        <v>1881097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3">
      <c r="A1237" t="str">
        <f>"09/28/2024 21:14:53.583"</f>
        <v>09/28/2024 21:14:53.583</v>
      </c>
      <c r="C1237" t="str">
        <f t="shared" si="79"/>
        <v>FFDFD7C0</v>
      </c>
      <c r="D1237" t="s">
        <v>427</v>
      </c>
      <c r="E1237">
        <v>46</v>
      </c>
      <c r="H1237">
        <v>143</v>
      </c>
      <c r="I1237" t="s">
        <v>428</v>
      </c>
      <c r="J1237" t="s">
        <v>297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"21:14:53.328"</f>
        <v>21:14:53.328</v>
      </c>
      <c r="T1237" t="str">
        <f>"21:14:52.928"</f>
        <v>21:14:52.928</v>
      </c>
      <c r="U1237" t="str">
        <f t="shared" si="77"/>
        <v>A073EB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297</v>
      </c>
      <c r="AG1237">
        <v>0</v>
      </c>
      <c r="AH1237">
        <v>3</v>
      </c>
      <c r="AI1237">
        <v>2</v>
      </c>
      <c r="AJ1237">
        <v>1</v>
      </c>
      <c r="AK1237" t="s">
        <v>676</v>
      </c>
      <c r="AL1237">
        <v>36.031529999999997</v>
      </c>
      <c r="AM1237" t="s">
        <v>677</v>
      </c>
      <c r="AN1237">
        <v>-75.666983000000002</v>
      </c>
      <c r="AO1237">
        <v>25</v>
      </c>
      <c r="AP1237">
        <v>700</v>
      </c>
      <c r="AQ1237" t="s">
        <v>129</v>
      </c>
      <c r="AR1237">
        <v>-23</v>
      </c>
      <c r="AS1237">
        <v>-69</v>
      </c>
      <c r="AT1237">
        <v>-896</v>
      </c>
      <c r="BB1237" t="str">
        <f t="shared" si="78"/>
        <v>1200</v>
      </c>
      <c r="BC1237">
        <v>1</v>
      </c>
      <c r="BD1237" t="str">
        <f t="shared" si="80"/>
        <v xml:space="preserve">N1281F  </v>
      </c>
      <c r="BE1237">
        <v>1</v>
      </c>
      <c r="BG1237">
        <v>0</v>
      </c>
      <c r="BH1237">
        <v>0</v>
      </c>
      <c r="BI1237">
        <v>0</v>
      </c>
      <c r="BJ1237">
        <v>525</v>
      </c>
      <c r="BK1237">
        <v>-175</v>
      </c>
      <c r="BL1237" t="s">
        <v>300</v>
      </c>
      <c r="BM1237">
        <v>1</v>
      </c>
      <c r="BN1237">
        <v>0</v>
      </c>
      <c r="BO1237">
        <v>1</v>
      </c>
      <c r="BP1237">
        <v>0</v>
      </c>
      <c r="BS1237">
        <v>0.08</v>
      </c>
      <c r="BT1237">
        <v>0</v>
      </c>
      <c r="BU1237">
        <v>0</v>
      </c>
      <c r="CE1237" t="str">
        <f>"21:14:53.329"</f>
        <v>21:14:53.329</v>
      </c>
      <c r="CF1237">
        <v>329070127</v>
      </c>
      <c r="CI1237">
        <v>0</v>
      </c>
      <c r="CJ1237">
        <v>1504</v>
      </c>
      <c r="CK1237">
        <v>1011.2</v>
      </c>
      <c r="CL1237">
        <v>4.2187999999999999</v>
      </c>
      <c r="CM1237">
        <v>1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131</v>
      </c>
      <c r="DA1237">
        <v>145</v>
      </c>
      <c r="DB1237">
        <v>1</v>
      </c>
      <c r="DC1237" t="s">
        <v>132</v>
      </c>
      <c r="DD1237" t="s">
        <v>133</v>
      </c>
      <c r="DG1237">
        <v>1881097</v>
      </c>
      <c r="DI1237">
        <v>0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3">
      <c r="A1238" t="str">
        <f>"09/28/2024 21:14:53.583"</f>
        <v>09/28/2024 21:14:53.583</v>
      </c>
      <c r="C1238" t="str">
        <f t="shared" si="79"/>
        <v>FFDFD7C0</v>
      </c>
      <c r="D1238" t="s">
        <v>143</v>
      </c>
      <c r="E1238">
        <v>13</v>
      </c>
      <c r="J1238" t="s">
        <v>144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"21:14:53.328"</f>
        <v>21:14:53.328</v>
      </c>
      <c r="T1238" t="str">
        <f>"21:14:52.928"</f>
        <v>21:14:52.928</v>
      </c>
      <c r="U1238" t="str">
        <f t="shared" si="77"/>
        <v>A073EB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297</v>
      </c>
      <c r="AG1238">
        <v>0</v>
      </c>
      <c r="AH1238">
        <v>3</v>
      </c>
      <c r="AI1238">
        <v>2</v>
      </c>
      <c r="AJ1238">
        <v>1</v>
      </c>
      <c r="AK1238" t="s">
        <v>676</v>
      </c>
      <c r="AL1238">
        <v>36.031529999999997</v>
      </c>
      <c r="AM1238" t="s">
        <v>677</v>
      </c>
      <c r="AN1238">
        <v>-75.666983000000002</v>
      </c>
      <c r="AO1238">
        <v>25</v>
      </c>
      <c r="AP1238">
        <v>700</v>
      </c>
      <c r="AQ1238" t="s">
        <v>129</v>
      </c>
      <c r="AR1238">
        <v>-23</v>
      </c>
      <c r="AS1238">
        <v>-69</v>
      </c>
      <c r="AT1238">
        <v>-896</v>
      </c>
      <c r="BB1238" t="str">
        <f t="shared" si="78"/>
        <v>1200</v>
      </c>
      <c r="BC1238">
        <v>1</v>
      </c>
      <c r="BD1238" t="str">
        <f t="shared" si="80"/>
        <v xml:space="preserve">N1281F  </v>
      </c>
      <c r="BE1238">
        <v>1</v>
      </c>
      <c r="BG1238">
        <v>0</v>
      </c>
      <c r="BH1238">
        <v>0</v>
      </c>
      <c r="BI1238">
        <v>0</v>
      </c>
      <c r="BJ1238">
        <v>525</v>
      </c>
      <c r="BK1238">
        <v>-175</v>
      </c>
      <c r="BL1238" t="s">
        <v>300</v>
      </c>
      <c r="BM1238">
        <v>1</v>
      </c>
      <c r="BN1238">
        <v>0</v>
      </c>
      <c r="BO1238">
        <v>1</v>
      </c>
      <c r="BP1238">
        <v>0</v>
      </c>
      <c r="BS1238">
        <v>0.08</v>
      </c>
      <c r="BT1238">
        <v>0</v>
      </c>
      <c r="BU1238">
        <v>0</v>
      </c>
      <c r="CE1238" t="str">
        <f>"21:14:53.329"</f>
        <v>21:14:53.329</v>
      </c>
      <c r="CF1238">
        <v>329070127</v>
      </c>
      <c r="CI1238">
        <v>0</v>
      </c>
      <c r="CJ1238">
        <v>1504</v>
      </c>
      <c r="CK1238">
        <v>1011.2</v>
      </c>
      <c r="CL1238">
        <v>4.2187999999999999</v>
      </c>
      <c r="CM1238">
        <v>1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131</v>
      </c>
      <c r="DA1238">
        <v>145</v>
      </c>
      <c r="DB1238">
        <v>1</v>
      </c>
      <c r="DC1238" t="s">
        <v>132</v>
      </c>
      <c r="DD1238" t="s">
        <v>133</v>
      </c>
      <c r="DG1238">
        <v>1881097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3">
      <c r="A1239" t="str">
        <f>"09/28/2024 21:14:53.583"</f>
        <v>09/28/2024 21:14:53.583</v>
      </c>
      <c r="C1239" t="str">
        <f t="shared" si="79"/>
        <v>FFDFD7C0</v>
      </c>
      <c r="D1239" t="s">
        <v>136</v>
      </c>
      <c r="E1239">
        <v>3</v>
      </c>
      <c r="F1239">
        <v>1003</v>
      </c>
      <c r="G1239" t="s">
        <v>142</v>
      </c>
      <c r="J1239" t="s">
        <v>137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"21:14:53.328"</f>
        <v>21:14:53.328</v>
      </c>
      <c r="T1239" t="str">
        <f>"21:14:52.928"</f>
        <v>21:14:52.928</v>
      </c>
      <c r="U1239" t="str">
        <f t="shared" si="77"/>
        <v>A073EB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297</v>
      </c>
      <c r="AG1239">
        <v>0</v>
      </c>
      <c r="AH1239">
        <v>3</v>
      </c>
      <c r="AI1239">
        <v>2</v>
      </c>
      <c r="AJ1239">
        <v>1</v>
      </c>
      <c r="AK1239" t="s">
        <v>676</v>
      </c>
      <c r="AL1239">
        <v>36.031529999999997</v>
      </c>
      <c r="AM1239" t="s">
        <v>677</v>
      </c>
      <c r="AN1239">
        <v>-75.666983000000002</v>
      </c>
      <c r="AO1239">
        <v>25</v>
      </c>
      <c r="AP1239">
        <v>700</v>
      </c>
      <c r="AQ1239" t="s">
        <v>129</v>
      </c>
      <c r="AR1239">
        <v>-23</v>
      </c>
      <c r="AS1239">
        <v>-69</v>
      </c>
      <c r="AT1239">
        <v>-896</v>
      </c>
      <c r="BB1239" t="str">
        <f t="shared" si="78"/>
        <v>1200</v>
      </c>
      <c r="BC1239">
        <v>1</v>
      </c>
      <c r="BD1239" t="str">
        <f t="shared" si="80"/>
        <v xml:space="preserve">N1281F  </v>
      </c>
      <c r="BE1239">
        <v>1</v>
      </c>
      <c r="BG1239">
        <v>0</v>
      </c>
      <c r="BH1239">
        <v>0</v>
      </c>
      <c r="BI1239">
        <v>0</v>
      </c>
      <c r="BJ1239">
        <v>525</v>
      </c>
      <c r="BK1239">
        <v>-175</v>
      </c>
      <c r="BL1239" t="s">
        <v>300</v>
      </c>
      <c r="BM1239">
        <v>1</v>
      </c>
      <c r="BN1239">
        <v>0</v>
      </c>
      <c r="BO1239">
        <v>1</v>
      </c>
      <c r="BP1239">
        <v>0</v>
      </c>
      <c r="BS1239">
        <v>0.08</v>
      </c>
      <c r="BT1239">
        <v>0</v>
      </c>
      <c r="BU1239">
        <v>0</v>
      </c>
      <c r="CE1239" t="str">
        <f>"21:14:53.329"</f>
        <v>21:14:53.329</v>
      </c>
      <c r="CF1239">
        <v>329070127</v>
      </c>
      <c r="CI1239">
        <v>0</v>
      </c>
      <c r="CJ1239">
        <v>1504</v>
      </c>
      <c r="CK1239">
        <v>1011.2</v>
      </c>
      <c r="CL1239">
        <v>4.2187999999999999</v>
      </c>
      <c r="CM1239">
        <v>1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5</v>
      </c>
      <c r="CY1239">
        <v>7</v>
      </c>
      <c r="CZ1239" t="s">
        <v>131</v>
      </c>
      <c r="DA1239">
        <v>145</v>
      </c>
      <c r="DB1239">
        <v>1</v>
      </c>
      <c r="DC1239" t="s">
        <v>132</v>
      </c>
      <c r="DD1239" t="s">
        <v>133</v>
      </c>
      <c r="DG1239">
        <v>1881097</v>
      </c>
      <c r="DI1239">
        <v>0</v>
      </c>
      <c r="DJ1239">
        <v>0</v>
      </c>
      <c r="DK1239">
        <v>1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3">
      <c r="A1240" t="str">
        <f>"09/28/2024 21:14:54.552"</f>
        <v>09/28/2024 21:14:54.552</v>
      </c>
      <c r="C1240" t="str">
        <f t="shared" si="79"/>
        <v>FFDFD7C0</v>
      </c>
      <c r="D1240" t="s">
        <v>136</v>
      </c>
      <c r="E1240">
        <v>4</v>
      </c>
      <c r="F1240">
        <v>1004</v>
      </c>
      <c r="G1240" t="s">
        <v>124</v>
      </c>
      <c r="J1240" t="s">
        <v>137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"21:14:54.289"</f>
        <v>21:14:54.289</v>
      </c>
      <c r="T1240" t="str">
        <f>"21:14:53.889"</f>
        <v>21:14:53.889</v>
      </c>
      <c r="U1240" t="str">
        <f t="shared" si="77"/>
        <v>A073EB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297</v>
      </c>
      <c r="AG1240">
        <v>0</v>
      </c>
      <c r="AH1240">
        <v>3</v>
      </c>
      <c r="AI1240">
        <v>2</v>
      </c>
      <c r="AJ1240">
        <v>1</v>
      </c>
      <c r="AK1240" t="s">
        <v>678</v>
      </c>
      <c r="AL1240">
        <v>36.031272000000001</v>
      </c>
      <c r="AM1240" t="s">
        <v>679</v>
      </c>
      <c r="AN1240">
        <v>-75.667133000000007</v>
      </c>
      <c r="AO1240">
        <v>25</v>
      </c>
      <c r="AP1240">
        <v>700</v>
      </c>
      <c r="AQ1240" t="s">
        <v>129</v>
      </c>
      <c r="AR1240">
        <v>-22</v>
      </c>
      <c r="AS1240">
        <v>-69</v>
      </c>
      <c r="AT1240">
        <v>-832</v>
      </c>
      <c r="BB1240" t="str">
        <f t="shared" si="78"/>
        <v>1200</v>
      </c>
      <c r="BC1240">
        <v>1</v>
      </c>
      <c r="BD1240" t="str">
        <f t="shared" si="80"/>
        <v xml:space="preserve">N1281F  </v>
      </c>
      <c r="BE1240">
        <v>1</v>
      </c>
      <c r="BG1240">
        <v>0</v>
      </c>
      <c r="BH1240">
        <v>0</v>
      </c>
      <c r="BI1240">
        <v>0</v>
      </c>
      <c r="BJ1240">
        <v>525</v>
      </c>
      <c r="BK1240">
        <v>-175</v>
      </c>
      <c r="BL1240" t="s">
        <v>300</v>
      </c>
      <c r="BM1240">
        <v>1</v>
      </c>
      <c r="BN1240">
        <v>0</v>
      </c>
      <c r="BO1240">
        <v>1</v>
      </c>
      <c r="BP1240">
        <v>0</v>
      </c>
      <c r="BS1240">
        <v>0.08</v>
      </c>
      <c r="BT1240">
        <v>0</v>
      </c>
      <c r="BU1240">
        <v>0</v>
      </c>
      <c r="CE1240" t="str">
        <f>"21:14:54.291"</f>
        <v>21:14:54.291</v>
      </c>
      <c r="CF1240">
        <v>290818869</v>
      </c>
      <c r="CI1240">
        <v>0</v>
      </c>
      <c r="CJ1240">
        <v>1504</v>
      </c>
      <c r="CK1240">
        <v>1011.2</v>
      </c>
      <c r="CL1240">
        <v>4.2187999999999999</v>
      </c>
      <c r="CM1240">
        <v>1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5</v>
      </c>
      <c r="CY1240">
        <v>7</v>
      </c>
      <c r="CZ1240" t="s">
        <v>131</v>
      </c>
      <c r="DA1240">
        <v>145</v>
      </c>
      <c r="DB1240">
        <v>1</v>
      </c>
      <c r="DC1240" t="s">
        <v>132</v>
      </c>
      <c r="DD1240" t="s">
        <v>133</v>
      </c>
      <c r="DG1240">
        <v>1881565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3">
      <c r="A1241" t="str">
        <f>"09/28/2024 21:14:54.614"</f>
        <v>09/28/2024 21:14:54.614</v>
      </c>
      <c r="C1241" t="str">
        <f t="shared" si="79"/>
        <v>FFDFD7C0</v>
      </c>
      <c r="D1241" t="s">
        <v>123</v>
      </c>
      <c r="E1241">
        <v>2</v>
      </c>
      <c r="H1241">
        <v>158</v>
      </c>
      <c r="I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"21:14:54.289"</f>
        <v>21:14:54.289</v>
      </c>
      <c r="T1241" t="str">
        <f>"21:14:53.889"</f>
        <v>21:14:53.889</v>
      </c>
      <c r="U1241" t="str">
        <f t="shared" si="77"/>
        <v>A073EB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297</v>
      </c>
      <c r="AG1241">
        <v>0</v>
      </c>
      <c r="AH1241">
        <v>3</v>
      </c>
      <c r="AI1241">
        <v>2</v>
      </c>
      <c r="AJ1241">
        <v>1</v>
      </c>
      <c r="AK1241" t="s">
        <v>678</v>
      </c>
      <c r="AL1241">
        <v>36.031272000000001</v>
      </c>
      <c r="AM1241" t="s">
        <v>679</v>
      </c>
      <c r="AN1241">
        <v>-75.667133000000007</v>
      </c>
      <c r="AO1241">
        <v>25</v>
      </c>
      <c r="AP1241">
        <v>700</v>
      </c>
      <c r="AQ1241" t="s">
        <v>129</v>
      </c>
      <c r="AR1241">
        <v>-22</v>
      </c>
      <c r="AS1241">
        <v>-69</v>
      </c>
      <c r="AT1241">
        <v>-832</v>
      </c>
      <c r="BB1241" t="str">
        <f t="shared" si="78"/>
        <v>1200</v>
      </c>
      <c r="BC1241">
        <v>1</v>
      </c>
      <c r="BD1241" t="str">
        <f t="shared" si="80"/>
        <v xml:space="preserve">N1281F  </v>
      </c>
      <c r="BE1241">
        <v>1</v>
      </c>
      <c r="BG1241">
        <v>0</v>
      </c>
      <c r="BH1241">
        <v>0</v>
      </c>
      <c r="BI1241">
        <v>0</v>
      </c>
      <c r="BJ1241">
        <v>525</v>
      </c>
      <c r="BK1241">
        <v>-175</v>
      </c>
      <c r="BL1241" t="s">
        <v>300</v>
      </c>
      <c r="BM1241">
        <v>1</v>
      </c>
      <c r="BN1241">
        <v>0</v>
      </c>
      <c r="BO1241">
        <v>1</v>
      </c>
      <c r="BP1241">
        <v>0</v>
      </c>
      <c r="BS1241">
        <v>0.08</v>
      </c>
      <c r="BT1241">
        <v>0</v>
      </c>
      <c r="BU1241">
        <v>0</v>
      </c>
      <c r="CE1241" t="str">
        <f>"21:14:54.291"</f>
        <v>21:14:54.291</v>
      </c>
      <c r="CF1241">
        <v>290818869</v>
      </c>
      <c r="CI1241">
        <v>0</v>
      </c>
      <c r="CJ1241">
        <v>1504</v>
      </c>
      <c r="CK1241">
        <v>1011.2</v>
      </c>
      <c r="CL1241">
        <v>4.2187999999999999</v>
      </c>
      <c r="CM1241">
        <v>1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5</v>
      </c>
      <c r="CY1241">
        <v>7</v>
      </c>
      <c r="CZ1241" t="s">
        <v>131</v>
      </c>
      <c r="DA1241">
        <v>145</v>
      </c>
      <c r="DB1241">
        <v>1</v>
      </c>
      <c r="DC1241" t="s">
        <v>132</v>
      </c>
      <c r="DD1241" t="s">
        <v>133</v>
      </c>
      <c r="DG1241">
        <v>1881565</v>
      </c>
      <c r="DI1241">
        <v>0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3">
      <c r="A1242" t="str">
        <f>"09/28/2024 21:14:54.614"</f>
        <v>09/28/2024 21:14:54.614</v>
      </c>
      <c r="C1242" t="str">
        <f t="shared" si="79"/>
        <v>FFDFD7C0</v>
      </c>
      <c r="D1242" t="s">
        <v>427</v>
      </c>
      <c r="E1242">
        <v>46</v>
      </c>
      <c r="H1242">
        <v>143</v>
      </c>
      <c r="I1242" t="s">
        <v>428</v>
      </c>
      <c r="J1242" t="s">
        <v>297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"21:14:54.289"</f>
        <v>21:14:54.289</v>
      </c>
      <c r="T1242" t="str">
        <f>"21:14:53.889"</f>
        <v>21:14:53.889</v>
      </c>
      <c r="U1242" t="str">
        <f t="shared" si="77"/>
        <v>A073EB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297</v>
      </c>
      <c r="AG1242">
        <v>0</v>
      </c>
      <c r="AH1242">
        <v>3</v>
      </c>
      <c r="AI1242">
        <v>2</v>
      </c>
      <c r="AJ1242">
        <v>1</v>
      </c>
      <c r="AK1242" t="s">
        <v>678</v>
      </c>
      <c r="AL1242">
        <v>36.031272000000001</v>
      </c>
      <c r="AM1242" t="s">
        <v>679</v>
      </c>
      <c r="AN1242">
        <v>-75.667133000000007</v>
      </c>
      <c r="AO1242">
        <v>25</v>
      </c>
      <c r="AP1242">
        <v>700</v>
      </c>
      <c r="AQ1242" t="s">
        <v>129</v>
      </c>
      <c r="AR1242">
        <v>-22</v>
      </c>
      <c r="AS1242">
        <v>-69</v>
      </c>
      <c r="AT1242">
        <v>-832</v>
      </c>
      <c r="BB1242" t="str">
        <f t="shared" si="78"/>
        <v>1200</v>
      </c>
      <c r="BC1242">
        <v>1</v>
      </c>
      <c r="BD1242" t="str">
        <f t="shared" si="80"/>
        <v xml:space="preserve">N1281F  </v>
      </c>
      <c r="BE1242">
        <v>1</v>
      </c>
      <c r="BG1242">
        <v>0</v>
      </c>
      <c r="BH1242">
        <v>0</v>
      </c>
      <c r="BI1242">
        <v>0</v>
      </c>
      <c r="BJ1242">
        <v>525</v>
      </c>
      <c r="BK1242">
        <v>-175</v>
      </c>
      <c r="BL1242" t="s">
        <v>300</v>
      </c>
      <c r="BM1242">
        <v>1</v>
      </c>
      <c r="BN1242">
        <v>0</v>
      </c>
      <c r="BO1242">
        <v>1</v>
      </c>
      <c r="BP1242">
        <v>0</v>
      </c>
      <c r="BS1242">
        <v>0.08</v>
      </c>
      <c r="BT1242">
        <v>0</v>
      </c>
      <c r="BU1242">
        <v>0</v>
      </c>
      <c r="CE1242" t="str">
        <f>"21:14:54.291"</f>
        <v>21:14:54.291</v>
      </c>
      <c r="CF1242">
        <v>290818869</v>
      </c>
      <c r="CI1242">
        <v>0</v>
      </c>
      <c r="CJ1242">
        <v>1504</v>
      </c>
      <c r="CK1242">
        <v>1011.2</v>
      </c>
      <c r="CL1242">
        <v>4.2187999999999999</v>
      </c>
      <c r="CM1242">
        <v>1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5</v>
      </c>
      <c r="CY1242">
        <v>7</v>
      </c>
      <c r="CZ1242" t="s">
        <v>131</v>
      </c>
      <c r="DA1242">
        <v>145</v>
      </c>
      <c r="DB1242">
        <v>1</v>
      </c>
      <c r="DC1242" t="s">
        <v>132</v>
      </c>
      <c r="DD1242" t="s">
        <v>133</v>
      </c>
      <c r="DG1242">
        <v>1881565</v>
      </c>
      <c r="DI1242">
        <v>0</v>
      </c>
      <c r="DJ1242">
        <v>0</v>
      </c>
      <c r="DK1242">
        <v>1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3">
      <c r="A1243" t="str">
        <f>"09/28/2024 21:14:54.614"</f>
        <v>09/28/2024 21:14:54.614</v>
      </c>
      <c r="C1243" t="str">
        <f t="shared" si="79"/>
        <v>FFDFD7C0</v>
      </c>
      <c r="D1243" t="s">
        <v>143</v>
      </c>
      <c r="E1243">
        <v>13</v>
      </c>
      <c r="J1243" t="s">
        <v>144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"21:14:54.289"</f>
        <v>21:14:54.289</v>
      </c>
      <c r="T1243" t="str">
        <f>"21:14:53.889"</f>
        <v>21:14:53.889</v>
      </c>
      <c r="U1243" t="str">
        <f t="shared" si="77"/>
        <v>A073EB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297</v>
      </c>
      <c r="AG1243">
        <v>0</v>
      </c>
      <c r="AH1243">
        <v>3</v>
      </c>
      <c r="AI1243">
        <v>2</v>
      </c>
      <c r="AJ1243">
        <v>1</v>
      </c>
      <c r="AK1243" t="s">
        <v>678</v>
      </c>
      <c r="AL1243">
        <v>36.031272000000001</v>
      </c>
      <c r="AM1243" t="s">
        <v>679</v>
      </c>
      <c r="AN1243">
        <v>-75.667133000000007</v>
      </c>
      <c r="AO1243">
        <v>25</v>
      </c>
      <c r="AP1243">
        <v>700</v>
      </c>
      <c r="AQ1243" t="s">
        <v>129</v>
      </c>
      <c r="AR1243">
        <v>-22</v>
      </c>
      <c r="AS1243">
        <v>-69</v>
      </c>
      <c r="AT1243">
        <v>-832</v>
      </c>
      <c r="BB1243" t="str">
        <f t="shared" si="78"/>
        <v>1200</v>
      </c>
      <c r="BC1243">
        <v>1</v>
      </c>
      <c r="BD1243" t="str">
        <f t="shared" si="80"/>
        <v xml:space="preserve">N1281F  </v>
      </c>
      <c r="BE1243">
        <v>1</v>
      </c>
      <c r="BG1243">
        <v>0</v>
      </c>
      <c r="BH1243">
        <v>0</v>
      </c>
      <c r="BI1243">
        <v>0</v>
      </c>
      <c r="BJ1243">
        <v>525</v>
      </c>
      <c r="BK1243">
        <v>-175</v>
      </c>
      <c r="BL1243" t="s">
        <v>300</v>
      </c>
      <c r="BM1243">
        <v>1</v>
      </c>
      <c r="BN1243">
        <v>0</v>
      </c>
      <c r="BO1243">
        <v>1</v>
      </c>
      <c r="BP1243">
        <v>0</v>
      </c>
      <c r="BS1243">
        <v>0.08</v>
      </c>
      <c r="BT1243">
        <v>0</v>
      </c>
      <c r="BU1243">
        <v>0</v>
      </c>
      <c r="CE1243" t="str">
        <f>"21:14:54.291"</f>
        <v>21:14:54.291</v>
      </c>
      <c r="CF1243">
        <v>290818869</v>
      </c>
      <c r="CI1243">
        <v>0</v>
      </c>
      <c r="CJ1243">
        <v>1504</v>
      </c>
      <c r="CK1243">
        <v>1011.2</v>
      </c>
      <c r="CL1243">
        <v>4.2187999999999999</v>
      </c>
      <c r="CM1243">
        <v>1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5</v>
      </c>
      <c r="CY1243">
        <v>7</v>
      </c>
      <c r="CZ1243" t="s">
        <v>131</v>
      </c>
      <c r="DA1243">
        <v>145</v>
      </c>
      <c r="DB1243">
        <v>1</v>
      </c>
      <c r="DC1243" t="s">
        <v>132</v>
      </c>
      <c r="DD1243" t="s">
        <v>133</v>
      </c>
      <c r="DG1243">
        <v>1881565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3">
      <c r="A1244" t="str">
        <f>"09/28/2024 21:14:54.614"</f>
        <v>09/28/2024 21:14:54.614</v>
      </c>
      <c r="C1244" t="str">
        <f t="shared" si="79"/>
        <v>FFDFD7C0</v>
      </c>
      <c r="D1244" t="s">
        <v>136</v>
      </c>
      <c r="E1244">
        <v>3</v>
      </c>
      <c r="F1244">
        <v>1003</v>
      </c>
      <c r="G1244" t="s">
        <v>142</v>
      </c>
      <c r="J1244" t="s">
        <v>137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"21:14:54.289"</f>
        <v>21:14:54.289</v>
      </c>
      <c r="T1244" t="str">
        <f>"21:14:53.889"</f>
        <v>21:14:53.889</v>
      </c>
      <c r="U1244" t="str">
        <f t="shared" si="77"/>
        <v>A073EB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297</v>
      </c>
      <c r="AG1244">
        <v>0</v>
      </c>
      <c r="AH1244">
        <v>3</v>
      </c>
      <c r="AI1244">
        <v>2</v>
      </c>
      <c r="AJ1244">
        <v>1</v>
      </c>
      <c r="AK1244" t="s">
        <v>678</v>
      </c>
      <c r="AL1244">
        <v>36.031272000000001</v>
      </c>
      <c r="AM1244" t="s">
        <v>679</v>
      </c>
      <c r="AN1244">
        <v>-75.667133000000007</v>
      </c>
      <c r="AO1244">
        <v>25</v>
      </c>
      <c r="AP1244">
        <v>700</v>
      </c>
      <c r="AQ1244" t="s">
        <v>129</v>
      </c>
      <c r="AR1244">
        <v>-22</v>
      </c>
      <c r="AS1244">
        <v>-69</v>
      </c>
      <c r="AT1244">
        <v>-832</v>
      </c>
      <c r="BB1244" t="str">
        <f t="shared" si="78"/>
        <v>1200</v>
      </c>
      <c r="BC1244">
        <v>1</v>
      </c>
      <c r="BD1244" t="str">
        <f t="shared" si="80"/>
        <v xml:space="preserve">N1281F  </v>
      </c>
      <c r="BE1244">
        <v>1</v>
      </c>
      <c r="BG1244">
        <v>0</v>
      </c>
      <c r="BH1244">
        <v>0</v>
      </c>
      <c r="BI1244">
        <v>0</v>
      </c>
      <c r="BJ1244">
        <v>525</v>
      </c>
      <c r="BK1244">
        <v>-175</v>
      </c>
      <c r="BL1244" t="s">
        <v>300</v>
      </c>
      <c r="BM1244">
        <v>1</v>
      </c>
      <c r="BN1244">
        <v>0</v>
      </c>
      <c r="BO1244">
        <v>1</v>
      </c>
      <c r="BP1244">
        <v>0</v>
      </c>
      <c r="BS1244">
        <v>0.08</v>
      </c>
      <c r="BT1244">
        <v>0</v>
      </c>
      <c r="BU1244">
        <v>0</v>
      </c>
      <c r="CE1244" t="str">
        <f>"21:14:54.291"</f>
        <v>21:14:54.291</v>
      </c>
      <c r="CF1244">
        <v>290818869</v>
      </c>
      <c r="CI1244">
        <v>0</v>
      </c>
      <c r="CJ1244">
        <v>1504</v>
      </c>
      <c r="CK1244">
        <v>1011.2</v>
      </c>
      <c r="CL1244">
        <v>4.2187999999999999</v>
      </c>
      <c r="CM1244">
        <v>1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5</v>
      </c>
      <c r="CY1244">
        <v>7</v>
      </c>
      <c r="CZ1244" t="s">
        <v>131</v>
      </c>
      <c r="DA1244">
        <v>145</v>
      </c>
      <c r="DB1244">
        <v>1</v>
      </c>
      <c r="DC1244" t="s">
        <v>132</v>
      </c>
      <c r="DD1244" t="s">
        <v>133</v>
      </c>
      <c r="DG1244">
        <v>1881565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3">
      <c r="A1245" t="str">
        <f>"09/28/2024 21:14:55.473"</f>
        <v>09/28/2024 21:14:55.473</v>
      </c>
      <c r="C1245" t="str">
        <f t="shared" si="79"/>
        <v>FFDFD7C0</v>
      </c>
      <c r="D1245" t="s">
        <v>427</v>
      </c>
      <c r="E1245">
        <v>46</v>
      </c>
      <c r="H1245">
        <v>143</v>
      </c>
      <c r="I1245" t="s">
        <v>428</v>
      </c>
      <c r="J1245" t="s">
        <v>297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"21:14:55.211"</f>
        <v>21:14:55.211</v>
      </c>
      <c r="T1245" t="str">
        <f>"21:14:54.811"</f>
        <v>21:14:54.811</v>
      </c>
      <c r="U1245" t="str">
        <f t="shared" si="77"/>
        <v>A073EB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297</v>
      </c>
      <c r="AG1245">
        <v>0</v>
      </c>
      <c r="AH1245">
        <v>3</v>
      </c>
      <c r="AI1245">
        <v>2</v>
      </c>
      <c r="AJ1245">
        <v>1</v>
      </c>
      <c r="AK1245" t="s">
        <v>680</v>
      </c>
      <c r="AL1245">
        <v>36.030971999999998</v>
      </c>
      <c r="AM1245" t="s">
        <v>526</v>
      </c>
      <c r="AN1245">
        <v>-75.667219000000003</v>
      </c>
      <c r="AO1245">
        <v>25</v>
      </c>
      <c r="AP1245">
        <v>675</v>
      </c>
      <c r="AQ1245" t="s">
        <v>129</v>
      </c>
      <c r="AR1245">
        <v>-22</v>
      </c>
      <c r="AS1245">
        <v>-68</v>
      </c>
      <c r="AT1245">
        <v>-832</v>
      </c>
      <c r="BB1245" t="str">
        <f t="shared" si="78"/>
        <v>1200</v>
      </c>
      <c r="BC1245">
        <v>1</v>
      </c>
      <c r="BD1245" t="str">
        <f t="shared" si="80"/>
        <v xml:space="preserve">N1281F  </v>
      </c>
      <c r="BE1245">
        <v>1</v>
      </c>
      <c r="BG1245">
        <v>0</v>
      </c>
      <c r="BH1245">
        <v>0</v>
      </c>
      <c r="BI1245">
        <v>0</v>
      </c>
      <c r="BJ1245">
        <v>500</v>
      </c>
      <c r="BK1245">
        <v>-175</v>
      </c>
      <c r="BL1245" t="s">
        <v>300</v>
      </c>
      <c r="BM1245">
        <v>1</v>
      </c>
      <c r="BN1245">
        <v>0</v>
      </c>
      <c r="BO1245">
        <v>1</v>
      </c>
      <c r="BP1245">
        <v>0</v>
      </c>
      <c r="BS1245">
        <v>0.08</v>
      </c>
      <c r="BT1245">
        <v>0</v>
      </c>
      <c r="BU1245">
        <v>0</v>
      </c>
      <c r="CE1245" t="str">
        <f>"21:14:55.215"</f>
        <v>21:14:55.215</v>
      </c>
      <c r="CF1245">
        <v>214884310</v>
      </c>
      <c r="CI1245">
        <v>0</v>
      </c>
      <c r="CJ1245">
        <v>1504</v>
      </c>
      <c r="CK1245">
        <v>1011.2</v>
      </c>
      <c r="CL1245">
        <v>4.2187999999999999</v>
      </c>
      <c r="CM1245">
        <v>1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5</v>
      </c>
      <c r="CY1245">
        <v>7</v>
      </c>
      <c r="CZ1245" t="s">
        <v>131</v>
      </c>
      <c r="DA1245">
        <v>145</v>
      </c>
      <c r="DB1245">
        <v>1</v>
      </c>
      <c r="DC1245" t="s">
        <v>132</v>
      </c>
      <c r="DD1245" t="s">
        <v>133</v>
      </c>
      <c r="DG1245">
        <v>1882005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3">
      <c r="A1246" t="str">
        <f>"09/28/2024 21:14:55.552"</f>
        <v>09/28/2024 21:14:55.552</v>
      </c>
      <c r="C1246" t="str">
        <f t="shared" si="79"/>
        <v>FFDFD7C0</v>
      </c>
      <c r="D1246" t="s">
        <v>143</v>
      </c>
      <c r="E1246">
        <v>13</v>
      </c>
      <c r="J1246" t="s">
        <v>144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"21:14:55.211"</f>
        <v>21:14:55.211</v>
      </c>
      <c r="T1246" t="str">
        <f>"21:14:54.811"</f>
        <v>21:14:54.811</v>
      </c>
      <c r="U1246" t="str">
        <f t="shared" si="77"/>
        <v>A073EB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297</v>
      </c>
      <c r="AG1246">
        <v>0</v>
      </c>
      <c r="AH1246">
        <v>3</v>
      </c>
      <c r="AI1246">
        <v>2</v>
      </c>
      <c r="AJ1246">
        <v>1</v>
      </c>
      <c r="AK1246" t="s">
        <v>680</v>
      </c>
      <c r="AL1246">
        <v>36.030971999999998</v>
      </c>
      <c r="AM1246" t="s">
        <v>526</v>
      </c>
      <c r="AN1246">
        <v>-75.667219000000003</v>
      </c>
      <c r="AO1246">
        <v>25</v>
      </c>
      <c r="AP1246">
        <v>675</v>
      </c>
      <c r="AQ1246" t="s">
        <v>129</v>
      </c>
      <c r="AR1246">
        <v>-22</v>
      </c>
      <c r="AS1246">
        <v>-68</v>
      </c>
      <c r="AT1246">
        <v>-832</v>
      </c>
      <c r="BB1246" t="str">
        <f t="shared" si="78"/>
        <v>1200</v>
      </c>
      <c r="BC1246">
        <v>1</v>
      </c>
      <c r="BD1246" t="str">
        <f t="shared" si="80"/>
        <v xml:space="preserve">N1281F  </v>
      </c>
      <c r="BE1246">
        <v>1</v>
      </c>
      <c r="BG1246">
        <v>0</v>
      </c>
      <c r="BH1246">
        <v>0</v>
      </c>
      <c r="BI1246">
        <v>0</v>
      </c>
      <c r="BJ1246">
        <v>500</v>
      </c>
      <c r="BK1246">
        <v>-175</v>
      </c>
      <c r="BL1246" t="s">
        <v>300</v>
      </c>
      <c r="BM1246">
        <v>1</v>
      </c>
      <c r="BN1246">
        <v>0</v>
      </c>
      <c r="BO1246">
        <v>1</v>
      </c>
      <c r="BP1246">
        <v>0</v>
      </c>
      <c r="BS1246">
        <v>0.08</v>
      </c>
      <c r="BT1246">
        <v>0</v>
      </c>
      <c r="BU1246">
        <v>0</v>
      </c>
      <c r="CE1246" t="str">
        <f>"21:14:55.215"</f>
        <v>21:14:55.215</v>
      </c>
      <c r="CF1246">
        <v>214884310</v>
      </c>
      <c r="CI1246">
        <v>0</v>
      </c>
      <c r="CJ1246">
        <v>1504</v>
      </c>
      <c r="CK1246">
        <v>1011.2</v>
      </c>
      <c r="CL1246">
        <v>4.2187999999999999</v>
      </c>
      <c r="CM1246">
        <v>1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5</v>
      </c>
      <c r="CY1246">
        <v>7</v>
      </c>
      <c r="CZ1246" t="s">
        <v>131</v>
      </c>
      <c r="DA1246">
        <v>145</v>
      </c>
      <c r="DB1246">
        <v>1</v>
      </c>
      <c r="DC1246" t="s">
        <v>132</v>
      </c>
      <c r="DD1246" t="s">
        <v>133</v>
      </c>
      <c r="DG1246">
        <v>1882005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3">
      <c r="A1247" t="str">
        <f>"09/28/2024 21:14:55.552"</f>
        <v>09/28/2024 21:14:55.552</v>
      </c>
      <c r="C1247" t="str">
        <f t="shared" si="79"/>
        <v>FFDFD7C0</v>
      </c>
      <c r="D1247" t="s">
        <v>136</v>
      </c>
      <c r="E1247">
        <v>3</v>
      </c>
      <c r="F1247">
        <v>1003</v>
      </c>
      <c r="G1247" t="s">
        <v>142</v>
      </c>
      <c r="J1247" t="s">
        <v>137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"21:14:55.211"</f>
        <v>21:14:55.211</v>
      </c>
      <c r="T1247" t="str">
        <f>"21:14:54.811"</f>
        <v>21:14:54.811</v>
      </c>
      <c r="U1247" t="str">
        <f t="shared" si="77"/>
        <v>A073EB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297</v>
      </c>
      <c r="AG1247">
        <v>0</v>
      </c>
      <c r="AH1247">
        <v>3</v>
      </c>
      <c r="AI1247">
        <v>2</v>
      </c>
      <c r="AJ1247">
        <v>1</v>
      </c>
      <c r="AK1247" t="s">
        <v>680</v>
      </c>
      <c r="AL1247">
        <v>36.030971999999998</v>
      </c>
      <c r="AM1247" t="s">
        <v>526</v>
      </c>
      <c r="AN1247">
        <v>-75.667219000000003</v>
      </c>
      <c r="AO1247">
        <v>25</v>
      </c>
      <c r="AP1247">
        <v>675</v>
      </c>
      <c r="AQ1247" t="s">
        <v>129</v>
      </c>
      <c r="AR1247">
        <v>-22</v>
      </c>
      <c r="AS1247">
        <v>-68</v>
      </c>
      <c r="AT1247">
        <v>-832</v>
      </c>
      <c r="BB1247" t="str">
        <f t="shared" si="78"/>
        <v>1200</v>
      </c>
      <c r="BC1247">
        <v>1</v>
      </c>
      <c r="BD1247" t="str">
        <f t="shared" si="80"/>
        <v xml:space="preserve">N1281F  </v>
      </c>
      <c r="BE1247">
        <v>1</v>
      </c>
      <c r="BG1247">
        <v>0</v>
      </c>
      <c r="BH1247">
        <v>0</v>
      </c>
      <c r="BI1247">
        <v>0</v>
      </c>
      <c r="BJ1247">
        <v>500</v>
      </c>
      <c r="BK1247">
        <v>-175</v>
      </c>
      <c r="BL1247" t="s">
        <v>300</v>
      </c>
      <c r="BM1247">
        <v>1</v>
      </c>
      <c r="BN1247">
        <v>0</v>
      </c>
      <c r="BO1247">
        <v>1</v>
      </c>
      <c r="BP1247">
        <v>0</v>
      </c>
      <c r="BS1247">
        <v>0.08</v>
      </c>
      <c r="BT1247">
        <v>0</v>
      </c>
      <c r="BU1247">
        <v>0</v>
      </c>
      <c r="CE1247" t="str">
        <f>"21:14:55.215"</f>
        <v>21:14:55.215</v>
      </c>
      <c r="CF1247">
        <v>214884310</v>
      </c>
      <c r="CI1247">
        <v>0</v>
      </c>
      <c r="CJ1247">
        <v>1504</v>
      </c>
      <c r="CK1247">
        <v>1011.2</v>
      </c>
      <c r="CL1247">
        <v>4.2187999999999999</v>
      </c>
      <c r="CM1247">
        <v>1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5</v>
      </c>
      <c r="CY1247">
        <v>7</v>
      </c>
      <c r="CZ1247" t="s">
        <v>131</v>
      </c>
      <c r="DA1247">
        <v>145</v>
      </c>
      <c r="DB1247">
        <v>1</v>
      </c>
      <c r="DC1247" t="s">
        <v>132</v>
      </c>
      <c r="DD1247" t="s">
        <v>133</v>
      </c>
      <c r="DG1247">
        <v>1882005</v>
      </c>
      <c r="DI1247">
        <v>0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3">
      <c r="A1248" t="str">
        <f>"09/28/2024 21:14:55.552"</f>
        <v>09/28/2024 21:14:55.552</v>
      </c>
      <c r="C1248" t="str">
        <f t="shared" si="79"/>
        <v>FFDFD7C0</v>
      </c>
      <c r="D1248" t="s">
        <v>136</v>
      </c>
      <c r="E1248">
        <v>4</v>
      </c>
      <c r="F1248">
        <v>1004</v>
      </c>
      <c r="G1248" t="s">
        <v>124</v>
      </c>
      <c r="J1248" t="s">
        <v>137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"21:14:55.211"</f>
        <v>21:14:55.211</v>
      </c>
      <c r="T1248" t="str">
        <f>"21:14:54.811"</f>
        <v>21:14:54.811</v>
      </c>
      <c r="U1248" t="str">
        <f t="shared" si="77"/>
        <v>A073EB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297</v>
      </c>
      <c r="AG1248">
        <v>0</v>
      </c>
      <c r="AH1248">
        <v>3</v>
      </c>
      <c r="AI1248">
        <v>2</v>
      </c>
      <c r="AJ1248">
        <v>1</v>
      </c>
      <c r="AK1248" t="s">
        <v>680</v>
      </c>
      <c r="AL1248">
        <v>36.030971999999998</v>
      </c>
      <c r="AM1248" t="s">
        <v>526</v>
      </c>
      <c r="AN1248">
        <v>-75.667219000000003</v>
      </c>
      <c r="AO1248">
        <v>25</v>
      </c>
      <c r="AP1248">
        <v>675</v>
      </c>
      <c r="AQ1248" t="s">
        <v>129</v>
      </c>
      <c r="AR1248">
        <v>-22</v>
      </c>
      <c r="AS1248">
        <v>-68</v>
      </c>
      <c r="AT1248">
        <v>-832</v>
      </c>
      <c r="BB1248" t="str">
        <f t="shared" si="78"/>
        <v>1200</v>
      </c>
      <c r="BC1248">
        <v>1</v>
      </c>
      <c r="BD1248" t="str">
        <f t="shared" si="80"/>
        <v xml:space="preserve">N1281F  </v>
      </c>
      <c r="BE1248">
        <v>1</v>
      </c>
      <c r="BG1248">
        <v>0</v>
      </c>
      <c r="BH1248">
        <v>0</v>
      </c>
      <c r="BI1248">
        <v>0</v>
      </c>
      <c r="BJ1248">
        <v>500</v>
      </c>
      <c r="BK1248">
        <v>-175</v>
      </c>
      <c r="BL1248" t="s">
        <v>300</v>
      </c>
      <c r="BM1248">
        <v>1</v>
      </c>
      <c r="BN1248">
        <v>0</v>
      </c>
      <c r="BO1248">
        <v>1</v>
      </c>
      <c r="BP1248">
        <v>0</v>
      </c>
      <c r="BS1248">
        <v>0.08</v>
      </c>
      <c r="BT1248">
        <v>0</v>
      </c>
      <c r="BU1248">
        <v>0</v>
      </c>
      <c r="CE1248" t="str">
        <f>"21:14:55.215"</f>
        <v>21:14:55.215</v>
      </c>
      <c r="CF1248">
        <v>214884310</v>
      </c>
      <c r="CI1248">
        <v>0</v>
      </c>
      <c r="CJ1248">
        <v>1504</v>
      </c>
      <c r="CK1248">
        <v>1011.2</v>
      </c>
      <c r="CL1248">
        <v>4.2187999999999999</v>
      </c>
      <c r="CM1248">
        <v>1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5</v>
      </c>
      <c r="CY1248">
        <v>7</v>
      </c>
      <c r="CZ1248" t="s">
        <v>131</v>
      </c>
      <c r="DA1248">
        <v>145</v>
      </c>
      <c r="DB1248">
        <v>1</v>
      </c>
      <c r="DC1248" t="s">
        <v>132</v>
      </c>
      <c r="DD1248" t="s">
        <v>133</v>
      </c>
      <c r="DG1248">
        <v>1882005</v>
      </c>
      <c r="DI1248">
        <v>0</v>
      </c>
      <c r="DJ1248">
        <v>0</v>
      </c>
      <c r="DK1248">
        <v>1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3">
      <c r="A1249" t="str">
        <f>"09/28/2024 21:14:55.552"</f>
        <v>09/28/2024 21:14:55.552</v>
      </c>
      <c r="C1249" t="str">
        <f t="shared" si="79"/>
        <v>FFDFD7C0</v>
      </c>
      <c r="D1249" t="s">
        <v>123</v>
      </c>
      <c r="E1249">
        <v>2</v>
      </c>
      <c r="H1249">
        <v>158</v>
      </c>
      <c r="I1249" t="s">
        <v>124</v>
      </c>
      <c r="J1249" t="s">
        <v>125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"21:14:55.211"</f>
        <v>21:14:55.211</v>
      </c>
      <c r="T1249" t="str">
        <f>"21:14:54.811"</f>
        <v>21:14:54.811</v>
      </c>
      <c r="U1249" t="str">
        <f t="shared" si="77"/>
        <v>A073EB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297</v>
      </c>
      <c r="AG1249">
        <v>0</v>
      </c>
      <c r="AH1249">
        <v>3</v>
      </c>
      <c r="AI1249">
        <v>2</v>
      </c>
      <c r="AJ1249">
        <v>1</v>
      </c>
      <c r="AK1249" t="s">
        <v>680</v>
      </c>
      <c r="AL1249">
        <v>36.030971999999998</v>
      </c>
      <c r="AM1249" t="s">
        <v>526</v>
      </c>
      <c r="AN1249">
        <v>-75.667219000000003</v>
      </c>
      <c r="AO1249">
        <v>25</v>
      </c>
      <c r="AP1249">
        <v>675</v>
      </c>
      <c r="AQ1249" t="s">
        <v>129</v>
      </c>
      <c r="AR1249">
        <v>-22</v>
      </c>
      <c r="AS1249">
        <v>-68</v>
      </c>
      <c r="AT1249">
        <v>-832</v>
      </c>
      <c r="BB1249" t="str">
        <f t="shared" si="78"/>
        <v>1200</v>
      </c>
      <c r="BC1249">
        <v>1</v>
      </c>
      <c r="BD1249" t="str">
        <f t="shared" si="80"/>
        <v xml:space="preserve">N1281F  </v>
      </c>
      <c r="BE1249">
        <v>1</v>
      </c>
      <c r="BG1249">
        <v>0</v>
      </c>
      <c r="BH1249">
        <v>0</v>
      </c>
      <c r="BI1249">
        <v>0</v>
      </c>
      <c r="BJ1249">
        <v>500</v>
      </c>
      <c r="BK1249">
        <v>-175</v>
      </c>
      <c r="BL1249" t="s">
        <v>300</v>
      </c>
      <c r="BM1249">
        <v>1</v>
      </c>
      <c r="BN1249">
        <v>0</v>
      </c>
      <c r="BO1249">
        <v>1</v>
      </c>
      <c r="BP1249">
        <v>0</v>
      </c>
      <c r="BS1249">
        <v>0.08</v>
      </c>
      <c r="BT1249">
        <v>0</v>
      </c>
      <c r="BU1249">
        <v>0</v>
      </c>
      <c r="CE1249" t="str">
        <f>"21:14:55.215"</f>
        <v>21:14:55.215</v>
      </c>
      <c r="CF1249">
        <v>214884310</v>
      </c>
      <c r="CI1249">
        <v>0</v>
      </c>
      <c r="CJ1249">
        <v>1504</v>
      </c>
      <c r="CK1249">
        <v>1011.2</v>
      </c>
      <c r="CL1249">
        <v>4.2187999999999999</v>
      </c>
      <c r="CM1249">
        <v>1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5</v>
      </c>
      <c r="CY1249">
        <v>7</v>
      </c>
      <c r="CZ1249" t="s">
        <v>131</v>
      </c>
      <c r="DA1249">
        <v>145</v>
      </c>
      <c r="DB1249">
        <v>1</v>
      </c>
      <c r="DC1249" t="s">
        <v>132</v>
      </c>
      <c r="DD1249" t="s">
        <v>133</v>
      </c>
      <c r="DG1249">
        <v>1882005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3">
      <c r="A1250" t="str">
        <f>"09/28/2024 21:14:56.520"</f>
        <v>09/28/2024 21:14:56.520</v>
      </c>
      <c r="C1250" t="str">
        <f t="shared" si="79"/>
        <v>FFDFD7C0</v>
      </c>
      <c r="D1250" t="s">
        <v>136</v>
      </c>
      <c r="E1250">
        <v>3</v>
      </c>
      <c r="F1250">
        <v>1003</v>
      </c>
      <c r="G1250" t="s">
        <v>142</v>
      </c>
      <c r="J1250" t="s">
        <v>137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"21:14:56.258"</f>
        <v>21:14:56.258</v>
      </c>
      <c r="T1250" t="str">
        <f>"21:14:55.758"</f>
        <v>21:14:55.758</v>
      </c>
      <c r="U1250" t="str">
        <f t="shared" si="77"/>
        <v>A073EB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297</v>
      </c>
      <c r="AG1250">
        <v>0</v>
      </c>
      <c r="AH1250">
        <v>3</v>
      </c>
      <c r="AI1250">
        <v>2</v>
      </c>
      <c r="AJ1250">
        <v>1</v>
      </c>
      <c r="AK1250" t="s">
        <v>681</v>
      </c>
      <c r="AL1250">
        <v>36.030628999999998</v>
      </c>
      <c r="AM1250" t="s">
        <v>682</v>
      </c>
      <c r="AN1250">
        <v>-75.667368999999994</v>
      </c>
      <c r="AO1250">
        <v>25</v>
      </c>
      <c r="AP1250">
        <v>675</v>
      </c>
      <c r="AQ1250" t="s">
        <v>129</v>
      </c>
      <c r="AR1250">
        <v>-22</v>
      </c>
      <c r="AS1250">
        <v>-68</v>
      </c>
      <c r="AT1250">
        <v>-832</v>
      </c>
      <c r="BB1250" t="str">
        <f t="shared" si="78"/>
        <v>1200</v>
      </c>
      <c r="BC1250">
        <v>1</v>
      </c>
      <c r="BD1250" t="str">
        <f t="shared" si="80"/>
        <v xml:space="preserve">N1281F  </v>
      </c>
      <c r="BE1250">
        <v>1</v>
      </c>
      <c r="BG1250">
        <v>0</v>
      </c>
      <c r="BH1250">
        <v>0</v>
      </c>
      <c r="BI1250">
        <v>0</v>
      </c>
      <c r="BJ1250">
        <v>500</v>
      </c>
      <c r="BK1250">
        <v>-175</v>
      </c>
      <c r="BL1250" t="s">
        <v>300</v>
      </c>
      <c r="BM1250">
        <v>1</v>
      </c>
      <c r="BN1250">
        <v>0</v>
      </c>
      <c r="BO1250">
        <v>1</v>
      </c>
      <c r="BP1250">
        <v>0</v>
      </c>
      <c r="BS1250">
        <v>0.08</v>
      </c>
      <c r="BT1250">
        <v>0</v>
      </c>
      <c r="BU1250">
        <v>0</v>
      </c>
      <c r="CE1250" t="str">
        <f>"21:14:56.260"</f>
        <v>21:14:56.260</v>
      </c>
      <c r="CF1250">
        <v>260192374</v>
      </c>
      <c r="CI1250">
        <v>0</v>
      </c>
      <c r="CJ1250">
        <v>1504</v>
      </c>
      <c r="CK1250">
        <v>1011.2</v>
      </c>
      <c r="CL1250">
        <v>4.2187999999999999</v>
      </c>
      <c r="CM1250">
        <v>1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5</v>
      </c>
      <c r="CY1250">
        <v>7</v>
      </c>
      <c r="CZ1250" t="s">
        <v>131</v>
      </c>
      <c r="DA1250">
        <v>145</v>
      </c>
      <c r="DB1250">
        <v>1</v>
      </c>
      <c r="DC1250" t="s">
        <v>132</v>
      </c>
      <c r="DD1250" t="s">
        <v>133</v>
      </c>
      <c r="DG1250">
        <v>1882508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3">
      <c r="A1251" t="str">
        <f>"09/28/2024 21:14:56.520"</f>
        <v>09/28/2024 21:14:56.520</v>
      </c>
      <c r="C1251" t="str">
        <f t="shared" si="79"/>
        <v>FFDFD7C0</v>
      </c>
      <c r="D1251" t="s">
        <v>136</v>
      </c>
      <c r="E1251">
        <v>4</v>
      </c>
      <c r="F1251">
        <v>1004</v>
      </c>
      <c r="G1251" t="s">
        <v>124</v>
      </c>
      <c r="J1251" t="s">
        <v>137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"21:14:56.258"</f>
        <v>21:14:56.258</v>
      </c>
      <c r="T1251" t="str">
        <f>"21:14:55.758"</f>
        <v>21:14:55.758</v>
      </c>
      <c r="U1251" t="str">
        <f t="shared" si="77"/>
        <v>A073EB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297</v>
      </c>
      <c r="AG1251">
        <v>0</v>
      </c>
      <c r="AH1251">
        <v>3</v>
      </c>
      <c r="AI1251">
        <v>2</v>
      </c>
      <c r="AJ1251">
        <v>1</v>
      </c>
      <c r="AK1251" t="s">
        <v>681</v>
      </c>
      <c r="AL1251">
        <v>36.030628999999998</v>
      </c>
      <c r="AM1251" t="s">
        <v>682</v>
      </c>
      <c r="AN1251">
        <v>-75.667368999999994</v>
      </c>
      <c r="AO1251">
        <v>25</v>
      </c>
      <c r="AP1251">
        <v>675</v>
      </c>
      <c r="AQ1251" t="s">
        <v>129</v>
      </c>
      <c r="AR1251">
        <v>-22</v>
      </c>
      <c r="AS1251">
        <v>-68</v>
      </c>
      <c r="AT1251">
        <v>-832</v>
      </c>
      <c r="BB1251" t="str">
        <f t="shared" si="78"/>
        <v>1200</v>
      </c>
      <c r="BC1251">
        <v>1</v>
      </c>
      <c r="BD1251" t="str">
        <f t="shared" si="80"/>
        <v xml:space="preserve">N1281F  </v>
      </c>
      <c r="BE1251">
        <v>1</v>
      </c>
      <c r="BG1251">
        <v>0</v>
      </c>
      <c r="BH1251">
        <v>0</v>
      </c>
      <c r="BI1251">
        <v>0</v>
      </c>
      <c r="BJ1251">
        <v>500</v>
      </c>
      <c r="BK1251">
        <v>-175</v>
      </c>
      <c r="BL1251" t="s">
        <v>300</v>
      </c>
      <c r="BM1251">
        <v>1</v>
      </c>
      <c r="BN1251">
        <v>0</v>
      </c>
      <c r="BO1251">
        <v>1</v>
      </c>
      <c r="BP1251">
        <v>0</v>
      </c>
      <c r="BS1251">
        <v>0.08</v>
      </c>
      <c r="BT1251">
        <v>0</v>
      </c>
      <c r="BU1251">
        <v>0</v>
      </c>
      <c r="CE1251" t="str">
        <f>"21:14:56.260"</f>
        <v>21:14:56.260</v>
      </c>
      <c r="CF1251">
        <v>260192374</v>
      </c>
      <c r="CI1251">
        <v>0</v>
      </c>
      <c r="CJ1251">
        <v>1504</v>
      </c>
      <c r="CK1251">
        <v>1011.2</v>
      </c>
      <c r="CL1251">
        <v>4.2187999999999999</v>
      </c>
      <c r="CM1251">
        <v>1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5</v>
      </c>
      <c r="CY1251">
        <v>7</v>
      </c>
      <c r="CZ1251" t="s">
        <v>131</v>
      </c>
      <c r="DA1251">
        <v>145</v>
      </c>
      <c r="DB1251">
        <v>1</v>
      </c>
      <c r="DC1251" t="s">
        <v>132</v>
      </c>
      <c r="DD1251" t="s">
        <v>133</v>
      </c>
      <c r="DG1251">
        <v>1882508</v>
      </c>
      <c r="DI1251">
        <v>0</v>
      </c>
      <c r="DJ1251">
        <v>0</v>
      </c>
      <c r="DK1251">
        <v>1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3">
      <c r="A1252" t="str">
        <f>"09/28/2024 21:14:56.567"</f>
        <v>09/28/2024 21:14:56.567</v>
      </c>
      <c r="C1252" t="str">
        <f t="shared" si="79"/>
        <v>FFDFD7C0</v>
      </c>
      <c r="D1252" t="s">
        <v>123</v>
      </c>
      <c r="E1252">
        <v>2</v>
      </c>
      <c r="H1252">
        <v>158</v>
      </c>
      <c r="I1252" t="s">
        <v>124</v>
      </c>
      <c r="J1252" t="s">
        <v>125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"21:14:56.258"</f>
        <v>21:14:56.258</v>
      </c>
      <c r="T1252" t="str">
        <f>"21:14:55.758"</f>
        <v>21:14:55.758</v>
      </c>
      <c r="U1252" t="str">
        <f t="shared" si="77"/>
        <v>A073EB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297</v>
      </c>
      <c r="AG1252">
        <v>0</v>
      </c>
      <c r="AH1252">
        <v>3</v>
      </c>
      <c r="AI1252">
        <v>2</v>
      </c>
      <c r="AJ1252">
        <v>1</v>
      </c>
      <c r="AK1252" t="s">
        <v>681</v>
      </c>
      <c r="AL1252">
        <v>36.030628999999998</v>
      </c>
      <c r="AM1252" t="s">
        <v>682</v>
      </c>
      <c r="AN1252">
        <v>-75.667368999999994</v>
      </c>
      <c r="AO1252">
        <v>25</v>
      </c>
      <c r="AP1252">
        <v>675</v>
      </c>
      <c r="AQ1252" t="s">
        <v>129</v>
      </c>
      <c r="AR1252">
        <v>-22</v>
      </c>
      <c r="AS1252">
        <v>-68</v>
      </c>
      <c r="AT1252">
        <v>-832</v>
      </c>
      <c r="BB1252" t="str">
        <f t="shared" si="78"/>
        <v>1200</v>
      </c>
      <c r="BC1252">
        <v>1</v>
      </c>
      <c r="BD1252" t="str">
        <f t="shared" si="80"/>
        <v xml:space="preserve">N1281F  </v>
      </c>
      <c r="BE1252">
        <v>1</v>
      </c>
      <c r="BG1252">
        <v>0</v>
      </c>
      <c r="BH1252">
        <v>0</v>
      </c>
      <c r="BI1252">
        <v>0</v>
      </c>
      <c r="BJ1252">
        <v>500</v>
      </c>
      <c r="BK1252">
        <v>-175</v>
      </c>
      <c r="BL1252" t="s">
        <v>300</v>
      </c>
      <c r="BM1252">
        <v>1</v>
      </c>
      <c r="BN1252">
        <v>0</v>
      </c>
      <c r="BO1252">
        <v>1</v>
      </c>
      <c r="BP1252">
        <v>0</v>
      </c>
      <c r="BS1252">
        <v>0.08</v>
      </c>
      <c r="BT1252">
        <v>0</v>
      </c>
      <c r="BU1252">
        <v>0</v>
      </c>
      <c r="CE1252" t="str">
        <f>"21:14:56.260"</f>
        <v>21:14:56.260</v>
      </c>
      <c r="CF1252">
        <v>260192374</v>
      </c>
      <c r="CI1252">
        <v>0</v>
      </c>
      <c r="CJ1252">
        <v>1504</v>
      </c>
      <c r="CK1252">
        <v>1011.2</v>
      </c>
      <c r="CL1252">
        <v>4.2187999999999999</v>
      </c>
      <c r="CM1252">
        <v>1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5</v>
      </c>
      <c r="CY1252">
        <v>7</v>
      </c>
      <c r="CZ1252" t="s">
        <v>131</v>
      </c>
      <c r="DA1252">
        <v>145</v>
      </c>
      <c r="DB1252">
        <v>1</v>
      </c>
      <c r="DC1252" t="s">
        <v>132</v>
      </c>
      <c r="DD1252" t="s">
        <v>133</v>
      </c>
      <c r="DG1252">
        <v>1882508</v>
      </c>
      <c r="DI1252">
        <v>0</v>
      </c>
      <c r="DJ1252">
        <v>0</v>
      </c>
      <c r="DK1252">
        <v>1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3">
      <c r="A1253" t="str">
        <f>"09/28/2024 21:14:56.567"</f>
        <v>09/28/2024 21:14:56.567</v>
      </c>
      <c r="C1253" t="str">
        <f t="shared" si="79"/>
        <v>FFDFD7C0</v>
      </c>
      <c r="D1253" t="s">
        <v>427</v>
      </c>
      <c r="E1253">
        <v>46</v>
      </c>
      <c r="H1253">
        <v>143</v>
      </c>
      <c r="I1253" t="s">
        <v>428</v>
      </c>
      <c r="J1253" t="s">
        <v>297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"21:14:56.258"</f>
        <v>21:14:56.258</v>
      </c>
      <c r="T1253" t="str">
        <f>"21:14:55.758"</f>
        <v>21:14:55.758</v>
      </c>
      <c r="U1253" t="str">
        <f t="shared" si="77"/>
        <v>A073EB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297</v>
      </c>
      <c r="AG1253">
        <v>0</v>
      </c>
      <c r="AH1253">
        <v>3</v>
      </c>
      <c r="AI1253">
        <v>2</v>
      </c>
      <c r="AJ1253">
        <v>1</v>
      </c>
      <c r="AK1253" t="s">
        <v>681</v>
      </c>
      <c r="AL1253">
        <v>36.030628999999998</v>
      </c>
      <c r="AM1253" t="s">
        <v>682</v>
      </c>
      <c r="AN1253">
        <v>-75.667368999999994</v>
      </c>
      <c r="AO1253">
        <v>25</v>
      </c>
      <c r="AP1253">
        <v>675</v>
      </c>
      <c r="AQ1253" t="s">
        <v>129</v>
      </c>
      <c r="AR1253">
        <v>-22</v>
      </c>
      <c r="AS1253">
        <v>-68</v>
      </c>
      <c r="AT1253">
        <v>-832</v>
      </c>
      <c r="BB1253" t="str">
        <f t="shared" si="78"/>
        <v>1200</v>
      </c>
      <c r="BC1253">
        <v>1</v>
      </c>
      <c r="BD1253" t="str">
        <f t="shared" si="80"/>
        <v xml:space="preserve">N1281F  </v>
      </c>
      <c r="BE1253">
        <v>1</v>
      </c>
      <c r="BG1253">
        <v>0</v>
      </c>
      <c r="BH1253">
        <v>0</v>
      </c>
      <c r="BI1253">
        <v>0</v>
      </c>
      <c r="BJ1253">
        <v>500</v>
      </c>
      <c r="BK1253">
        <v>-175</v>
      </c>
      <c r="BL1253" t="s">
        <v>300</v>
      </c>
      <c r="BM1253">
        <v>1</v>
      </c>
      <c r="BN1253">
        <v>0</v>
      </c>
      <c r="BO1253">
        <v>1</v>
      </c>
      <c r="BP1253">
        <v>0</v>
      </c>
      <c r="BS1253">
        <v>0.08</v>
      </c>
      <c r="BT1253">
        <v>0</v>
      </c>
      <c r="BU1253">
        <v>0</v>
      </c>
      <c r="CE1253" t="str">
        <f>"21:14:56.260"</f>
        <v>21:14:56.260</v>
      </c>
      <c r="CF1253">
        <v>260192374</v>
      </c>
      <c r="CI1253">
        <v>0</v>
      </c>
      <c r="CJ1253">
        <v>1504</v>
      </c>
      <c r="CK1253">
        <v>1011.2</v>
      </c>
      <c r="CL1253">
        <v>4.2187999999999999</v>
      </c>
      <c r="CM1253">
        <v>1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5</v>
      </c>
      <c r="CY1253">
        <v>7</v>
      </c>
      <c r="CZ1253" t="s">
        <v>131</v>
      </c>
      <c r="DA1253">
        <v>145</v>
      </c>
      <c r="DB1253">
        <v>1</v>
      </c>
      <c r="DC1253" t="s">
        <v>132</v>
      </c>
      <c r="DD1253" t="s">
        <v>133</v>
      </c>
      <c r="DG1253">
        <v>1882508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3">
      <c r="A1254" t="str">
        <f>"09/28/2024 21:14:56.567"</f>
        <v>09/28/2024 21:14:56.567</v>
      </c>
      <c r="C1254" t="str">
        <f t="shared" si="79"/>
        <v>FFDFD7C0</v>
      </c>
      <c r="D1254" t="s">
        <v>143</v>
      </c>
      <c r="E1254">
        <v>13</v>
      </c>
      <c r="J1254" t="s">
        <v>144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"21:14:56.258"</f>
        <v>21:14:56.258</v>
      </c>
      <c r="T1254" t="str">
        <f>"21:14:55.758"</f>
        <v>21:14:55.758</v>
      </c>
      <c r="U1254" t="str">
        <f t="shared" si="77"/>
        <v>A073EB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297</v>
      </c>
      <c r="AG1254">
        <v>0</v>
      </c>
      <c r="AH1254">
        <v>3</v>
      </c>
      <c r="AI1254">
        <v>2</v>
      </c>
      <c r="AJ1254">
        <v>1</v>
      </c>
      <c r="AK1254" t="s">
        <v>681</v>
      </c>
      <c r="AL1254">
        <v>36.030628999999998</v>
      </c>
      <c r="AM1254" t="s">
        <v>682</v>
      </c>
      <c r="AN1254">
        <v>-75.667368999999994</v>
      </c>
      <c r="AO1254">
        <v>25</v>
      </c>
      <c r="AP1254">
        <v>675</v>
      </c>
      <c r="AQ1254" t="s">
        <v>129</v>
      </c>
      <c r="AR1254">
        <v>-22</v>
      </c>
      <c r="AS1254">
        <v>-68</v>
      </c>
      <c r="AT1254">
        <v>-832</v>
      </c>
      <c r="BB1254" t="str">
        <f t="shared" si="78"/>
        <v>1200</v>
      </c>
      <c r="BC1254">
        <v>1</v>
      </c>
      <c r="BD1254" t="str">
        <f t="shared" si="80"/>
        <v xml:space="preserve">N1281F  </v>
      </c>
      <c r="BE1254">
        <v>1</v>
      </c>
      <c r="BG1254">
        <v>0</v>
      </c>
      <c r="BH1254">
        <v>0</v>
      </c>
      <c r="BI1254">
        <v>0</v>
      </c>
      <c r="BJ1254">
        <v>500</v>
      </c>
      <c r="BK1254">
        <v>-175</v>
      </c>
      <c r="BL1254" t="s">
        <v>300</v>
      </c>
      <c r="BM1254">
        <v>1</v>
      </c>
      <c r="BN1254">
        <v>0</v>
      </c>
      <c r="BO1254">
        <v>1</v>
      </c>
      <c r="BP1254">
        <v>0</v>
      </c>
      <c r="BS1254">
        <v>0.08</v>
      </c>
      <c r="BT1254">
        <v>0</v>
      </c>
      <c r="BU1254">
        <v>0</v>
      </c>
      <c r="CE1254" t="str">
        <f>"21:14:56.260"</f>
        <v>21:14:56.260</v>
      </c>
      <c r="CF1254">
        <v>260192374</v>
      </c>
      <c r="CI1254">
        <v>0</v>
      </c>
      <c r="CJ1254">
        <v>1504</v>
      </c>
      <c r="CK1254">
        <v>1011.2</v>
      </c>
      <c r="CL1254">
        <v>4.2187999999999999</v>
      </c>
      <c r="CM1254">
        <v>1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5</v>
      </c>
      <c r="CY1254">
        <v>7</v>
      </c>
      <c r="CZ1254" t="s">
        <v>131</v>
      </c>
      <c r="DA1254">
        <v>145</v>
      </c>
      <c r="DB1254">
        <v>1</v>
      </c>
      <c r="DC1254" t="s">
        <v>132</v>
      </c>
      <c r="DD1254" t="s">
        <v>133</v>
      </c>
      <c r="DG1254">
        <v>1882508</v>
      </c>
      <c r="DI1254">
        <v>0</v>
      </c>
      <c r="DJ1254">
        <v>0</v>
      </c>
      <c r="DK1254">
        <v>1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3">
      <c r="A1255" t="str">
        <f>"09/28/2024 21:14:57.707"</f>
        <v>09/28/2024 21:14:57.707</v>
      </c>
      <c r="C1255" t="str">
        <f t="shared" si="79"/>
        <v>FFDFD7C0</v>
      </c>
      <c r="D1255" t="s">
        <v>123</v>
      </c>
      <c r="E1255">
        <v>2</v>
      </c>
      <c r="H1255">
        <v>158</v>
      </c>
      <c r="I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"21:14:57.414"</f>
        <v>21:14:57.414</v>
      </c>
      <c r="T1255" t="str">
        <f>"21:14:56.914"</f>
        <v>21:14:56.914</v>
      </c>
      <c r="U1255" t="str">
        <f t="shared" si="77"/>
        <v>A073EB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297</v>
      </c>
      <c r="AG1255">
        <v>0</v>
      </c>
      <c r="AH1255">
        <v>3</v>
      </c>
      <c r="AI1255">
        <v>2</v>
      </c>
      <c r="AJ1255">
        <v>1</v>
      </c>
      <c r="AK1255" t="s">
        <v>683</v>
      </c>
      <c r="AL1255">
        <v>36.030264000000003</v>
      </c>
      <c r="AM1255" t="s">
        <v>684</v>
      </c>
      <c r="AN1255">
        <v>-75.667519999999996</v>
      </c>
      <c r="AO1255">
        <v>25</v>
      </c>
      <c r="AP1255">
        <v>650</v>
      </c>
      <c r="AQ1255" t="s">
        <v>129</v>
      </c>
      <c r="AR1255">
        <v>-23</v>
      </c>
      <c r="AS1255">
        <v>-67</v>
      </c>
      <c r="AT1255">
        <v>-832</v>
      </c>
      <c r="BB1255" t="str">
        <f t="shared" si="78"/>
        <v>1200</v>
      </c>
      <c r="BC1255">
        <v>1</v>
      </c>
      <c r="BD1255" t="str">
        <f t="shared" si="80"/>
        <v xml:space="preserve">N1281F  </v>
      </c>
      <c r="BE1255">
        <v>1</v>
      </c>
      <c r="BG1255">
        <v>0</v>
      </c>
      <c r="BH1255">
        <v>0</v>
      </c>
      <c r="BI1255">
        <v>0</v>
      </c>
      <c r="BJ1255">
        <v>475</v>
      </c>
      <c r="BK1255">
        <v>-175</v>
      </c>
      <c r="BL1255" t="s">
        <v>300</v>
      </c>
      <c r="BM1255">
        <v>1</v>
      </c>
      <c r="BN1255">
        <v>0</v>
      </c>
      <c r="BO1255">
        <v>1</v>
      </c>
      <c r="BP1255">
        <v>0</v>
      </c>
      <c r="BS1255">
        <v>0.08</v>
      </c>
      <c r="BT1255">
        <v>0</v>
      </c>
      <c r="BU1255">
        <v>0</v>
      </c>
      <c r="CE1255" t="str">
        <f>"21:14:57.422"</f>
        <v>21:14:57.422</v>
      </c>
      <c r="CF1255">
        <v>421827669</v>
      </c>
      <c r="CI1255">
        <v>0</v>
      </c>
      <c r="CJ1255">
        <v>1504</v>
      </c>
      <c r="CK1255">
        <v>1011.2</v>
      </c>
      <c r="CL1255">
        <v>4.2187999999999999</v>
      </c>
      <c r="CM1255">
        <v>1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5</v>
      </c>
      <c r="CY1255">
        <v>7</v>
      </c>
      <c r="CZ1255" t="s">
        <v>131</v>
      </c>
      <c r="DA1255">
        <v>145</v>
      </c>
      <c r="DB1255">
        <v>1</v>
      </c>
      <c r="DC1255" t="s">
        <v>132</v>
      </c>
      <c r="DD1255" t="s">
        <v>133</v>
      </c>
      <c r="DG1255">
        <v>1883083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3">
      <c r="A1256" t="str">
        <f>"09/28/2024 21:14:57.707"</f>
        <v>09/28/2024 21:14:57.707</v>
      </c>
      <c r="C1256" t="str">
        <f t="shared" si="79"/>
        <v>FFDFD7C0</v>
      </c>
      <c r="D1256" t="s">
        <v>427</v>
      </c>
      <c r="E1256">
        <v>46</v>
      </c>
      <c r="H1256">
        <v>143</v>
      </c>
      <c r="I1256" t="s">
        <v>428</v>
      </c>
      <c r="J1256" t="s">
        <v>297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"21:14:57.414"</f>
        <v>21:14:57.414</v>
      </c>
      <c r="T1256" t="str">
        <f>"21:14:56.914"</f>
        <v>21:14:56.914</v>
      </c>
      <c r="U1256" t="str">
        <f t="shared" si="77"/>
        <v>A073EB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297</v>
      </c>
      <c r="AG1256">
        <v>0</v>
      </c>
      <c r="AH1256">
        <v>3</v>
      </c>
      <c r="AI1256">
        <v>2</v>
      </c>
      <c r="AJ1256">
        <v>1</v>
      </c>
      <c r="AK1256" t="s">
        <v>683</v>
      </c>
      <c r="AL1256">
        <v>36.030264000000003</v>
      </c>
      <c r="AM1256" t="s">
        <v>684</v>
      </c>
      <c r="AN1256">
        <v>-75.667519999999996</v>
      </c>
      <c r="AO1256">
        <v>25</v>
      </c>
      <c r="AP1256">
        <v>650</v>
      </c>
      <c r="AQ1256" t="s">
        <v>129</v>
      </c>
      <c r="AR1256">
        <v>-23</v>
      </c>
      <c r="AS1256">
        <v>-67</v>
      </c>
      <c r="AT1256">
        <v>-832</v>
      </c>
      <c r="BB1256" t="str">
        <f t="shared" si="78"/>
        <v>1200</v>
      </c>
      <c r="BC1256">
        <v>1</v>
      </c>
      <c r="BD1256" t="str">
        <f t="shared" si="80"/>
        <v xml:space="preserve">N1281F  </v>
      </c>
      <c r="BE1256">
        <v>1</v>
      </c>
      <c r="BG1256">
        <v>0</v>
      </c>
      <c r="BH1256">
        <v>0</v>
      </c>
      <c r="BI1256">
        <v>0</v>
      </c>
      <c r="BJ1256">
        <v>475</v>
      </c>
      <c r="BK1256">
        <v>-175</v>
      </c>
      <c r="BL1256" t="s">
        <v>300</v>
      </c>
      <c r="BM1256">
        <v>1</v>
      </c>
      <c r="BN1256">
        <v>0</v>
      </c>
      <c r="BO1256">
        <v>1</v>
      </c>
      <c r="BP1256">
        <v>0</v>
      </c>
      <c r="BS1256">
        <v>0.08</v>
      </c>
      <c r="BT1256">
        <v>0</v>
      </c>
      <c r="BU1256">
        <v>0</v>
      </c>
      <c r="CE1256" t="str">
        <f>"21:14:57.422"</f>
        <v>21:14:57.422</v>
      </c>
      <c r="CF1256">
        <v>421827669</v>
      </c>
      <c r="CI1256">
        <v>0</v>
      </c>
      <c r="CJ1256">
        <v>1504</v>
      </c>
      <c r="CK1256">
        <v>1011.2</v>
      </c>
      <c r="CL1256">
        <v>4.2187999999999999</v>
      </c>
      <c r="CM1256">
        <v>1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5</v>
      </c>
      <c r="CY1256">
        <v>7</v>
      </c>
      <c r="CZ1256" t="s">
        <v>131</v>
      </c>
      <c r="DA1256">
        <v>145</v>
      </c>
      <c r="DB1256">
        <v>1</v>
      </c>
      <c r="DC1256" t="s">
        <v>132</v>
      </c>
      <c r="DD1256" t="s">
        <v>133</v>
      </c>
      <c r="DG1256">
        <v>1883083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3">
      <c r="A1257" t="str">
        <f>"09/28/2024 21:14:57.707"</f>
        <v>09/28/2024 21:14:57.707</v>
      </c>
      <c r="C1257" t="str">
        <f t="shared" si="79"/>
        <v>FFDFD7C0</v>
      </c>
      <c r="D1257" t="s">
        <v>143</v>
      </c>
      <c r="E1257">
        <v>13</v>
      </c>
      <c r="J1257" t="s">
        <v>144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"21:14:57.414"</f>
        <v>21:14:57.414</v>
      </c>
      <c r="T1257" t="str">
        <f>"21:14:56.914"</f>
        <v>21:14:56.914</v>
      </c>
      <c r="U1257" t="str">
        <f t="shared" si="77"/>
        <v>A073EB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297</v>
      </c>
      <c r="AG1257">
        <v>0</v>
      </c>
      <c r="AH1257">
        <v>3</v>
      </c>
      <c r="AI1257">
        <v>2</v>
      </c>
      <c r="AJ1257">
        <v>1</v>
      </c>
      <c r="AK1257" t="s">
        <v>683</v>
      </c>
      <c r="AL1257">
        <v>36.030264000000003</v>
      </c>
      <c r="AM1257" t="s">
        <v>684</v>
      </c>
      <c r="AN1257">
        <v>-75.667519999999996</v>
      </c>
      <c r="AO1257">
        <v>25</v>
      </c>
      <c r="AP1257">
        <v>650</v>
      </c>
      <c r="AQ1257" t="s">
        <v>129</v>
      </c>
      <c r="AR1257">
        <v>-23</v>
      </c>
      <c r="AS1257">
        <v>-67</v>
      </c>
      <c r="AT1257">
        <v>-832</v>
      </c>
      <c r="BB1257" t="str">
        <f t="shared" si="78"/>
        <v>1200</v>
      </c>
      <c r="BC1257">
        <v>1</v>
      </c>
      <c r="BD1257" t="str">
        <f t="shared" si="80"/>
        <v xml:space="preserve">N1281F  </v>
      </c>
      <c r="BE1257">
        <v>1</v>
      </c>
      <c r="BG1257">
        <v>0</v>
      </c>
      <c r="BH1257">
        <v>0</v>
      </c>
      <c r="BI1257">
        <v>0</v>
      </c>
      <c r="BJ1257">
        <v>475</v>
      </c>
      <c r="BK1257">
        <v>-175</v>
      </c>
      <c r="BL1257" t="s">
        <v>300</v>
      </c>
      <c r="BM1257">
        <v>1</v>
      </c>
      <c r="BN1257">
        <v>0</v>
      </c>
      <c r="BO1257">
        <v>1</v>
      </c>
      <c r="BP1257">
        <v>0</v>
      </c>
      <c r="BS1257">
        <v>0.08</v>
      </c>
      <c r="BT1257">
        <v>0</v>
      </c>
      <c r="BU1257">
        <v>0</v>
      </c>
      <c r="CE1257" t="str">
        <f>"21:14:57.422"</f>
        <v>21:14:57.422</v>
      </c>
      <c r="CF1257">
        <v>421827669</v>
      </c>
      <c r="CI1257">
        <v>0</v>
      </c>
      <c r="CJ1257">
        <v>1504</v>
      </c>
      <c r="CK1257">
        <v>1011.2</v>
      </c>
      <c r="CL1257">
        <v>4.2187999999999999</v>
      </c>
      <c r="CM1257">
        <v>1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5</v>
      </c>
      <c r="CY1257">
        <v>7</v>
      </c>
      <c r="CZ1257" t="s">
        <v>131</v>
      </c>
      <c r="DA1257">
        <v>145</v>
      </c>
      <c r="DB1257">
        <v>1</v>
      </c>
      <c r="DC1257" t="s">
        <v>132</v>
      </c>
      <c r="DD1257" t="s">
        <v>133</v>
      </c>
      <c r="DG1257">
        <v>1883083</v>
      </c>
      <c r="DI1257">
        <v>0</v>
      </c>
      <c r="DJ1257">
        <v>0</v>
      </c>
      <c r="DK1257">
        <v>1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3">
      <c r="A1258" t="str">
        <f>"09/28/2024 21:14:57.707"</f>
        <v>09/28/2024 21:14:57.707</v>
      </c>
      <c r="C1258" t="str">
        <f t="shared" si="79"/>
        <v>FFDFD7C0</v>
      </c>
      <c r="D1258" t="s">
        <v>136</v>
      </c>
      <c r="E1258">
        <v>3</v>
      </c>
      <c r="F1258">
        <v>1003</v>
      </c>
      <c r="G1258" t="s">
        <v>142</v>
      </c>
      <c r="J1258" t="s">
        <v>137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"21:14:57.414"</f>
        <v>21:14:57.414</v>
      </c>
      <c r="T1258" t="str">
        <f>"21:14:56.914"</f>
        <v>21:14:56.914</v>
      </c>
      <c r="U1258" t="str">
        <f t="shared" si="77"/>
        <v>A073EB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297</v>
      </c>
      <c r="AG1258">
        <v>0</v>
      </c>
      <c r="AH1258">
        <v>3</v>
      </c>
      <c r="AI1258">
        <v>2</v>
      </c>
      <c r="AJ1258">
        <v>1</v>
      </c>
      <c r="AK1258" t="s">
        <v>683</v>
      </c>
      <c r="AL1258">
        <v>36.030264000000003</v>
      </c>
      <c r="AM1258" t="s">
        <v>684</v>
      </c>
      <c r="AN1258">
        <v>-75.667519999999996</v>
      </c>
      <c r="AO1258">
        <v>25</v>
      </c>
      <c r="AP1258">
        <v>650</v>
      </c>
      <c r="AQ1258" t="s">
        <v>129</v>
      </c>
      <c r="AR1258">
        <v>-23</v>
      </c>
      <c r="AS1258">
        <v>-67</v>
      </c>
      <c r="AT1258">
        <v>-832</v>
      </c>
      <c r="BB1258" t="str">
        <f t="shared" si="78"/>
        <v>1200</v>
      </c>
      <c r="BC1258">
        <v>1</v>
      </c>
      <c r="BD1258" t="str">
        <f t="shared" si="80"/>
        <v xml:space="preserve">N1281F  </v>
      </c>
      <c r="BE1258">
        <v>1</v>
      </c>
      <c r="BG1258">
        <v>0</v>
      </c>
      <c r="BH1258">
        <v>0</v>
      </c>
      <c r="BI1258">
        <v>0</v>
      </c>
      <c r="BJ1258">
        <v>475</v>
      </c>
      <c r="BK1258">
        <v>-175</v>
      </c>
      <c r="BL1258" t="s">
        <v>300</v>
      </c>
      <c r="BM1258">
        <v>1</v>
      </c>
      <c r="BN1258">
        <v>0</v>
      </c>
      <c r="BO1258">
        <v>1</v>
      </c>
      <c r="BP1258">
        <v>0</v>
      </c>
      <c r="BS1258">
        <v>0.08</v>
      </c>
      <c r="BT1258">
        <v>0</v>
      </c>
      <c r="BU1258">
        <v>0</v>
      </c>
      <c r="CE1258" t="str">
        <f>"21:14:57.422"</f>
        <v>21:14:57.422</v>
      </c>
      <c r="CF1258">
        <v>421827669</v>
      </c>
      <c r="CI1258">
        <v>0</v>
      </c>
      <c r="CJ1258">
        <v>1504</v>
      </c>
      <c r="CK1258">
        <v>1011.2</v>
      </c>
      <c r="CL1258">
        <v>4.2187999999999999</v>
      </c>
      <c r="CM1258">
        <v>1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5</v>
      </c>
      <c r="CY1258">
        <v>7</v>
      </c>
      <c r="CZ1258" t="s">
        <v>131</v>
      </c>
      <c r="DA1258">
        <v>145</v>
      </c>
      <c r="DB1258">
        <v>1</v>
      </c>
      <c r="DC1258" t="s">
        <v>132</v>
      </c>
      <c r="DD1258" t="s">
        <v>133</v>
      </c>
      <c r="DG1258">
        <v>1883083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3">
      <c r="A1259" t="str">
        <f>"09/28/2024 21:14:57.707"</f>
        <v>09/28/2024 21:14:57.707</v>
      </c>
      <c r="C1259" t="str">
        <f t="shared" si="79"/>
        <v>FFDFD7C0</v>
      </c>
      <c r="D1259" t="s">
        <v>136</v>
      </c>
      <c r="E1259">
        <v>4</v>
      </c>
      <c r="F1259">
        <v>1004</v>
      </c>
      <c r="G1259" t="s">
        <v>124</v>
      </c>
      <c r="J1259" t="s">
        <v>137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"21:14:57.414"</f>
        <v>21:14:57.414</v>
      </c>
      <c r="T1259" t="str">
        <f>"21:14:56.914"</f>
        <v>21:14:56.914</v>
      </c>
      <c r="U1259" t="str">
        <f t="shared" si="77"/>
        <v>A073EB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297</v>
      </c>
      <c r="AG1259">
        <v>0</v>
      </c>
      <c r="AH1259">
        <v>3</v>
      </c>
      <c r="AI1259">
        <v>2</v>
      </c>
      <c r="AJ1259">
        <v>1</v>
      </c>
      <c r="AK1259" t="s">
        <v>683</v>
      </c>
      <c r="AL1259">
        <v>36.030264000000003</v>
      </c>
      <c r="AM1259" t="s">
        <v>684</v>
      </c>
      <c r="AN1259">
        <v>-75.667519999999996</v>
      </c>
      <c r="AO1259">
        <v>25</v>
      </c>
      <c r="AP1259">
        <v>650</v>
      </c>
      <c r="AQ1259" t="s">
        <v>129</v>
      </c>
      <c r="AR1259">
        <v>-23</v>
      </c>
      <c r="AS1259">
        <v>-67</v>
      </c>
      <c r="AT1259">
        <v>-832</v>
      </c>
      <c r="BB1259" t="str">
        <f t="shared" si="78"/>
        <v>1200</v>
      </c>
      <c r="BC1259">
        <v>1</v>
      </c>
      <c r="BD1259" t="str">
        <f t="shared" si="80"/>
        <v xml:space="preserve">N1281F  </v>
      </c>
      <c r="BE1259">
        <v>1</v>
      </c>
      <c r="BG1259">
        <v>0</v>
      </c>
      <c r="BH1259">
        <v>0</v>
      </c>
      <c r="BI1259">
        <v>0</v>
      </c>
      <c r="BJ1259">
        <v>475</v>
      </c>
      <c r="BK1259">
        <v>-175</v>
      </c>
      <c r="BL1259" t="s">
        <v>300</v>
      </c>
      <c r="BM1259">
        <v>1</v>
      </c>
      <c r="BN1259">
        <v>0</v>
      </c>
      <c r="BO1259">
        <v>1</v>
      </c>
      <c r="BP1259">
        <v>0</v>
      </c>
      <c r="BS1259">
        <v>0.08</v>
      </c>
      <c r="BT1259">
        <v>0</v>
      </c>
      <c r="BU1259">
        <v>0</v>
      </c>
      <c r="CE1259" t="str">
        <f>"21:14:57.422"</f>
        <v>21:14:57.422</v>
      </c>
      <c r="CF1259">
        <v>421827669</v>
      </c>
      <c r="CI1259">
        <v>0</v>
      </c>
      <c r="CJ1259">
        <v>1504</v>
      </c>
      <c r="CK1259">
        <v>1011.2</v>
      </c>
      <c r="CL1259">
        <v>4.2187999999999999</v>
      </c>
      <c r="CM1259">
        <v>1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5</v>
      </c>
      <c r="CY1259">
        <v>7</v>
      </c>
      <c r="CZ1259" t="s">
        <v>131</v>
      </c>
      <c r="DA1259">
        <v>145</v>
      </c>
      <c r="DB1259">
        <v>1</v>
      </c>
      <c r="DC1259" t="s">
        <v>132</v>
      </c>
      <c r="DD1259" t="s">
        <v>133</v>
      </c>
      <c r="DG1259">
        <v>1883083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3">
      <c r="A1260" t="str">
        <f>"09/28/2024 21:14:58.832"</f>
        <v>09/28/2024 21:14:58.832</v>
      </c>
      <c r="C1260" t="str">
        <f t="shared" si="79"/>
        <v>FFDFD7C0</v>
      </c>
      <c r="D1260" t="s">
        <v>427</v>
      </c>
      <c r="E1260">
        <v>46</v>
      </c>
      <c r="H1260">
        <v>143</v>
      </c>
      <c r="I1260" t="s">
        <v>428</v>
      </c>
      <c r="J1260" t="s">
        <v>297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"21:14:58.516"</f>
        <v>21:14:58.516</v>
      </c>
      <c r="T1260" t="str">
        <f>"21:14:58.016"</f>
        <v>21:14:58.016</v>
      </c>
      <c r="U1260" t="str">
        <f t="shared" si="77"/>
        <v>A073EB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297</v>
      </c>
      <c r="AG1260">
        <v>0</v>
      </c>
      <c r="AH1260">
        <v>3</v>
      </c>
      <c r="AI1260">
        <v>2</v>
      </c>
      <c r="AJ1260">
        <v>1</v>
      </c>
      <c r="AK1260" t="s">
        <v>685</v>
      </c>
      <c r="AL1260">
        <v>36.029941999999998</v>
      </c>
      <c r="AM1260" t="s">
        <v>686</v>
      </c>
      <c r="AN1260">
        <v>-75.667648</v>
      </c>
      <c r="AO1260">
        <v>25</v>
      </c>
      <c r="AP1260">
        <v>625</v>
      </c>
      <c r="AQ1260" t="s">
        <v>129</v>
      </c>
      <c r="AR1260">
        <v>-22</v>
      </c>
      <c r="AS1260">
        <v>-67</v>
      </c>
      <c r="AT1260">
        <v>-960</v>
      </c>
      <c r="BB1260" t="str">
        <f t="shared" si="78"/>
        <v>1200</v>
      </c>
      <c r="BC1260">
        <v>1</v>
      </c>
      <c r="BD1260" t="str">
        <f t="shared" si="80"/>
        <v xml:space="preserve">N1281F  </v>
      </c>
      <c r="BE1260">
        <v>1</v>
      </c>
      <c r="BG1260">
        <v>0</v>
      </c>
      <c r="BH1260">
        <v>0</v>
      </c>
      <c r="BI1260">
        <v>0</v>
      </c>
      <c r="BJ1260">
        <v>450</v>
      </c>
      <c r="BK1260">
        <v>-175</v>
      </c>
      <c r="BL1260" t="s">
        <v>300</v>
      </c>
      <c r="BM1260">
        <v>1</v>
      </c>
      <c r="BN1260">
        <v>0</v>
      </c>
      <c r="BO1260">
        <v>1</v>
      </c>
      <c r="BP1260">
        <v>0</v>
      </c>
      <c r="BS1260">
        <v>0.08</v>
      </c>
      <c r="BT1260">
        <v>0</v>
      </c>
      <c r="BU1260">
        <v>0</v>
      </c>
      <c r="CE1260" t="str">
        <f>"21:14:58.521"</f>
        <v>21:14:58.521</v>
      </c>
      <c r="CF1260">
        <v>521203374</v>
      </c>
      <c r="CI1260">
        <v>0</v>
      </c>
      <c r="CJ1260">
        <v>1504</v>
      </c>
      <c r="CK1260">
        <v>1011.2</v>
      </c>
      <c r="CL1260">
        <v>4.2187999999999999</v>
      </c>
      <c r="CM1260">
        <v>1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5</v>
      </c>
      <c r="CY1260">
        <v>7</v>
      </c>
      <c r="CZ1260" t="s">
        <v>131</v>
      </c>
      <c r="DA1260">
        <v>145</v>
      </c>
      <c r="DB1260">
        <v>1</v>
      </c>
      <c r="DC1260" t="s">
        <v>132</v>
      </c>
      <c r="DD1260" t="s">
        <v>133</v>
      </c>
      <c r="DG1260">
        <v>1883650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3">
      <c r="A1261" t="str">
        <f>"09/28/2024 21:14:58.832"</f>
        <v>09/28/2024 21:14:58.832</v>
      </c>
      <c r="C1261" t="str">
        <f t="shared" si="79"/>
        <v>FFDFD7C0</v>
      </c>
      <c r="D1261" t="s">
        <v>143</v>
      </c>
      <c r="E1261">
        <v>13</v>
      </c>
      <c r="J1261" t="s">
        <v>144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"21:14:58.516"</f>
        <v>21:14:58.516</v>
      </c>
      <c r="T1261" t="str">
        <f>"21:14:58.016"</f>
        <v>21:14:58.016</v>
      </c>
      <c r="U1261" t="str">
        <f t="shared" si="77"/>
        <v>A073EB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297</v>
      </c>
      <c r="AG1261">
        <v>0</v>
      </c>
      <c r="AH1261">
        <v>3</v>
      </c>
      <c r="AI1261">
        <v>2</v>
      </c>
      <c r="AJ1261">
        <v>1</v>
      </c>
      <c r="AK1261" t="s">
        <v>685</v>
      </c>
      <c r="AL1261">
        <v>36.029941999999998</v>
      </c>
      <c r="AM1261" t="s">
        <v>686</v>
      </c>
      <c r="AN1261">
        <v>-75.667648</v>
      </c>
      <c r="AO1261">
        <v>25</v>
      </c>
      <c r="AP1261">
        <v>625</v>
      </c>
      <c r="AQ1261" t="s">
        <v>129</v>
      </c>
      <c r="AR1261">
        <v>-22</v>
      </c>
      <c r="AS1261">
        <v>-67</v>
      </c>
      <c r="AT1261">
        <v>-960</v>
      </c>
      <c r="BB1261" t="str">
        <f t="shared" si="78"/>
        <v>1200</v>
      </c>
      <c r="BC1261">
        <v>1</v>
      </c>
      <c r="BD1261" t="str">
        <f t="shared" si="80"/>
        <v xml:space="preserve">N1281F  </v>
      </c>
      <c r="BE1261">
        <v>1</v>
      </c>
      <c r="BG1261">
        <v>0</v>
      </c>
      <c r="BH1261">
        <v>0</v>
      </c>
      <c r="BI1261">
        <v>0</v>
      </c>
      <c r="BJ1261">
        <v>450</v>
      </c>
      <c r="BK1261">
        <v>-175</v>
      </c>
      <c r="BL1261" t="s">
        <v>300</v>
      </c>
      <c r="BM1261">
        <v>1</v>
      </c>
      <c r="BN1261">
        <v>0</v>
      </c>
      <c r="BO1261">
        <v>1</v>
      </c>
      <c r="BP1261">
        <v>0</v>
      </c>
      <c r="BS1261">
        <v>0.08</v>
      </c>
      <c r="BT1261">
        <v>0</v>
      </c>
      <c r="BU1261">
        <v>0</v>
      </c>
      <c r="CE1261" t="str">
        <f>"21:14:58.521"</f>
        <v>21:14:58.521</v>
      </c>
      <c r="CF1261">
        <v>521203374</v>
      </c>
      <c r="CI1261">
        <v>0</v>
      </c>
      <c r="CJ1261">
        <v>1504</v>
      </c>
      <c r="CK1261">
        <v>1011.2</v>
      </c>
      <c r="CL1261">
        <v>4.2187999999999999</v>
      </c>
      <c r="CM1261">
        <v>1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5</v>
      </c>
      <c r="CY1261">
        <v>7</v>
      </c>
      <c r="CZ1261" t="s">
        <v>131</v>
      </c>
      <c r="DA1261">
        <v>145</v>
      </c>
      <c r="DB1261">
        <v>1</v>
      </c>
      <c r="DC1261" t="s">
        <v>132</v>
      </c>
      <c r="DD1261" t="s">
        <v>133</v>
      </c>
      <c r="DG1261">
        <v>1883650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3">
      <c r="A1262" t="str">
        <f>"09/28/2024 21:14:58.832"</f>
        <v>09/28/2024 21:14:58.832</v>
      </c>
      <c r="C1262" t="str">
        <f t="shared" si="79"/>
        <v>FFDFD7C0</v>
      </c>
      <c r="D1262" t="s">
        <v>123</v>
      </c>
      <c r="E1262">
        <v>2</v>
      </c>
      <c r="H1262">
        <v>158</v>
      </c>
      <c r="I1262" t="s">
        <v>124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"21:14:58.516"</f>
        <v>21:14:58.516</v>
      </c>
      <c r="T1262" t="str">
        <f>"21:14:58.016"</f>
        <v>21:14:58.016</v>
      </c>
      <c r="U1262" t="str">
        <f t="shared" si="77"/>
        <v>A073EB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297</v>
      </c>
      <c r="AG1262">
        <v>0</v>
      </c>
      <c r="AH1262">
        <v>3</v>
      </c>
      <c r="AI1262">
        <v>2</v>
      </c>
      <c r="AJ1262">
        <v>1</v>
      </c>
      <c r="AK1262" t="s">
        <v>685</v>
      </c>
      <c r="AL1262">
        <v>36.029941999999998</v>
      </c>
      <c r="AM1262" t="s">
        <v>686</v>
      </c>
      <c r="AN1262">
        <v>-75.667648</v>
      </c>
      <c r="AO1262">
        <v>25</v>
      </c>
      <c r="AP1262">
        <v>625</v>
      </c>
      <c r="AQ1262" t="s">
        <v>129</v>
      </c>
      <c r="AR1262">
        <v>-22</v>
      </c>
      <c r="AS1262">
        <v>-67</v>
      </c>
      <c r="AT1262">
        <v>-960</v>
      </c>
      <c r="BB1262" t="str">
        <f t="shared" si="78"/>
        <v>1200</v>
      </c>
      <c r="BC1262">
        <v>1</v>
      </c>
      <c r="BD1262" t="str">
        <f t="shared" si="80"/>
        <v xml:space="preserve">N1281F  </v>
      </c>
      <c r="BE1262">
        <v>1</v>
      </c>
      <c r="BG1262">
        <v>0</v>
      </c>
      <c r="BH1262">
        <v>0</v>
      </c>
      <c r="BI1262">
        <v>0</v>
      </c>
      <c r="BJ1262">
        <v>450</v>
      </c>
      <c r="BK1262">
        <v>-175</v>
      </c>
      <c r="BL1262" t="s">
        <v>300</v>
      </c>
      <c r="BM1262">
        <v>1</v>
      </c>
      <c r="BN1262">
        <v>0</v>
      </c>
      <c r="BO1262">
        <v>1</v>
      </c>
      <c r="BP1262">
        <v>0</v>
      </c>
      <c r="BS1262">
        <v>0.08</v>
      </c>
      <c r="BT1262">
        <v>0</v>
      </c>
      <c r="BU1262">
        <v>0</v>
      </c>
      <c r="CE1262" t="str">
        <f>"21:14:58.521"</f>
        <v>21:14:58.521</v>
      </c>
      <c r="CF1262">
        <v>521203374</v>
      </c>
      <c r="CI1262">
        <v>0</v>
      </c>
      <c r="CJ1262">
        <v>1504</v>
      </c>
      <c r="CK1262">
        <v>1011.2</v>
      </c>
      <c r="CL1262">
        <v>4.2187999999999999</v>
      </c>
      <c r="CM1262">
        <v>1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5</v>
      </c>
      <c r="CY1262">
        <v>7</v>
      </c>
      <c r="CZ1262" t="s">
        <v>131</v>
      </c>
      <c r="DA1262">
        <v>145</v>
      </c>
      <c r="DB1262">
        <v>1</v>
      </c>
      <c r="DC1262" t="s">
        <v>132</v>
      </c>
      <c r="DD1262" t="s">
        <v>133</v>
      </c>
      <c r="DG1262">
        <v>1883650</v>
      </c>
      <c r="DI1262">
        <v>0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3">
      <c r="A1263" t="str">
        <f>"09/28/2024 21:14:58.832"</f>
        <v>09/28/2024 21:14:58.832</v>
      </c>
      <c r="C1263" t="str">
        <f t="shared" si="79"/>
        <v>FFDFD7C0</v>
      </c>
      <c r="D1263" t="s">
        <v>136</v>
      </c>
      <c r="E1263">
        <v>4</v>
      </c>
      <c r="F1263">
        <v>1004</v>
      </c>
      <c r="G1263" t="s">
        <v>124</v>
      </c>
      <c r="J1263" t="s">
        <v>137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"21:14:58.516"</f>
        <v>21:14:58.516</v>
      </c>
      <c r="T1263" t="str">
        <f>"21:14:58.016"</f>
        <v>21:14:58.016</v>
      </c>
      <c r="U1263" t="str">
        <f t="shared" si="77"/>
        <v>A073EB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297</v>
      </c>
      <c r="AG1263">
        <v>0</v>
      </c>
      <c r="AH1263">
        <v>3</v>
      </c>
      <c r="AI1263">
        <v>2</v>
      </c>
      <c r="AJ1263">
        <v>1</v>
      </c>
      <c r="AK1263" t="s">
        <v>685</v>
      </c>
      <c r="AL1263">
        <v>36.029941999999998</v>
      </c>
      <c r="AM1263" t="s">
        <v>686</v>
      </c>
      <c r="AN1263">
        <v>-75.667648</v>
      </c>
      <c r="AO1263">
        <v>25</v>
      </c>
      <c r="AP1263">
        <v>625</v>
      </c>
      <c r="AQ1263" t="s">
        <v>129</v>
      </c>
      <c r="AR1263">
        <v>-22</v>
      </c>
      <c r="AS1263">
        <v>-67</v>
      </c>
      <c r="AT1263">
        <v>-960</v>
      </c>
      <c r="BB1263" t="str">
        <f t="shared" si="78"/>
        <v>1200</v>
      </c>
      <c r="BC1263">
        <v>1</v>
      </c>
      <c r="BD1263" t="str">
        <f t="shared" si="80"/>
        <v xml:space="preserve">N1281F  </v>
      </c>
      <c r="BE1263">
        <v>1</v>
      </c>
      <c r="BG1263">
        <v>0</v>
      </c>
      <c r="BH1263">
        <v>0</v>
      </c>
      <c r="BI1263">
        <v>0</v>
      </c>
      <c r="BJ1263">
        <v>450</v>
      </c>
      <c r="BK1263">
        <v>-175</v>
      </c>
      <c r="BL1263" t="s">
        <v>300</v>
      </c>
      <c r="BM1263">
        <v>1</v>
      </c>
      <c r="BN1263">
        <v>0</v>
      </c>
      <c r="BO1263">
        <v>1</v>
      </c>
      <c r="BP1263">
        <v>0</v>
      </c>
      <c r="BS1263">
        <v>0.08</v>
      </c>
      <c r="BT1263">
        <v>0</v>
      </c>
      <c r="BU1263">
        <v>0</v>
      </c>
      <c r="CE1263" t="str">
        <f>"21:14:58.521"</f>
        <v>21:14:58.521</v>
      </c>
      <c r="CF1263">
        <v>521203374</v>
      </c>
      <c r="CI1263">
        <v>0</v>
      </c>
      <c r="CJ1263">
        <v>1504</v>
      </c>
      <c r="CK1263">
        <v>1011.2</v>
      </c>
      <c r="CL1263">
        <v>4.2187999999999999</v>
      </c>
      <c r="CM1263">
        <v>1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5</v>
      </c>
      <c r="CY1263">
        <v>7</v>
      </c>
      <c r="CZ1263" t="s">
        <v>131</v>
      </c>
      <c r="DA1263">
        <v>145</v>
      </c>
      <c r="DB1263">
        <v>1</v>
      </c>
      <c r="DC1263" t="s">
        <v>132</v>
      </c>
      <c r="DD1263" t="s">
        <v>133</v>
      </c>
      <c r="DG1263">
        <v>1883650</v>
      </c>
      <c r="DI1263">
        <v>0</v>
      </c>
      <c r="DJ1263">
        <v>0</v>
      </c>
      <c r="DK1263">
        <v>1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3">
      <c r="A1264" t="str">
        <f>"09/28/2024 21:14:58.832"</f>
        <v>09/28/2024 21:14:58.832</v>
      </c>
      <c r="C1264" t="str">
        <f t="shared" si="79"/>
        <v>FFDFD7C0</v>
      </c>
      <c r="D1264" t="s">
        <v>136</v>
      </c>
      <c r="E1264">
        <v>3</v>
      </c>
      <c r="F1264">
        <v>1003</v>
      </c>
      <c r="G1264" t="s">
        <v>142</v>
      </c>
      <c r="J1264" t="s">
        <v>137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"21:14:58.516"</f>
        <v>21:14:58.516</v>
      </c>
      <c r="T1264" t="str">
        <f>"21:14:58.016"</f>
        <v>21:14:58.016</v>
      </c>
      <c r="U1264" t="str">
        <f t="shared" si="77"/>
        <v>A073EB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297</v>
      </c>
      <c r="AG1264">
        <v>0</v>
      </c>
      <c r="AH1264">
        <v>3</v>
      </c>
      <c r="AI1264">
        <v>2</v>
      </c>
      <c r="AJ1264">
        <v>1</v>
      </c>
      <c r="AK1264" t="s">
        <v>685</v>
      </c>
      <c r="AL1264">
        <v>36.029941999999998</v>
      </c>
      <c r="AM1264" t="s">
        <v>686</v>
      </c>
      <c r="AN1264">
        <v>-75.667648</v>
      </c>
      <c r="AO1264">
        <v>25</v>
      </c>
      <c r="AP1264">
        <v>625</v>
      </c>
      <c r="AQ1264" t="s">
        <v>129</v>
      </c>
      <c r="AR1264">
        <v>-22</v>
      </c>
      <c r="AS1264">
        <v>-67</v>
      </c>
      <c r="AT1264">
        <v>-960</v>
      </c>
      <c r="BB1264" t="str">
        <f t="shared" si="78"/>
        <v>1200</v>
      </c>
      <c r="BC1264">
        <v>1</v>
      </c>
      <c r="BD1264" t="str">
        <f t="shared" si="80"/>
        <v xml:space="preserve">N1281F  </v>
      </c>
      <c r="BE1264">
        <v>1</v>
      </c>
      <c r="BG1264">
        <v>0</v>
      </c>
      <c r="BH1264">
        <v>0</v>
      </c>
      <c r="BI1264">
        <v>0</v>
      </c>
      <c r="BJ1264">
        <v>450</v>
      </c>
      <c r="BK1264">
        <v>-175</v>
      </c>
      <c r="BL1264" t="s">
        <v>300</v>
      </c>
      <c r="BM1264">
        <v>1</v>
      </c>
      <c r="BN1264">
        <v>0</v>
      </c>
      <c r="BO1264">
        <v>1</v>
      </c>
      <c r="BP1264">
        <v>0</v>
      </c>
      <c r="BS1264">
        <v>0.08</v>
      </c>
      <c r="BT1264">
        <v>0</v>
      </c>
      <c r="BU1264">
        <v>0</v>
      </c>
      <c r="CE1264" t="str">
        <f>"21:14:58.521"</f>
        <v>21:14:58.521</v>
      </c>
      <c r="CF1264">
        <v>521203374</v>
      </c>
      <c r="CI1264">
        <v>0</v>
      </c>
      <c r="CJ1264">
        <v>1504</v>
      </c>
      <c r="CK1264">
        <v>1011.2</v>
      </c>
      <c r="CL1264">
        <v>4.2187999999999999</v>
      </c>
      <c r="CM1264">
        <v>1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5</v>
      </c>
      <c r="CY1264">
        <v>7</v>
      </c>
      <c r="CZ1264" t="s">
        <v>131</v>
      </c>
      <c r="DA1264">
        <v>145</v>
      </c>
      <c r="DB1264">
        <v>1</v>
      </c>
      <c r="DC1264" t="s">
        <v>132</v>
      </c>
      <c r="DD1264" t="s">
        <v>133</v>
      </c>
      <c r="DG1264">
        <v>1883650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3">
      <c r="A1265" t="str">
        <f>"09/28/2024 21:14:59.770"</f>
        <v>09/28/2024 21:14:59.770</v>
      </c>
      <c r="C1265" t="str">
        <f t="shared" si="79"/>
        <v>FFDFD7C0</v>
      </c>
      <c r="D1265" t="s">
        <v>427</v>
      </c>
      <c r="E1265">
        <v>46</v>
      </c>
      <c r="H1265">
        <v>143</v>
      </c>
      <c r="I1265" t="s">
        <v>428</v>
      </c>
      <c r="J1265" t="s">
        <v>297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"21:14:59.477"</f>
        <v>21:14:59.477</v>
      </c>
      <c r="T1265" t="str">
        <f>"21:14:58.977"</f>
        <v>21:14:58.977</v>
      </c>
      <c r="U1265" t="str">
        <f t="shared" si="77"/>
        <v>A073EB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297</v>
      </c>
      <c r="AG1265">
        <v>0</v>
      </c>
      <c r="AH1265">
        <v>3</v>
      </c>
      <c r="AI1265">
        <v>2</v>
      </c>
      <c r="AJ1265">
        <v>1</v>
      </c>
      <c r="AK1265" t="s">
        <v>605</v>
      </c>
      <c r="AL1265">
        <v>36.029620000000001</v>
      </c>
      <c r="AM1265" t="s">
        <v>687</v>
      </c>
      <c r="AN1265">
        <v>-75.667755999999997</v>
      </c>
      <c r="AO1265">
        <v>25</v>
      </c>
      <c r="AP1265">
        <v>600</v>
      </c>
      <c r="AQ1265" t="s">
        <v>129</v>
      </c>
      <c r="AR1265">
        <v>-21</v>
      </c>
      <c r="AS1265">
        <v>-67</v>
      </c>
      <c r="AT1265">
        <v>-1024</v>
      </c>
      <c r="BB1265" t="str">
        <f t="shared" si="78"/>
        <v>1200</v>
      </c>
      <c r="BC1265">
        <v>1</v>
      </c>
      <c r="BD1265" t="str">
        <f t="shared" si="80"/>
        <v xml:space="preserve">N1281F  </v>
      </c>
      <c r="BE1265">
        <v>1</v>
      </c>
      <c r="BG1265">
        <v>0</v>
      </c>
      <c r="BH1265">
        <v>0</v>
      </c>
      <c r="BI1265">
        <v>0</v>
      </c>
      <c r="BJ1265">
        <v>450</v>
      </c>
      <c r="BK1265">
        <v>-150</v>
      </c>
      <c r="BL1265" t="s">
        <v>300</v>
      </c>
      <c r="BM1265">
        <v>1</v>
      </c>
      <c r="BN1265">
        <v>0</v>
      </c>
      <c r="BO1265">
        <v>1</v>
      </c>
      <c r="BP1265">
        <v>0</v>
      </c>
      <c r="BS1265">
        <v>0.08</v>
      </c>
      <c r="BT1265">
        <v>0</v>
      </c>
      <c r="BU1265">
        <v>0</v>
      </c>
      <c r="CE1265" t="str">
        <f>"21:14:59.478"</f>
        <v>21:14:59.478</v>
      </c>
      <c r="CF1265">
        <v>478037073</v>
      </c>
      <c r="CI1265">
        <v>0</v>
      </c>
      <c r="CJ1265">
        <v>1504</v>
      </c>
      <c r="CK1265">
        <v>1011.2</v>
      </c>
      <c r="CL1265">
        <v>4.2187999999999999</v>
      </c>
      <c r="CM1265">
        <v>1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5</v>
      </c>
      <c r="CY1265">
        <v>7</v>
      </c>
      <c r="CZ1265" t="s">
        <v>131</v>
      </c>
      <c r="DA1265">
        <v>145</v>
      </c>
      <c r="DB1265">
        <v>1</v>
      </c>
      <c r="DC1265" t="s">
        <v>132</v>
      </c>
      <c r="DD1265" t="s">
        <v>133</v>
      </c>
      <c r="DG1265">
        <v>1884138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3">
      <c r="A1266" t="str">
        <f>"09/28/2024 21:14:59.770"</f>
        <v>09/28/2024 21:14:59.770</v>
      </c>
      <c r="C1266" t="str">
        <f t="shared" si="79"/>
        <v>FFDFD7C0</v>
      </c>
      <c r="D1266" t="s">
        <v>143</v>
      </c>
      <c r="E1266">
        <v>13</v>
      </c>
      <c r="J1266" t="s">
        <v>144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"21:14:59.477"</f>
        <v>21:14:59.477</v>
      </c>
      <c r="T1266" t="str">
        <f>"21:14:58.977"</f>
        <v>21:14:58.977</v>
      </c>
      <c r="U1266" t="str">
        <f t="shared" si="77"/>
        <v>A073EB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297</v>
      </c>
      <c r="AG1266">
        <v>0</v>
      </c>
      <c r="AH1266">
        <v>3</v>
      </c>
      <c r="AI1266">
        <v>2</v>
      </c>
      <c r="AJ1266">
        <v>1</v>
      </c>
      <c r="AK1266" t="s">
        <v>605</v>
      </c>
      <c r="AL1266">
        <v>36.029620000000001</v>
      </c>
      <c r="AM1266" t="s">
        <v>687</v>
      </c>
      <c r="AN1266">
        <v>-75.667755999999997</v>
      </c>
      <c r="AO1266">
        <v>25</v>
      </c>
      <c r="AP1266">
        <v>600</v>
      </c>
      <c r="AQ1266" t="s">
        <v>129</v>
      </c>
      <c r="AR1266">
        <v>-21</v>
      </c>
      <c r="AS1266">
        <v>-67</v>
      </c>
      <c r="AT1266">
        <v>-1024</v>
      </c>
      <c r="BB1266" t="str">
        <f t="shared" si="78"/>
        <v>1200</v>
      </c>
      <c r="BC1266">
        <v>1</v>
      </c>
      <c r="BD1266" t="str">
        <f t="shared" si="80"/>
        <v xml:space="preserve">N1281F  </v>
      </c>
      <c r="BE1266">
        <v>1</v>
      </c>
      <c r="BG1266">
        <v>0</v>
      </c>
      <c r="BH1266">
        <v>0</v>
      </c>
      <c r="BI1266">
        <v>0</v>
      </c>
      <c r="BJ1266">
        <v>450</v>
      </c>
      <c r="BK1266">
        <v>-150</v>
      </c>
      <c r="BL1266" t="s">
        <v>300</v>
      </c>
      <c r="BM1266">
        <v>1</v>
      </c>
      <c r="BN1266">
        <v>0</v>
      </c>
      <c r="BO1266">
        <v>1</v>
      </c>
      <c r="BP1266">
        <v>0</v>
      </c>
      <c r="BS1266">
        <v>0.08</v>
      </c>
      <c r="BT1266">
        <v>0</v>
      </c>
      <c r="BU1266">
        <v>0</v>
      </c>
      <c r="CE1266" t="str">
        <f>"21:14:59.478"</f>
        <v>21:14:59.478</v>
      </c>
      <c r="CF1266">
        <v>478037073</v>
      </c>
      <c r="CI1266">
        <v>0</v>
      </c>
      <c r="CJ1266">
        <v>1504</v>
      </c>
      <c r="CK1266">
        <v>1011.2</v>
      </c>
      <c r="CL1266">
        <v>4.2187999999999999</v>
      </c>
      <c r="CM1266">
        <v>1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5</v>
      </c>
      <c r="CY1266">
        <v>7</v>
      </c>
      <c r="CZ1266" t="s">
        <v>131</v>
      </c>
      <c r="DA1266">
        <v>145</v>
      </c>
      <c r="DB1266">
        <v>1</v>
      </c>
      <c r="DC1266" t="s">
        <v>132</v>
      </c>
      <c r="DD1266" t="s">
        <v>133</v>
      </c>
      <c r="DG1266">
        <v>1884138</v>
      </c>
      <c r="DI1266">
        <v>0</v>
      </c>
      <c r="DJ1266">
        <v>0</v>
      </c>
      <c r="DK1266">
        <v>1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3">
      <c r="A1267" t="str">
        <f>"09/28/2024 21:14:59.770"</f>
        <v>09/28/2024 21:14:59.770</v>
      </c>
      <c r="C1267" t="str">
        <f t="shared" si="79"/>
        <v>FFDFD7C0</v>
      </c>
      <c r="D1267" t="s">
        <v>136</v>
      </c>
      <c r="E1267">
        <v>3</v>
      </c>
      <c r="F1267">
        <v>1003</v>
      </c>
      <c r="G1267" t="s">
        <v>142</v>
      </c>
      <c r="J1267" t="s">
        <v>137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"21:14:59.477"</f>
        <v>21:14:59.477</v>
      </c>
      <c r="T1267" t="str">
        <f>"21:14:58.977"</f>
        <v>21:14:58.977</v>
      </c>
      <c r="U1267" t="str">
        <f t="shared" si="77"/>
        <v>A073EB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297</v>
      </c>
      <c r="AG1267">
        <v>0</v>
      </c>
      <c r="AH1267">
        <v>3</v>
      </c>
      <c r="AI1267">
        <v>2</v>
      </c>
      <c r="AJ1267">
        <v>1</v>
      </c>
      <c r="AK1267" t="s">
        <v>605</v>
      </c>
      <c r="AL1267">
        <v>36.029620000000001</v>
      </c>
      <c r="AM1267" t="s">
        <v>687</v>
      </c>
      <c r="AN1267">
        <v>-75.667755999999997</v>
      </c>
      <c r="AO1267">
        <v>25</v>
      </c>
      <c r="AP1267">
        <v>600</v>
      </c>
      <c r="AQ1267" t="s">
        <v>129</v>
      </c>
      <c r="AR1267">
        <v>-21</v>
      </c>
      <c r="AS1267">
        <v>-67</v>
      </c>
      <c r="AT1267">
        <v>-1024</v>
      </c>
      <c r="BB1267" t="str">
        <f t="shared" si="78"/>
        <v>1200</v>
      </c>
      <c r="BC1267">
        <v>1</v>
      </c>
      <c r="BD1267" t="str">
        <f t="shared" si="80"/>
        <v xml:space="preserve">N1281F  </v>
      </c>
      <c r="BE1267">
        <v>1</v>
      </c>
      <c r="BG1267">
        <v>0</v>
      </c>
      <c r="BH1267">
        <v>0</v>
      </c>
      <c r="BI1267">
        <v>0</v>
      </c>
      <c r="BJ1267">
        <v>450</v>
      </c>
      <c r="BK1267">
        <v>-150</v>
      </c>
      <c r="BL1267" t="s">
        <v>300</v>
      </c>
      <c r="BM1267">
        <v>1</v>
      </c>
      <c r="BN1267">
        <v>0</v>
      </c>
      <c r="BO1267">
        <v>1</v>
      </c>
      <c r="BP1267">
        <v>0</v>
      </c>
      <c r="BS1267">
        <v>0.08</v>
      </c>
      <c r="BT1267">
        <v>0</v>
      </c>
      <c r="BU1267">
        <v>0</v>
      </c>
      <c r="CE1267" t="str">
        <f>"21:14:59.478"</f>
        <v>21:14:59.478</v>
      </c>
      <c r="CF1267">
        <v>478037073</v>
      </c>
      <c r="CI1267">
        <v>0</v>
      </c>
      <c r="CJ1267">
        <v>1504</v>
      </c>
      <c r="CK1267">
        <v>1011.2</v>
      </c>
      <c r="CL1267">
        <v>4.2187999999999999</v>
      </c>
      <c r="CM1267">
        <v>1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5</v>
      </c>
      <c r="CY1267">
        <v>7</v>
      </c>
      <c r="CZ1267" t="s">
        <v>131</v>
      </c>
      <c r="DA1267">
        <v>145</v>
      </c>
      <c r="DB1267">
        <v>1</v>
      </c>
      <c r="DC1267" t="s">
        <v>132</v>
      </c>
      <c r="DD1267" t="s">
        <v>133</v>
      </c>
      <c r="DG1267">
        <v>1884138</v>
      </c>
      <c r="DI1267">
        <v>0</v>
      </c>
      <c r="DJ1267">
        <v>0</v>
      </c>
      <c r="DK1267">
        <v>1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3">
      <c r="A1268" t="str">
        <f>"09/28/2024 21:14:59.770"</f>
        <v>09/28/2024 21:14:59.770</v>
      </c>
      <c r="C1268" t="str">
        <f t="shared" si="79"/>
        <v>FFDFD7C0</v>
      </c>
      <c r="D1268" t="s">
        <v>136</v>
      </c>
      <c r="E1268">
        <v>4</v>
      </c>
      <c r="F1268">
        <v>1004</v>
      </c>
      <c r="G1268" t="s">
        <v>124</v>
      </c>
      <c r="J1268" t="s">
        <v>137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"21:14:59.477"</f>
        <v>21:14:59.477</v>
      </c>
      <c r="T1268" t="str">
        <f>"21:14:58.977"</f>
        <v>21:14:58.977</v>
      </c>
      <c r="U1268" t="str">
        <f t="shared" si="77"/>
        <v>A073EB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297</v>
      </c>
      <c r="AG1268">
        <v>0</v>
      </c>
      <c r="AH1268">
        <v>3</v>
      </c>
      <c r="AI1268">
        <v>2</v>
      </c>
      <c r="AJ1268">
        <v>1</v>
      </c>
      <c r="AK1268" t="s">
        <v>605</v>
      </c>
      <c r="AL1268">
        <v>36.029620000000001</v>
      </c>
      <c r="AM1268" t="s">
        <v>687</v>
      </c>
      <c r="AN1268">
        <v>-75.667755999999997</v>
      </c>
      <c r="AO1268">
        <v>25</v>
      </c>
      <c r="AP1268">
        <v>600</v>
      </c>
      <c r="AQ1268" t="s">
        <v>129</v>
      </c>
      <c r="AR1268">
        <v>-21</v>
      </c>
      <c r="AS1268">
        <v>-67</v>
      </c>
      <c r="AT1268">
        <v>-1024</v>
      </c>
      <c r="BB1268" t="str">
        <f t="shared" si="78"/>
        <v>1200</v>
      </c>
      <c r="BC1268">
        <v>1</v>
      </c>
      <c r="BD1268" t="str">
        <f t="shared" si="80"/>
        <v xml:space="preserve">N1281F  </v>
      </c>
      <c r="BE1268">
        <v>1</v>
      </c>
      <c r="BG1268">
        <v>0</v>
      </c>
      <c r="BH1268">
        <v>0</v>
      </c>
      <c r="BI1268">
        <v>0</v>
      </c>
      <c r="BJ1268">
        <v>450</v>
      </c>
      <c r="BK1268">
        <v>-150</v>
      </c>
      <c r="BL1268" t="s">
        <v>300</v>
      </c>
      <c r="BM1268">
        <v>1</v>
      </c>
      <c r="BN1268">
        <v>0</v>
      </c>
      <c r="BO1268">
        <v>1</v>
      </c>
      <c r="BP1268">
        <v>0</v>
      </c>
      <c r="BS1268">
        <v>0.08</v>
      </c>
      <c r="BT1268">
        <v>0</v>
      </c>
      <c r="BU1268">
        <v>0</v>
      </c>
      <c r="CE1268" t="str">
        <f>"21:14:59.478"</f>
        <v>21:14:59.478</v>
      </c>
      <c r="CF1268">
        <v>478037073</v>
      </c>
      <c r="CI1268">
        <v>0</v>
      </c>
      <c r="CJ1268">
        <v>1504</v>
      </c>
      <c r="CK1268">
        <v>1011.2</v>
      </c>
      <c r="CL1268">
        <v>4.2187999999999999</v>
      </c>
      <c r="CM1268">
        <v>1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5</v>
      </c>
      <c r="CY1268">
        <v>7</v>
      </c>
      <c r="CZ1268" t="s">
        <v>131</v>
      </c>
      <c r="DA1268">
        <v>145</v>
      </c>
      <c r="DB1268">
        <v>1</v>
      </c>
      <c r="DC1268" t="s">
        <v>132</v>
      </c>
      <c r="DD1268" t="s">
        <v>133</v>
      </c>
      <c r="DG1268">
        <v>1884138</v>
      </c>
      <c r="DI1268">
        <v>0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3">
      <c r="A1269" t="str">
        <f>"09/28/2024 21:14:59.832"</f>
        <v>09/28/2024 21:14:59.832</v>
      </c>
      <c r="C1269" t="str">
        <f t="shared" si="79"/>
        <v>FFDFD7C0</v>
      </c>
      <c r="D1269" t="s">
        <v>123</v>
      </c>
      <c r="E1269">
        <v>2</v>
      </c>
      <c r="H1269">
        <v>158</v>
      </c>
      <c r="I1269" t="s">
        <v>124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"21:14:59.477"</f>
        <v>21:14:59.477</v>
      </c>
      <c r="T1269" t="str">
        <f>"21:14:58.977"</f>
        <v>21:14:58.977</v>
      </c>
      <c r="U1269" t="str">
        <f t="shared" si="77"/>
        <v>A073EB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297</v>
      </c>
      <c r="AG1269">
        <v>0</v>
      </c>
      <c r="AH1269">
        <v>3</v>
      </c>
      <c r="AI1269">
        <v>2</v>
      </c>
      <c r="AJ1269">
        <v>1</v>
      </c>
      <c r="AK1269" t="s">
        <v>605</v>
      </c>
      <c r="AL1269">
        <v>36.029620000000001</v>
      </c>
      <c r="AM1269" t="s">
        <v>687</v>
      </c>
      <c r="AN1269">
        <v>-75.667755999999997</v>
      </c>
      <c r="AO1269">
        <v>25</v>
      </c>
      <c r="AP1269">
        <v>600</v>
      </c>
      <c r="AQ1269" t="s">
        <v>129</v>
      </c>
      <c r="AR1269">
        <v>-21</v>
      </c>
      <c r="AS1269">
        <v>-67</v>
      </c>
      <c r="AT1269">
        <v>-1024</v>
      </c>
      <c r="BB1269" t="str">
        <f t="shared" si="78"/>
        <v>1200</v>
      </c>
      <c r="BC1269">
        <v>1</v>
      </c>
      <c r="BD1269" t="str">
        <f t="shared" si="80"/>
        <v xml:space="preserve">N1281F  </v>
      </c>
      <c r="BE1269">
        <v>1</v>
      </c>
      <c r="BG1269">
        <v>0</v>
      </c>
      <c r="BH1269">
        <v>0</v>
      </c>
      <c r="BI1269">
        <v>0</v>
      </c>
      <c r="BJ1269">
        <v>450</v>
      </c>
      <c r="BK1269">
        <v>-150</v>
      </c>
      <c r="BL1269" t="s">
        <v>300</v>
      </c>
      <c r="BM1269">
        <v>1</v>
      </c>
      <c r="BN1269">
        <v>0</v>
      </c>
      <c r="BO1269">
        <v>1</v>
      </c>
      <c r="BP1269">
        <v>0</v>
      </c>
      <c r="BS1269">
        <v>0.08</v>
      </c>
      <c r="BT1269">
        <v>0</v>
      </c>
      <c r="BU1269">
        <v>0</v>
      </c>
      <c r="CE1269" t="str">
        <f>"21:14:59.478"</f>
        <v>21:14:59.478</v>
      </c>
      <c r="CF1269">
        <v>478037073</v>
      </c>
      <c r="CI1269">
        <v>0</v>
      </c>
      <c r="CJ1269">
        <v>1504</v>
      </c>
      <c r="CK1269">
        <v>1011.2</v>
      </c>
      <c r="CL1269">
        <v>4.2187999999999999</v>
      </c>
      <c r="CM1269">
        <v>1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131</v>
      </c>
      <c r="DA1269">
        <v>145</v>
      </c>
      <c r="DB1269">
        <v>1</v>
      </c>
      <c r="DC1269" t="s">
        <v>132</v>
      </c>
      <c r="DD1269" t="s">
        <v>133</v>
      </c>
      <c r="DG1269">
        <v>1884138</v>
      </c>
      <c r="DI1269">
        <v>0</v>
      </c>
      <c r="DJ1269">
        <v>0</v>
      </c>
      <c r="DK1269">
        <v>1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3">
      <c r="A1270" t="str">
        <f>"09/28/2024 21:15:00.801"</f>
        <v>09/28/2024 21:15:00.801</v>
      </c>
      <c r="C1270" t="str">
        <f t="shared" si="79"/>
        <v>FFDFD7C0</v>
      </c>
      <c r="D1270" t="s">
        <v>123</v>
      </c>
      <c r="E1270">
        <v>2</v>
      </c>
      <c r="H1270">
        <v>158</v>
      </c>
      <c r="I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"21:15:00.563"</f>
        <v>21:15:00.563</v>
      </c>
      <c r="T1270" t="str">
        <f>"21:15:00.063"</f>
        <v>21:15:00.063</v>
      </c>
      <c r="U1270" t="str">
        <f t="shared" si="77"/>
        <v>A073EB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297</v>
      </c>
      <c r="AG1270">
        <v>0</v>
      </c>
      <c r="AH1270">
        <v>3</v>
      </c>
      <c r="AI1270">
        <v>2</v>
      </c>
      <c r="AJ1270">
        <v>1</v>
      </c>
      <c r="AK1270" t="s">
        <v>688</v>
      </c>
      <c r="AL1270">
        <v>36.029297999999997</v>
      </c>
      <c r="AM1270" t="s">
        <v>689</v>
      </c>
      <c r="AN1270">
        <v>-75.667862999999997</v>
      </c>
      <c r="AO1270">
        <v>25</v>
      </c>
      <c r="AP1270">
        <v>575</v>
      </c>
      <c r="AQ1270" t="s">
        <v>129</v>
      </c>
      <c r="AR1270">
        <v>-19</v>
      </c>
      <c r="AS1270">
        <v>-67</v>
      </c>
      <c r="AT1270">
        <v>-1088</v>
      </c>
      <c r="BB1270" t="str">
        <f t="shared" si="78"/>
        <v>1200</v>
      </c>
      <c r="BC1270">
        <v>1</v>
      </c>
      <c r="BD1270" t="str">
        <f t="shared" si="80"/>
        <v xml:space="preserve">N1281F  </v>
      </c>
      <c r="BE1270">
        <v>1</v>
      </c>
      <c r="BG1270">
        <v>0</v>
      </c>
      <c r="BH1270">
        <v>0</v>
      </c>
      <c r="BI1270">
        <v>0</v>
      </c>
      <c r="BJ1270">
        <v>425</v>
      </c>
      <c r="BK1270">
        <v>-150</v>
      </c>
      <c r="BL1270" t="s">
        <v>300</v>
      </c>
      <c r="BM1270">
        <v>1</v>
      </c>
      <c r="BN1270">
        <v>0</v>
      </c>
      <c r="BO1270">
        <v>1</v>
      </c>
      <c r="BP1270">
        <v>0</v>
      </c>
      <c r="BS1270">
        <v>0.08</v>
      </c>
      <c r="BT1270">
        <v>0</v>
      </c>
      <c r="BU1270">
        <v>0</v>
      </c>
      <c r="CE1270" t="str">
        <f>"21:15:00.564"</f>
        <v>21:15:00.564</v>
      </c>
      <c r="CF1270">
        <v>564305350</v>
      </c>
      <c r="CI1270">
        <v>0</v>
      </c>
      <c r="CJ1270">
        <v>1504</v>
      </c>
      <c r="CK1270">
        <v>1011.2</v>
      </c>
      <c r="CL1270">
        <v>4.2187999999999999</v>
      </c>
      <c r="CM1270">
        <v>1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5</v>
      </c>
      <c r="CY1270">
        <v>7</v>
      </c>
      <c r="CZ1270" t="s">
        <v>131</v>
      </c>
      <c r="DA1270">
        <v>145</v>
      </c>
      <c r="DB1270">
        <v>1</v>
      </c>
      <c r="DC1270" t="s">
        <v>132</v>
      </c>
      <c r="DD1270" t="s">
        <v>133</v>
      </c>
      <c r="DG1270">
        <v>1884666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3">
      <c r="A1271" t="str">
        <f>"09/28/2024 21:15:00.801"</f>
        <v>09/28/2024 21:15:00.801</v>
      </c>
      <c r="C1271" t="str">
        <f t="shared" si="79"/>
        <v>FFDFD7C0</v>
      </c>
      <c r="D1271" t="s">
        <v>427</v>
      </c>
      <c r="E1271">
        <v>46</v>
      </c>
      <c r="H1271">
        <v>143</v>
      </c>
      <c r="I1271" t="s">
        <v>428</v>
      </c>
      <c r="J1271" t="s">
        <v>297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"21:15:00.563"</f>
        <v>21:15:00.563</v>
      </c>
      <c r="T1271" t="str">
        <f>"21:15:00.063"</f>
        <v>21:15:00.063</v>
      </c>
      <c r="U1271" t="str">
        <f t="shared" si="77"/>
        <v>A073EB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297</v>
      </c>
      <c r="AG1271">
        <v>0</v>
      </c>
      <c r="AH1271">
        <v>3</v>
      </c>
      <c r="AI1271">
        <v>2</v>
      </c>
      <c r="AJ1271">
        <v>1</v>
      </c>
      <c r="AK1271" t="s">
        <v>688</v>
      </c>
      <c r="AL1271">
        <v>36.029297999999997</v>
      </c>
      <c r="AM1271" t="s">
        <v>689</v>
      </c>
      <c r="AN1271">
        <v>-75.667862999999997</v>
      </c>
      <c r="AO1271">
        <v>25</v>
      </c>
      <c r="AP1271">
        <v>575</v>
      </c>
      <c r="AQ1271" t="s">
        <v>129</v>
      </c>
      <c r="AR1271">
        <v>-19</v>
      </c>
      <c r="AS1271">
        <v>-67</v>
      </c>
      <c r="AT1271">
        <v>-1088</v>
      </c>
      <c r="BB1271" t="str">
        <f t="shared" si="78"/>
        <v>1200</v>
      </c>
      <c r="BC1271">
        <v>1</v>
      </c>
      <c r="BD1271" t="str">
        <f t="shared" si="80"/>
        <v xml:space="preserve">N1281F  </v>
      </c>
      <c r="BE1271">
        <v>1</v>
      </c>
      <c r="BG1271">
        <v>0</v>
      </c>
      <c r="BH1271">
        <v>0</v>
      </c>
      <c r="BI1271">
        <v>0</v>
      </c>
      <c r="BJ1271">
        <v>425</v>
      </c>
      <c r="BK1271">
        <v>-150</v>
      </c>
      <c r="BL1271" t="s">
        <v>300</v>
      </c>
      <c r="BM1271">
        <v>1</v>
      </c>
      <c r="BN1271">
        <v>0</v>
      </c>
      <c r="BO1271">
        <v>1</v>
      </c>
      <c r="BP1271">
        <v>0</v>
      </c>
      <c r="BS1271">
        <v>0.08</v>
      </c>
      <c r="BT1271">
        <v>0</v>
      </c>
      <c r="BU1271">
        <v>0</v>
      </c>
      <c r="CE1271" t="str">
        <f>"21:15:00.564"</f>
        <v>21:15:00.564</v>
      </c>
      <c r="CF1271">
        <v>564305350</v>
      </c>
      <c r="CI1271">
        <v>0</v>
      </c>
      <c r="CJ1271">
        <v>1504</v>
      </c>
      <c r="CK1271">
        <v>1011.2</v>
      </c>
      <c r="CL1271">
        <v>4.2187999999999999</v>
      </c>
      <c r="CM1271">
        <v>1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131</v>
      </c>
      <c r="DA1271">
        <v>145</v>
      </c>
      <c r="DB1271">
        <v>1</v>
      </c>
      <c r="DC1271" t="s">
        <v>132</v>
      </c>
      <c r="DD1271" t="s">
        <v>133</v>
      </c>
      <c r="DG1271">
        <v>1884666</v>
      </c>
      <c r="DI1271">
        <v>0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3">
      <c r="A1272" t="str">
        <f>"09/28/2024 21:15:00.801"</f>
        <v>09/28/2024 21:15:00.801</v>
      </c>
      <c r="C1272" t="str">
        <f t="shared" si="79"/>
        <v>FFDFD7C0</v>
      </c>
      <c r="D1272" t="s">
        <v>143</v>
      </c>
      <c r="E1272">
        <v>13</v>
      </c>
      <c r="J1272" t="s">
        <v>144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"21:15:00.563"</f>
        <v>21:15:00.563</v>
      </c>
      <c r="T1272" t="str">
        <f>"21:15:00.063"</f>
        <v>21:15:00.063</v>
      </c>
      <c r="U1272" t="str">
        <f t="shared" si="77"/>
        <v>A073EB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297</v>
      </c>
      <c r="AG1272">
        <v>0</v>
      </c>
      <c r="AH1272">
        <v>3</v>
      </c>
      <c r="AI1272">
        <v>2</v>
      </c>
      <c r="AJ1272">
        <v>1</v>
      </c>
      <c r="AK1272" t="s">
        <v>688</v>
      </c>
      <c r="AL1272">
        <v>36.029297999999997</v>
      </c>
      <c r="AM1272" t="s">
        <v>689</v>
      </c>
      <c r="AN1272">
        <v>-75.667862999999997</v>
      </c>
      <c r="AO1272">
        <v>25</v>
      </c>
      <c r="AP1272">
        <v>575</v>
      </c>
      <c r="AQ1272" t="s">
        <v>129</v>
      </c>
      <c r="AR1272">
        <v>-19</v>
      </c>
      <c r="AS1272">
        <v>-67</v>
      </c>
      <c r="AT1272">
        <v>-1088</v>
      </c>
      <c r="BB1272" t="str">
        <f t="shared" si="78"/>
        <v>1200</v>
      </c>
      <c r="BC1272">
        <v>1</v>
      </c>
      <c r="BD1272" t="str">
        <f t="shared" si="80"/>
        <v xml:space="preserve">N1281F  </v>
      </c>
      <c r="BE1272">
        <v>1</v>
      </c>
      <c r="BG1272">
        <v>0</v>
      </c>
      <c r="BH1272">
        <v>0</v>
      </c>
      <c r="BI1272">
        <v>0</v>
      </c>
      <c r="BJ1272">
        <v>425</v>
      </c>
      <c r="BK1272">
        <v>-150</v>
      </c>
      <c r="BL1272" t="s">
        <v>300</v>
      </c>
      <c r="BM1272">
        <v>1</v>
      </c>
      <c r="BN1272">
        <v>0</v>
      </c>
      <c r="BO1272">
        <v>1</v>
      </c>
      <c r="BP1272">
        <v>0</v>
      </c>
      <c r="BS1272">
        <v>0.08</v>
      </c>
      <c r="BT1272">
        <v>0</v>
      </c>
      <c r="BU1272">
        <v>0</v>
      </c>
      <c r="CE1272" t="str">
        <f>"21:15:00.564"</f>
        <v>21:15:00.564</v>
      </c>
      <c r="CF1272">
        <v>564305350</v>
      </c>
      <c r="CI1272">
        <v>0</v>
      </c>
      <c r="CJ1272">
        <v>1504</v>
      </c>
      <c r="CK1272">
        <v>1011.2</v>
      </c>
      <c r="CL1272">
        <v>4.2187999999999999</v>
      </c>
      <c r="CM1272">
        <v>1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5</v>
      </c>
      <c r="CY1272">
        <v>7</v>
      </c>
      <c r="CZ1272" t="s">
        <v>131</v>
      </c>
      <c r="DA1272">
        <v>145</v>
      </c>
      <c r="DB1272">
        <v>1</v>
      </c>
      <c r="DC1272" t="s">
        <v>132</v>
      </c>
      <c r="DD1272" t="s">
        <v>133</v>
      </c>
      <c r="DG1272">
        <v>1884666</v>
      </c>
      <c r="DI1272">
        <v>0</v>
      </c>
      <c r="DJ1272">
        <v>0</v>
      </c>
      <c r="DK1272">
        <v>1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3">
      <c r="A1273" t="str">
        <f>"09/28/2024 21:15:00.801"</f>
        <v>09/28/2024 21:15:00.801</v>
      </c>
      <c r="C1273" t="str">
        <f t="shared" si="79"/>
        <v>FFDFD7C0</v>
      </c>
      <c r="D1273" t="s">
        <v>136</v>
      </c>
      <c r="E1273">
        <v>4</v>
      </c>
      <c r="F1273">
        <v>1004</v>
      </c>
      <c r="G1273" t="s">
        <v>124</v>
      </c>
      <c r="J1273" t="s">
        <v>137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"21:15:00.563"</f>
        <v>21:15:00.563</v>
      </c>
      <c r="T1273" t="str">
        <f>"21:15:00.063"</f>
        <v>21:15:00.063</v>
      </c>
      <c r="U1273" t="str">
        <f t="shared" si="77"/>
        <v>A073EB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297</v>
      </c>
      <c r="AG1273">
        <v>0</v>
      </c>
      <c r="AH1273">
        <v>3</v>
      </c>
      <c r="AI1273">
        <v>2</v>
      </c>
      <c r="AJ1273">
        <v>1</v>
      </c>
      <c r="AK1273" t="s">
        <v>688</v>
      </c>
      <c r="AL1273">
        <v>36.029297999999997</v>
      </c>
      <c r="AM1273" t="s">
        <v>689</v>
      </c>
      <c r="AN1273">
        <v>-75.667862999999997</v>
      </c>
      <c r="AO1273">
        <v>25</v>
      </c>
      <c r="AP1273">
        <v>575</v>
      </c>
      <c r="AQ1273" t="s">
        <v>129</v>
      </c>
      <c r="AR1273">
        <v>-19</v>
      </c>
      <c r="AS1273">
        <v>-67</v>
      </c>
      <c r="AT1273">
        <v>-1088</v>
      </c>
      <c r="BB1273" t="str">
        <f t="shared" si="78"/>
        <v>1200</v>
      </c>
      <c r="BC1273">
        <v>1</v>
      </c>
      <c r="BD1273" t="str">
        <f t="shared" si="80"/>
        <v xml:space="preserve">N1281F  </v>
      </c>
      <c r="BE1273">
        <v>1</v>
      </c>
      <c r="BG1273">
        <v>0</v>
      </c>
      <c r="BH1273">
        <v>0</v>
      </c>
      <c r="BI1273">
        <v>0</v>
      </c>
      <c r="BJ1273">
        <v>425</v>
      </c>
      <c r="BK1273">
        <v>-150</v>
      </c>
      <c r="BL1273" t="s">
        <v>300</v>
      </c>
      <c r="BM1273">
        <v>1</v>
      </c>
      <c r="BN1273">
        <v>0</v>
      </c>
      <c r="BO1273">
        <v>1</v>
      </c>
      <c r="BP1273">
        <v>0</v>
      </c>
      <c r="BS1273">
        <v>0.08</v>
      </c>
      <c r="BT1273">
        <v>0</v>
      </c>
      <c r="BU1273">
        <v>0</v>
      </c>
      <c r="CE1273" t="str">
        <f>"21:15:00.564"</f>
        <v>21:15:00.564</v>
      </c>
      <c r="CF1273">
        <v>564305350</v>
      </c>
      <c r="CI1273">
        <v>0</v>
      </c>
      <c r="CJ1273">
        <v>1504</v>
      </c>
      <c r="CK1273">
        <v>1011.2</v>
      </c>
      <c r="CL1273">
        <v>4.2187999999999999</v>
      </c>
      <c r="CM1273">
        <v>1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5</v>
      </c>
      <c r="CY1273">
        <v>7</v>
      </c>
      <c r="CZ1273" t="s">
        <v>131</v>
      </c>
      <c r="DA1273">
        <v>145</v>
      </c>
      <c r="DB1273">
        <v>1</v>
      </c>
      <c r="DC1273" t="s">
        <v>132</v>
      </c>
      <c r="DD1273" t="s">
        <v>133</v>
      </c>
      <c r="DG1273">
        <v>1884666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3">
      <c r="A1274" t="str">
        <f>"09/28/2024 21:15:00.801"</f>
        <v>09/28/2024 21:15:00.801</v>
      </c>
      <c r="C1274" t="str">
        <f t="shared" si="79"/>
        <v>FFDFD7C0</v>
      </c>
      <c r="D1274" t="s">
        <v>136</v>
      </c>
      <c r="E1274">
        <v>3</v>
      </c>
      <c r="F1274">
        <v>1003</v>
      </c>
      <c r="G1274" t="s">
        <v>142</v>
      </c>
      <c r="J1274" t="s">
        <v>137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"21:15:00.563"</f>
        <v>21:15:00.563</v>
      </c>
      <c r="T1274" t="str">
        <f>"21:15:00.063"</f>
        <v>21:15:00.063</v>
      </c>
      <c r="U1274" t="str">
        <f t="shared" si="77"/>
        <v>A073EB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297</v>
      </c>
      <c r="AG1274">
        <v>0</v>
      </c>
      <c r="AH1274">
        <v>3</v>
      </c>
      <c r="AI1274">
        <v>2</v>
      </c>
      <c r="AJ1274">
        <v>1</v>
      </c>
      <c r="AK1274" t="s">
        <v>688</v>
      </c>
      <c r="AL1274">
        <v>36.029297999999997</v>
      </c>
      <c r="AM1274" t="s">
        <v>689</v>
      </c>
      <c r="AN1274">
        <v>-75.667862999999997</v>
      </c>
      <c r="AO1274">
        <v>25</v>
      </c>
      <c r="AP1274">
        <v>575</v>
      </c>
      <c r="AQ1274" t="s">
        <v>129</v>
      </c>
      <c r="AR1274">
        <v>-19</v>
      </c>
      <c r="AS1274">
        <v>-67</v>
      </c>
      <c r="AT1274">
        <v>-1088</v>
      </c>
      <c r="BB1274" t="str">
        <f t="shared" si="78"/>
        <v>1200</v>
      </c>
      <c r="BC1274">
        <v>1</v>
      </c>
      <c r="BD1274" t="str">
        <f t="shared" si="80"/>
        <v xml:space="preserve">N1281F  </v>
      </c>
      <c r="BE1274">
        <v>1</v>
      </c>
      <c r="BG1274">
        <v>0</v>
      </c>
      <c r="BH1274">
        <v>0</v>
      </c>
      <c r="BI1274">
        <v>0</v>
      </c>
      <c r="BJ1274">
        <v>425</v>
      </c>
      <c r="BK1274">
        <v>-150</v>
      </c>
      <c r="BL1274" t="s">
        <v>300</v>
      </c>
      <c r="BM1274">
        <v>1</v>
      </c>
      <c r="BN1274">
        <v>0</v>
      </c>
      <c r="BO1274">
        <v>1</v>
      </c>
      <c r="BP1274">
        <v>0</v>
      </c>
      <c r="BS1274">
        <v>0.08</v>
      </c>
      <c r="BT1274">
        <v>0</v>
      </c>
      <c r="BU1274">
        <v>0</v>
      </c>
      <c r="CE1274" t="str">
        <f>"21:15:00.564"</f>
        <v>21:15:00.564</v>
      </c>
      <c r="CF1274">
        <v>564305350</v>
      </c>
      <c r="CI1274">
        <v>0</v>
      </c>
      <c r="CJ1274">
        <v>1504</v>
      </c>
      <c r="CK1274">
        <v>1011.2</v>
      </c>
      <c r="CL1274">
        <v>4.2187999999999999</v>
      </c>
      <c r="CM1274">
        <v>1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131</v>
      </c>
      <c r="DA1274">
        <v>145</v>
      </c>
      <c r="DB1274">
        <v>1</v>
      </c>
      <c r="DC1274" t="s">
        <v>132</v>
      </c>
      <c r="DD1274" t="s">
        <v>133</v>
      </c>
      <c r="DG1274">
        <v>1884666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3">
      <c r="A1275" t="str">
        <f>"09/28/2024 21:15:01.879"</f>
        <v>09/28/2024 21:15:01.879</v>
      </c>
      <c r="C1275" t="str">
        <f t="shared" si="79"/>
        <v>FFDFD7C0</v>
      </c>
      <c r="D1275" t="s">
        <v>123</v>
      </c>
      <c r="E1275">
        <v>2</v>
      </c>
      <c r="H1275">
        <v>158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"21:15:01.633"</f>
        <v>21:15:01.633</v>
      </c>
      <c r="T1275" t="str">
        <f>"21:15:01.133"</f>
        <v>21:15:01.133</v>
      </c>
      <c r="U1275" t="str">
        <f t="shared" si="77"/>
        <v>A073EB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297</v>
      </c>
      <c r="AG1275">
        <v>0</v>
      </c>
      <c r="AH1275">
        <v>3</v>
      </c>
      <c r="AI1275">
        <v>2</v>
      </c>
      <c r="AJ1275">
        <v>1</v>
      </c>
      <c r="AK1275" t="s">
        <v>690</v>
      </c>
      <c r="AL1275">
        <v>36.028934</v>
      </c>
      <c r="AM1275" t="s">
        <v>691</v>
      </c>
      <c r="AN1275">
        <v>-75.667991999999998</v>
      </c>
      <c r="AO1275">
        <v>25</v>
      </c>
      <c r="AP1275">
        <v>575</v>
      </c>
      <c r="AQ1275" t="s">
        <v>129</v>
      </c>
      <c r="AR1275">
        <v>-18</v>
      </c>
      <c r="AS1275">
        <v>-68</v>
      </c>
      <c r="AT1275">
        <v>-1088</v>
      </c>
      <c r="BB1275" t="str">
        <f t="shared" si="78"/>
        <v>1200</v>
      </c>
      <c r="BC1275">
        <v>1</v>
      </c>
      <c r="BD1275" t="str">
        <f t="shared" si="80"/>
        <v xml:space="preserve">N1281F  </v>
      </c>
      <c r="BE1275">
        <v>1</v>
      </c>
      <c r="BG1275">
        <v>0</v>
      </c>
      <c r="BH1275">
        <v>0</v>
      </c>
      <c r="BI1275">
        <v>0</v>
      </c>
      <c r="BJ1275">
        <v>400</v>
      </c>
      <c r="BK1275">
        <v>-175</v>
      </c>
      <c r="BL1275" t="s">
        <v>300</v>
      </c>
      <c r="BM1275">
        <v>1</v>
      </c>
      <c r="BN1275">
        <v>0</v>
      </c>
      <c r="BO1275">
        <v>1</v>
      </c>
      <c r="BP1275">
        <v>0</v>
      </c>
      <c r="BS1275">
        <v>0.08</v>
      </c>
      <c r="BT1275">
        <v>0</v>
      </c>
      <c r="BU1275">
        <v>0</v>
      </c>
      <c r="CE1275" t="str">
        <f>"21:15:01.639"</f>
        <v>21:15:01.639</v>
      </c>
      <c r="CF1275">
        <v>639104824</v>
      </c>
      <c r="CI1275">
        <v>0</v>
      </c>
      <c r="CJ1275">
        <v>1504</v>
      </c>
      <c r="CK1275">
        <v>1011.2</v>
      </c>
      <c r="CL1275">
        <v>4.2187999999999999</v>
      </c>
      <c r="CM1275">
        <v>1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4</v>
      </c>
      <c r="CY1275">
        <v>7</v>
      </c>
      <c r="CZ1275" t="s">
        <v>131</v>
      </c>
      <c r="DA1275">
        <v>145</v>
      </c>
      <c r="DB1275">
        <v>1</v>
      </c>
      <c r="DC1275" t="s">
        <v>132</v>
      </c>
      <c r="DD1275" t="s">
        <v>133</v>
      </c>
      <c r="DG1275">
        <v>1885199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3">
      <c r="A1276" t="str">
        <f>"09/28/2024 21:15:01.894"</f>
        <v>09/28/2024 21:15:01.894</v>
      </c>
      <c r="C1276" t="str">
        <f t="shared" si="79"/>
        <v>FFDFD7C0</v>
      </c>
      <c r="D1276" t="s">
        <v>427</v>
      </c>
      <c r="E1276">
        <v>46</v>
      </c>
      <c r="H1276">
        <v>143</v>
      </c>
      <c r="I1276" t="s">
        <v>428</v>
      </c>
      <c r="J1276" t="s">
        <v>297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"21:15:01.633"</f>
        <v>21:15:01.633</v>
      </c>
      <c r="T1276" t="str">
        <f>"21:15:01.133"</f>
        <v>21:15:01.133</v>
      </c>
      <c r="U1276" t="str">
        <f t="shared" si="77"/>
        <v>A073EB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297</v>
      </c>
      <c r="AG1276">
        <v>0</v>
      </c>
      <c r="AH1276">
        <v>3</v>
      </c>
      <c r="AI1276">
        <v>2</v>
      </c>
      <c r="AJ1276">
        <v>1</v>
      </c>
      <c r="AK1276" t="s">
        <v>690</v>
      </c>
      <c r="AL1276">
        <v>36.028934</v>
      </c>
      <c r="AM1276" t="s">
        <v>691</v>
      </c>
      <c r="AN1276">
        <v>-75.667991999999998</v>
      </c>
      <c r="AO1276">
        <v>25</v>
      </c>
      <c r="AP1276">
        <v>575</v>
      </c>
      <c r="AQ1276" t="s">
        <v>129</v>
      </c>
      <c r="AR1276">
        <v>-18</v>
      </c>
      <c r="AS1276">
        <v>-68</v>
      </c>
      <c r="AT1276">
        <v>-1088</v>
      </c>
      <c r="BB1276" t="str">
        <f t="shared" si="78"/>
        <v>1200</v>
      </c>
      <c r="BC1276">
        <v>1</v>
      </c>
      <c r="BD1276" t="str">
        <f t="shared" si="80"/>
        <v xml:space="preserve">N1281F  </v>
      </c>
      <c r="BE1276">
        <v>1</v>
      </c>
      <c r="BG1276">
        <v>0</v>
      </c>
      <c r="BH1276">
        <v>0</v>
      </c>
      <c r="BI1276">
        <v>0</v>
      </c>
      <c r="BJ1276">
        <v>400</v>
      </c>
      <c r="BK1276">
        <v>-175</v>
      </c>
      <c r="BL1276" t="s">
        <v>300</v>
      </c>
      <c r="BM1276">
        <v>1</v>
      </c>
      <c r="BN1276">
        <v>0</v>
      </c>
      <c r="BO1276">
        <v>1</v>
      </c>
      <c r="BP1276">
        <v>0</v>
      </c>
      <c r="BS1276">
        <v>0.08</v>
      </c>
      <c r="BT1276">
        <v>0</v>
      </c>
      <c r="BU1276">
        <v>0</v>
      </c>
      <c r="CE1276" t="str">
        <f>"21:15:01.639"</f>
        <v>21:15:01.639</v>
      </c>
      <c r="CF1276">
        <v>639104824</v>
      </c>
      <c r="CI1276">
        <v>0</v>
      </c>
      <c r="CJ1276">
        <v>1504</v>
      </c>
      <c r="CK1276">
        <v>1011.2</v>
      </c>
      <c r="CL1276">
        <v>4.2187999999999999</v>
      </c>
      <c r="CM1276">
        <v>1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4</v>
      </c>
      <c r="CY1276">
        <v>7</v>
      </c>
      <c r="CZ1276" t="s">
        <v>131</v>
      </c>
      <c r="DA1276">
        <v>145</v>
      </c>
      <c r="DB1276">
        <v>1</v>
      </c>
      <c r="DC1276" t="s">
        <v>132</v>
      </c>
      <c r="DD1276" t="s">
        <v>133</v>
      </c>
      <c r="DG1276">
        <v>1885199</v>
      </c>
      <c r="DI1276">
        <v>0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3">
      <c r="A1277" t="str">
        <f>"09/28/2024 21:15:01.894"</f>
        <v>09/28/2024 21:15:01.894</v>
      </c>
      <c r="C1277" t="str">
        <f t="shared" si="79"/>
        <v>FFDFD7C0</v>
      </c>
      <c r="D1277" t="s">
        <v>143</v>
      </c>
      <c r="E1277">
        <v>13</v>
      </c>
      <c r="J1277" t="s">
        <v>144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"21:15:01.633"</f>
        <v>21:15:01.633</v>
      </c>
      <c r="T1277" t="str">
        <f>"21:15:01.133"</f>
        <v>21:15:01.133</v>
      </c>
      <c r="U1277" t="str">
        <f t="shared" si="77"/>
        <v>A073EB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297</v>
      </c>
      <c r="AG1277">
        <v>0</v>
      </c>
      <c r="AH1277">
        <v>3</v>
      </c>
      <c r="AI1277">
        <v>2</v>
      </c>
      <c r="AJ1277">
        <v>1</v>
      </c>
      <c r="AK1277" t="s">
        <v>690</v>
      </c>
      <c r="AL1277">
        <v>36.028934</v>
      </c>
      <c r="AM1277" t="s">
        <v>691</v>
      </c>
      <c r="AN1277">
        <v>-75.667991999999998</v>
      </c>
      <c r="AO1277">
        <v>25</v>
      </c>
      <c r="AP1277">
        <v>575</v>
      </c>
      <c r="AQ1277" t="s">
        <v>129</v>
      </c>
      <c r="AR1277">
        <v>-18</v>
      </c>
      <c r="AS1277">
        <v>-68</v>
      </c>
      <c r="AT1277">
        <v>-1088</v>
      </c>
      <c r="BB1277" t="str">
        <f t="shared" si="78"/>
        <v>1200</v>
      </c>
      <c r="BC1277">
        <v>1</v>
      </c>
      <c r="BD1277" t="str">
        <f t="shared" si="80"/>
        <v xml:space="preserve">N1281F  </v>
      </c>
      <c r="BE1277">
        <v>1</v>
      </c>
      <c r="BG1277">
        <v>0</v>
      </c>
      <c r="BH1277">
        <v>0</v>
      </c>
      <c r="BI1277">
        <v>0</v>
      </c>
      <c r="BJ1277">
        <v>400</v>
      </c>
      <c r="BK1277">
        <v>-175</v>
      </c>
      <c r="BL1277" t="s">
        <v>300</v>
      </c>
      <c r="BM1277">
        <v>1</v>
      </c>
      <c r="BN1277">
        <v>0</v>
      </c>
      <c r="BO1277">
        <v>1</v>
      </c>
      <c r="BP1277">
        <v>0</v>
      </c>
      <c r="BS1277">
        <v>0.08</v>
      </c>
      <c r="BT1277">
        <v>0</v>
      </c>
      <c r="BU1277">
        <v>0</v>
      </c>
      <c r="CE1277" t="str">
        <f>"21:15:01.639"</f>
        <v>21:15:01.639</v>
      </c>
      <c r="CF1277">
        <v>639104824</v>
      </c>
      <c r="CI1277">
        <v>0</v>
      </c>
      <c r="CJ1277">
        <v>1504</v>
      </c>
      <c r="CK1277">
        <v>1011.2</v>
      </c>
      <c r="CL1277">
        <v>4.2187999999999999</v>
      </c>
      <c r="CM1277">
        <v>1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4</v>
      </c>
      <c r="CY1277">
        <v>7</v>
      </c>
      <c r="CZ1277" t="s">
        <v>131</v>
      </c>
      <c r="DA1277">
        <v>145</v>
      </c>
      <c r="DB1277">
        <v>1</v>
      </c>
      <c r="DC1277" t="s">
        <v>132</v>
      </c>
      <c r="DD1277" t="s">
        <v>133</v>
      </c>
      <c r="DG1277">
        <v>1885199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3">
      <c r="A1278" t="str">
        <f>"09/28/2024 21:15:01.863"</f>
        <v>09/28/2024 21:15:01.863</v>
      </c>
      <c r="C1278" t="str">
        <f t="shared" si="79"/>
        <v>FFDFD7C0</v>
      </c>
      <c r="D1278" t="s">
        <v>136</v>
      </c>
      <c r="E1278">
        <v>4</v>
      </c>
      <c r="F1278">
        <v>1004</v>
      </c>
      <c r="G1278" t="s">
        <v>124</v>
      </c>
      <c r="J1278" t="s">
        <v>137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"21:15:01.633"</f>
        <v>21:15:01.633</v>
      </c>
      <c r="T1278" t="str">
        <f>"21:15:01.133"</f>
        <v>21:15:01.133</v>
      </c>
      <c r="U1278" t="str">
        <f t="shared" si="77"/>
        <v>A073EB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297</v>
      </c>
      <c r="AG1278">
        <v>0</v>
      </c>
      <c r="AH1278">
        <v>3</v>
      </c>
      <c r="AI1278">
        <v>2</v>
      </c>
      <c r="AJ1278">
        <v>1</v>
      </c>
      <c r="AK1278" t="s">
        <v>690</v>
      </c>
      <c r="AL1278">
        <v>36.028934</v>
      </c>
      <c r="AM1278" t="s">
        <v>691</v>
      </c>
      <c r="AN1278">
        <v>-75.667991999999998</v>
      </c>
      <c r="AO1278">
        <v>25</v>
      </c>
      <c r="AP1278">
        <v>575</v>
      </c>
      <c r="AQ1278" t="s">
        <v>129</v>
      </c>
      <c r="AR1278">
        <v>-18</v>
      </c>
      <c r="AS1278">
        <v>-68</v>
      </c>
      <c r="AT1278">
        <v>-1088</v>
      </c>
      <c r="BB1278" t="str">
        <f t="shared" si="78"/>
        <v>1200</v>
      </c>
      <c r="BC1278">
        <v>1</v>
      </c>
      <c r="BD1278" t="str">
        <f t="shared" si="80"/>
        <v xml:space="preserve">N1281F  </v>
      </c>
      <c r="BE1278">
        <v>1</v>
      </c>
      <c r="BG1278">
        <v>0</v>
      </c>
      <c r="BH1278">
        <v>0</v>
      </c>
      <c r="BI1278">
        <v>0</v>
      </c>
      <c r="BJ1278">
        <v>400</v>
      </c>
      <c r="BK1278">
        <v>-175</v>
      </c>
      <c r="BL1278" t="s">
        <v>300</v>
      </c>
      <c r="BM1278">
        <v>1</v>
      </c>
      <c r="BN1278">
        <v>0</v>
      </c>
      <c r="BO1278">
        <v>1</v>
      </c>
      <c r="BP1278">
        <v>0</v>
      </c>
      <c r="BS1278">
        <v>0.08</v>
      </c>
      <c r="BT1278">
        <v>0</v>
      </c>
      <c r="BU1278">
        <v>0</v>
      </c>
      <c r="CE1278" t="str">
        <f>"21:15:01.639"</f>
        <v>21:15:01.639</v>
      </c>
      <c r="CF1278">
        <v>639104824</v>
      </c>
      <c r="CI1278">
        <v>0</v>
      </c>
      <c r="CJ1278">
        <v>1504</v>
      </c>
      <c r="CK1278">
        <v>1011.2</v>
      </c>
      <c r="CL1278">
        <v>4.2187999999999999</v>
      </c>
      <c r="CM1278">
        <v>1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4</v>
      </c>
      <c r="CY1278">
        <v>7</v>
      </c>
      <c r="CZ1278" t="s">
        <v>131</v>
      </c>
      <c r="DA1278">
        <v>145</v>
      </c>
      <c r="DB1278">
        <v>1</v>
      </c>
      <c r="DC1278" t="s">
        <v>132</v>
      </c>
      <c r="DD1278" t="s">
        <v>133</v>
      </c>
      <c r="DG1278">
        <v>1885199</v>
      </c>
      <c r="DI1278">
        <v>0</v>
      </c>
      <c r="DJ1278">
        <v>0</v>
      </c>
      <c r="DK1278">
        <v>1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3">
      <c r="A1279" t="str">
        <f>"09/28/2024 21:15:01.847"</f>
        <v>09/28/2024 21:15:01.847</v>
      </c>
      <c r="C1279" t="str">
        <f t="shared" si="79"/>
        <v>FFDFD7C0</v>
      </c>
      <c r="D1279" t="s">
        <v>136</v>
      </c>
      <c r="E1279">
        <v>3</v>
      </c>
      <c r="F1279">
        <v>1003</v>
      </c>
      <c r="G1279" t="s">
        <v>142</v>
      </c>
      <c r="J1279" t="s">
        <v>137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"21:15:01.633"</f>
        <v>21:15:01.633</v>
      </c>
      <c r="T1279" t="str">
        <f>"21:15:01.133"</f>
        <v>21:15:01.133</v>
      </c>
      <c r="U1279" t="str">
        <f t="shared" si="77"/>
        <v>A073EB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297</v>
      </c>
      <c r="AG1279">
        <v>0</v>
      </c>
      <c r="AH1279">
        <v>3</v>
      </c>
      <c r="AI1279">
        <v>2</v>
      </c>
      <c r="AJ1279">
        <v>1</v>
      </c>
      <c r="AK1279" t="s">
        <v>690</v>
      </c>
      <c r="AL1279">
        <v>36.028934</v>
      </c>
      <c r="AM1279" t="s">
        <v>691</v>
      </c>
      <c r="AN1279">
        <v>-75.667991999999998</v>
      </c>
      <c r="AO1279">
        <v>25</v>
      </c>
      <c r="AP1279">
        <v>575</v>
      </c>
      <c r="AQ1279" t="s">
        <v>129</v>
      </c>
      <c r="AR1279">
        <v>-18</v>
      </c>
      <c r="AS1279">
        <v>-68</v>
      </c>
      <c r="AT1279">
        <v>-1088</v>
      </c>
      <c r="BB1279" t="str">
        <f t="shared" si="78"/>
        <v>1200</v>
      </c>
      <c r="BC1279">
        <v>1</v>
      </c>
      <c r="BD1279" t="str">
        <f t="shared" si="80"/>
        <v xml:space="preserve">N1281F  </v>
      </c>
      <c r="BE1279">
        <v>1</v>
      </c>
      <c r="BG1279">
        <v>0</v>
      </c>
      <c r="BH1279">
        <v>0</v>
      </c>
      <c r="BI1279">
        <v>0</v>
      </c>
      <c r="BJ1279">
        <v>400</v>
      </c>
      <c r="BK1279">
        <v>-175</v>
      </c>
      <c r="BL1279" t="s">
        <v>300</v>
      </c>
      <c r="BM1279">
        <v>1</v>
      </c>
      <c r="BN1279">
        <v>0</v>
      </c>
      <c r="BO1279">
        <v>1</v>
      </c>
      <c r="BP1279">
        <v>0</v>
      </c>
      <c r="BS1279">
        <v>0.08</v>
      </c>
      <c r="BT1279">
        <v>0</v>
      </c>
      <c r="BU1279">
        <v>0</v>
      </c>
      <c r="CE1279" t="str">
        <f>"21:15:01.639"</f>
        <v>21:15:01.639</v>
      </c>
      <c r="CF1279">
        <v>639104824</v>
      </c>
      <c r="CI1279">
        <v>0</v>
      </c>
      <c r="CJ1279">
        <v>1504</v>
      </c>
      <c r="CK1279">
        <v>1011.2</v>
      </c>
      <c r="CL1279">
        <v>4.2187999999999999</v>
      </c>
      <c r="CM1279">
        <v>1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4</v>
      </c>
      <c r="CY1279">
        <v>7</v>
      </c>
      <c r="CZ1279" t="s">
        <v>131</v>
      </c>
      <c r="DA1279">
        <v>145</v>
      </c>
      <c r="DB1279">
        <v>1</v>
      </c>
      <c r="DC1279" t="s">
        <v>132</v>
      </c>
      <c r="DD1279" t="s">
        <v>133</v>
      </c>
      <c r="DG1279">
        <v>1885199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3">
      <c r="A1280" t="str">
        <f>"09/28/2024 21:15:03.081"</f>
        <v>09/28/2024 21:15:03.081</v>
      </c>
      <c r="C1280" t="str">
        <f t="shared" si="79"/>
        <v>FFDFD7C0</v>
      </c>
      <c r="D1280" t="s">
        <v>143</v>
      </c>
      <c r="E1280">
        <v>13</v>
      </c>
      <c r="J1280" t="s">
        <v>144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"21:15:02.758"</f>
        <v>21:15:02.758</v>
      </c>
      <c r="T1280" t="str">
        <f>"21:15:02.258"</f>
        <v>21:15:02.258</v>
      </c>
      <c r="U1280" t="str">
        <f t="shared" si="77"/>
        <v>A073EB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297</v>
      </c>
      <c r="AG1280">
        <v>0</v>
      </c>
      <c r="AH1280">
        <v>3</v>
      </c>
      <c r="AI1280">
        <v>2</v>
      </c>
      <c r="AJ1280">
        <v>1</v>
      </c>
      <c r="AK1280" t="s">
        <v>692</v>
      </c>
      <c r="AL1280">
        <v>36.028590000000001</v>
      </c>
      <c r="AM1280" t="s">
        <v>693</v>
      </c>
      <c r="AN1280">
        <v>-75.668098999999998</v>
      </c>
      <c r="AO1280">
        <v>25</v>
      </c>
      <c r="AP1280">
        <v>550</v>
      </c>
      <c r="AQ1280" t="s">
        <v>129</v>
      </c>
      <c r="AR1280">
        <v>-17</v>
      </c>
      <c r="AS1280">
        <v>-69</v>
      </c>
      <c r="AT1280">
        <v>-1024</v>
      </c>
      <c r="BB1280" t="str">
        <f t="shared" si="78"/>
        <v>1200</v>
      </c>
      <c r="BC1280">
        <v>1</v>
      </c>
      <c r="BD1280" t="str">
        <f t="shared" si="80"/>
        <v xml:space="preserve">N1281F  </v>
      </c>
      <c r="BE1280">
        <v>1</v>
      </c>
      <c r="BG1280">
        <v>0</v>
      </c>
      <c r="BH1280">
        <v>0</v>
      </c>
      <c r="BI1280">
        <v>0</v>
      </c>
      <c r="BJ1280">
        <v>375</v>
      </c>
      <c r="BK1280">
        <v>-175</v>
      </c>
      <c r="BL1280" t="s">
        <v>300</v>
      </c>
      <c r="BM1280">
        <v>1</v>
      </c>
      <c r="BN1280">
        <v>0</v>
      </c>
      <c r="BO1280">
        <v>1</v>
      </c>
      <c r="BP1280">
        <v>0</v>
      </c>
      <c r="BS1280">
        <v>0.08</v>
      </c>
      <c r="BT1280">
        <v>0</v>
      </c>
      <c r="BU1280">
        <v>0</v>
      </c>
      <c r="CE1280" t="str">
        <f>"21:15:02.765"</f>
        <v>21:15:02.765</v>
      </c>
      <c r="CF1280">
        <v>764695123</v>
      </c>
      <c r="CI1280">
        <v>0</v>
      </c>
      <c r="CJ1280">
        <v>1504</v>
      </c>
      <c r="CK1280">
        <v>1011.2</v>
      </c>
      <c r="CL1280">
        <v>4.2187999999999999</v>
      </c>
      <c r="CM1280">
        <v>1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4</v>
      </c>
      <c r="CY1280">
        <v>7</v>
      </c>
      <c r="CZ1280" t="s">
        <v>131</v>
      </c>
      <c r="DA1280">
        <v>145</v>
      </c>
      <c r="DB1280">
        <v>1</v>
      </c>
      <c r="DC1280" t="s">
        <v>132</v>
      </c>
      <c r="DD1280" t="s">
        <v>133</v>
      </c>
      <c r="DG1280">
        <v>1885777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3">
      <c r="A1281" t="str">
        <f>"09/28/2024 21:15:03.097"</f>
        <v>09/28/2024 21:15:03.097</v>
      </c>
      <c r="C1281" t="str">
        <f t="shared" si="79"/>
        <v>FFDFD7C0</v>
      </c>
      <c r="D1281" t="s">
        <v>136</v>
      </c>
      <c r="E1281">
        <v>3</v>
      </c>
      <c r="F1281">
        <v>1003</v>
      </c>
      <c r="G1281" t="s">
        <v>142</v>
      </c>
      <c r="J1281" t="s">
        <v>137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"21:15:02.758"</f>
        <v>21:15:02.758</v>
      </c>
      <c r="T1281" t="str">
        <f>"21:15:02.258"</f>
        <v>21:15:02.258</v>
      </c>
      <c r="U1281" t="str">
        <f t="shared" si="77"/>
        <v>A073EB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297</v>
      </c>
      <c r="AG1281">
        <v>0</v>
      </c>
      <c r="AH1281">
        <v>3</v>
      </c>
      <c r="AI1281">
        <v>2</v>
      </c>
      <c r="AJ1281">
        <v>1</v>
      </c>
      <c r="AK1281" t="s">
        <v>692</v>
      </c>
      <c r="AL1281">
        <v>36.028590000000001</v>
      </c>
      <c r="AM1281" t="s">
        <v>693</v>
      </c>
      <c r="AN1281">
        <v>-75.668098999999998</v>
      </c>
      <c r="AO1281">
        <v>25</v>
      </c>
      <c r="AP1281">
        <v>550</v>
      </c>
      <c r="AQ1281" t="s">
        <v>129</v>
      </c>
      <c r="AR1281">
        <v>-17</v>
      </c>
      <c r="AS1281">
        <v>-69</v>
      </c>
      <c r="AT1281">
        <v>-1024</v>
      </c>
      <c r="BB1281" t="str">
        <f t="shared" si="78"/>
        <v>1200</v>
      </c>
      <c r="BC1281">
        <v>1</v>
      </c>
      <c r="BD1281" t="str">
        <f t="shared" si="80"/>
        <v xml:space="preserve">N1281F  </v>
      </c>
      <c r="BE1281">
        <v>1</v>
      </c>
      <c r="BG1281">
        <v>0</v>
      </c>
      <c r="BH1281">
        <v>0</v>
      </c>
      <c r="BI1281">
        <v>0</v>
      </c>
      <c r="BJ1281">
        <v>375</v>
      </c>
      <c r="BK1281">
        <v>-175</v>
      </c>
      <c r="BL1281" t="s">
        <v>300</v>
      </c>
      <c r="BM1281">
        <v>1</v>
      </c>
      <c r="BN1281">
        <v>0</v>
      </c>
      <c r="BO1281">
        <v>1</v>
      </c>
      <c r="BP1281">
        <v>0</v>
      </c>
      <c r="BS1281">
        <v>0.08</v>
      </c>
      <c r="BT1281">
        <v>0</v>
      </c>
      <c r="BU1281">
        <v>0</v>
      </c>
      <c r="CE1281" t="str">
        <f>"21:15:02.765"</f>
        <v>21:15:02.765</v>
      </c>
      <c r="CF1281">
        <v>764695123</v>
      </c>
      <c r="CI1281">
        <v>0</v>
      </c>
      <c r="CJ1281">
        <v>1504</v>
      </c>
      <c r="CK1281">
        <v>1011.2</v>
      </c>
      <c r="CL1281">
        <v>4.2187999999999999</v>
      </c>
      <c r="CM1281">
        <v>1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4</v>
      </c>
      <c r="CY1281">
        <v>7</v>
      </c>
      <c r="CZ1281" t="s">
        <v>131</v>
      </c>
      <c r="DA1281">
        <v>145</v>
      </c>
      <c r="DB1281">
        <v>1</v>
      </c>
      <c r="DC1281" t="s">
        <v>132</v>
      </c>
      <c r="DD1281" t="s">
        <v>133</v>
      </c>
      <c r="DG1281">
        <v>1885777</v>
      </c>
      <c r="DI1281">
        <v>0</v>
      </c>
      <c r="DJ1281">
        <v>0</v>
      </c>
      <c r="DK1281">
        <v>1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3">
      <c r="A1282" t="str">
        <f>"09/28/2024 21:15:03.097"</f>
        <v>09/28/2024 21:15:03.097</v>
      </c>
      <c r="C1282" t="str">
        <f t="shared" si="79"/>
        <v>FFDFD7C0</v>
      </c>
      <c r="D1282" t="s">
        <v>136</v>
      </c>
      <c r="E1282">
        <v>4</v>
      </c>
      <c r="F1282">
        <v>1004</v>
      </c>
      <c r="G1282" t="s">
        <v>124</v>
      </c>
      <c r="J1282" t="s">
        <v>137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"21:15:02.758"</f>
        <v>21:15:02.758</v>
      </c>
      <c r="T1282" t="str">
        <f>"21:15:02.258"</f>
        <v>21:15:02.258</v>
      </c>
      <c r="U1282" t="str">
        <f t="shared" ref="U1282:U1345" si="81">"A073EB"</f>
        <v>A073EB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297</v>
      </c>
      <c r="AG1282">
        <v>0</v>
      </c>
      <c r="AH1282">
        <v>3</v>
      </c>
      <c r="AI1282">
        <v>2</v>
      </c>
      <c r="AJ1282">
        <v>1</v>
      </c>
      <c r="AK1282" t="s">
        <v>692</v>
      </c>
      <c r="AL1282">
        <v>36.028590000000001</v>
      </c>
      <c r="AM1282" t="s">
        <v>693</v>
      </c>
      <c r="AN1282">
        <v>-75.668098999999998</v>
      </c>
      <c r="AO1282">
        <v>25</v>
      </c>
      <c r="AP1282">
        <v>550</v>
      </c>
      <c r="AQ1282" t="s">
        <v>129</v>
      </c>
      <c r="AR1282">
        <v>-17</v>
      </c>
      <c r="AS1282">
        <v>-69</v>
      </c>
      <c r="AT1282">
        <v>-1024</v>
      </c>
      <c r="BB1282" t="str">
        <f t="shared" si="78"/>
        <v>1200</v>
      </c>
      <c r="BC1282">
        <v>1</v>
      </c>
      <c r="BD1282" t="str">
        <f t="shared" si="80"/>
        <v xml:space="preserve">N1281F  </v>
      </c>
      <c r="BE1282">
        <v>1</v>
      </c>
      <c r="BG1282">
        <v>0</v>
      </c>
      <c r="BH1282">
        <v>0</v>
      </c>
      <c r="BI1282">
        <v>0</v>
      </c>
      <c r="BJ1282">
        <v>375</v>
      </c>
      <c r="BK1282">
        <v>-175</v>
      </c>
      <c r="BL1282" t="s">
        <v>300</v>
      </c>
      <c r="BM1282">
        <v>1</v>
      </c>
      <c r="BN1282">
        <v>0</v>
      </c>
      <c r="BO1282">
        <v>1</v>
      </c>
      <c r="BP1282">
        <v>0</v>
      </c>
      <c r="BS1282">
        <v>0.08</v>
      </c>
      <c r="BT1282">
        <v>0</v>
      </c>
      <c r="BU1282">
        <v>0</v>
      </c>
      <c r="CE1282" t="str">
        <f>"21:15:02.765"</f>
        <v>21:15:02.765</v>
      </c>
      <c r="CF1282">
        <v>764695123</v>
      </c>
      <c r="CI1282">
        <v>0</v>
      </c>
      <c r="CJ1282">
        <v>1504</v>
      </c>
      <c r="CK1282">
        <v>1011.2</v>
      </c>
      <c r="CL1282">
        <v>4.2187999999999999</v>
      </c>
      <c r="CM1282">
        <v>1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4</v>
      </c>
      <c r="CY1282">
        <v>7</v>
      </c>
      <c r="CZ1282" t="s">
        <v>131</v>
      </c>
      <c r="DA1282">
        <v>145</v>
      </c>
      <c r="DB1282">
        <v>1</v>
      </c>
      <c r="DC1282" t="s">
        <v>132</v>
      </c>
      <c r="DD1282" t="s">
        <v>133</v>
      </c>
      <c r="DG1282">
        <v>1885777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3">
      <c r="A1283" t="str">
        <f>"09/28/2024 21:15:03.097"</f>
        <v>09/28/2024 21:15:03.097</v>
      </c>
      <c r="C1283" t="str">
        <f t="shared" si="79"/>
        <v>FFDFD7C0</v>
      </c>
      <c r="D1283" t="s">
        <v>123</v>
      </c>
      <c r="E1283">
        <v>2</v>
      </c>
      <c r="H1283">
        <v>158</v>
      </c>
      <c r="I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"21:15:02.758"</f>
        <v>21:15:02.758</v>
      </c>
      <c r="T1283" t="str">
        <f>"21:15:02.258"</f>
        <v>21:15:02.258</v>
      </c>
      <c r="U1283" t="str">
        <f t="shared" si="81"/>
        <v>A073EB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297</v>
      </c>
      <c r="AG1283">
        <v>0</v>
      </c>
      <c r="AH1283">
        <v>3</v>
      </c>
      <c r="AI1283">
        <v>2</v>
      </c>
      <c r="AJ1283">
        <v>1</v>
      </c>
      <c r="AK1283" t="s">
        <v>692</v>
      </c>
      <c r="AL1283">
        <v>36.028590000000001</v>
      </c>
      <c r="AM1283" t="s">
        <v>693</v>
      </c>
      <c r="AN1283">
        <v>-75.668098999999998</v>
      </c>
      <c r="AO1283">
        <v>25</v>
      </c>
      <c r="AP1283">
        <v>550</v>
      </c>
      <c r="AQ1283" t="s">
        <v>129</v>
      </c>
      <c r="AR1283">
        <v>-17</v>
      </c>
      <c r="AS1283">
        <v>-69</v>
      </c>
      <c r="AT1283">
        <v>-1024</v>
      </c>
      <c r="BB1283" t="str">
        <f t="shared" ref="BB1283:BB1346" si="82">"1200"</f>
        <v>1200</v>
      </c>
      <c r="BC1283">
        <v>1</v>
      </c>
      <c r="BD1283" t="str">
        <f t="shared" si="80"/>
        <v xml:space="preserve">N1281F  </v>
      </c>
      <c r="BE1283">
        <v>1</v>
      </c>
      <c r="BG1283">
        <v>0</v>
      </c>
      <c r="BH1283">
        <v>0</v>
      </c>
      <c r="BI1283">
        <v>0</v>
      </c>
      <c r="BJ1283">
        <v>375</v>
      </c>
      <c r="BK1283">
        <v>-175</v>
      </c>
      <c r="BL1283" t="s">
        <v>300</v>
      </c>
      <c r="BM1283">
        <v>1</v>
      </c>
      <c r="BN1283">
        <v>0</v>
      </c>
      <c r="BO1283">
        <v>1</v>
      </c>
      <c r="BP1283">
        <v>0</v>
      </c>
      <c r="BS1283">
        <v>0.08</v>
      </c>
      <c r="BT1283">
        <v>0</v>
      </c>
      <c r="BU1283">
        <v>0</v>
      </c>
      <c r="CE1283" t="str">
        <f>"21:15:02.765"</f>
        <v>21:15:02.765</v>
      </c>
      <c r="CF1283">
        <v>764695123</v>
      </c>
      <c r="CI1283">
        <v>0</v>
      </c>
      <c r="CJ1283">
        <v>1504</v>
      </c>
      <c r="CK1283">
        <v>1011.2</v>
      </c>
      <c r="CL1283">
        <v>4.2187999999999999</v>
      </c>
      <c r="CM1283">
        <v>1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4</v>
      </c>
      <c r="CY1283">
        <v>7</v>
      </c>
      <c r="CZ1283" t="s">
        <v>131</v>
      </c>
      <c r="DA1283">
        <v>145</v>
      </c>
      <c r="DB1283">
        <v>1</v>
      </c>
      <c r="DC1283" t="s">
        <v>132</v>
      </c>
      <c r="DD1283" t="s">
        <v>133</v>
      </c>
      <c r="DG1283">
        <v>1885777</v>
      </c>
      <c r="DI1283">
        <v>0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3">
      <c r="A1284" t="str">
        <f>"09/28/2024 21:15:03.097"</f>
        <v>09/28/2024 21:15:03.097</v>
      </c>
      <c r="C1284" t="str">
        <f t="shared" si="79"/>
        <v>FFDFD7C0</v>
      </c>
      <c r="D1284" t="s">
        <v>427</v>
      </c>
      <c r="E1284">
        <v>46</v>
      </c>
      <c r="H1284">
        <v>143</v>
      </c>
      <c r="I1284" t="s">
        <v>428</v>
      </c>
      <c r="J1284" t="s">
        <v>297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"21:15:02.758"</f>
        <v>21:15:02.758</v>
      </c>
      <c r="T1284" t="str">
        <f>"21:15:02.258"</f>
        <v>21:15:02.258</v>
      </c>
      <c r="U1284" t="str">
        <f t="shared" si="81"/>
        <v>A073EB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297</v>
      </c>
      <c r="AG1284">
        <v>0</v>
      </c>
      <c r="AH1284">
        <v>3</v>
      </c>
      <c r="AI1284">
        <v>2</v>
      </c>
      <c r="AJ1284">
        <v>1</v>
      </c>
      <c r="AK1284" t="s">
        <v>692</v>
      </c>
      <c r="AL1284">
        <v>36.028590000000001</v>
      </c>
      <c r="AM1284" t="s">
        <v>693</v>
      </c>
      <c r="AN1284">
        <v>-75.668098999999998</v>
      </c>
      <c r="AO1284">
        <v>25</v>
      </c>
      <c r="AP1284">
        <v>550</v>
      </c>
      <c r="AQ1284" t="s">
        <v>129</v>
      </c>
      <c r="AR1284">
        <v>-17</v>
      </c>
      <c r="AS1284">
        <v>-69</v>
      </c>
      <c r="AT1284">
        <v>-1024</v>
      </c>
      <c r="BB1284" t="str">
        <f t="shared" si="82"/>
        <v>1200</v>
      </c>
      <c r="BC1284">
        <v>1</v>
      </c>
      <c r="BD1284" t="str">
        <f t="shared" si="80"/>
        <v xml:space="preserve">N1281F  </v>
      </c>
      <c r="BE1284">
        <v>1</v>
      </c>
      <c r="BG1284">
        <v>0</v>
      </c>
      <c r="BH1284">
        <v>0</v>
      </c>
      <c r="BI1284">
        <v>0</v>
      </c>
      <c r="BJ1284">
        <v>375</v>
      </c>
      <c r="BK1284">
        <v>-175</v>
      </c>
      <c r="BL1284" t="s">
        <v>300</v>
      </c>
      <c r="BM1284">
        <v>1</v>
      </c>
      <c r="BN1284">
        <v>0</v>
      </c>
      <c r="BO1284">
        <v>1</v>
      </c>
      <c r="BP1284">
        <v>0</v>
      </c>
      <c r="BS1284">
        <v>0.08</v>
      </c>
      <c r="BT1284">
        <v>0</v>
      </c>
      <c r="BU1284">
        <v>0</v>
      </c>
      <c r="CE1284" t="str">
        <f>"21:15:02.765"</f>
        <v>21:15:02.765</v>
      </c>
      <c r="CF1284">
        <v>764695123</v>
      </c>
      <c r="CI1284">
        <v>0</v>
      </c>
      <c r="CJ1284">
        <v>1504</v>
      </c>
      <c r="CK1284">
        <v>1011.2</v>
      </c>
      <c r="CL1284">
        <v>4.2187999999999999</v>
      </c>
      <c r="CM1284">
        <v>1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4</v>
      </c>
      <c r="CY1284">
        <v>7</v>
      </c>
      <c r="CZ1284" t="s">
        <v>131</v>
      </c>
      <c r="DA1284">
        <v>145</v>
      </c>
      <c r="DB1284">
        <v>1</v>
      </c>
      <c r="DC1284" t="s">
        <v>132</v>
      </c>
      <c r="DD1284" t="s">
        <v>133</v>
      </c>
      <c r="DG1284">
        <v>1885777</v>
      </c>
      <c r="DI1284">
        <v>0</v>
      </c>
      <c r="DJ1284">
        <v>0</v>
      </c>
      <c r="DK1284">
        <v>1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3">
      <c r="A1285" t="str">
        <f>"09/28/2024 21:15:04.034"</f>
        <v>09/28/2024 21:15:04.034</v>
      </c>
      <c r="C1285" t="str">
        <f t="shared" si="79"/>
        <v>FFDFD7C0</v>
      </c>
      <c r="D1285" t="s">
        <v>427</v>
      </c>
      <c r="E1285">
        <v>46</v>
      </c>
      <c r="H1285">
        <v>143</v>
      </c>
      <c r="I1285" t="s">
        <v>428</v>
      </c>
      <c r="J1285" t="s">
        <v>297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"21:15:03.727"</f>
        <v>21:15:03.727</v>
      </c>
      <c r="T1285" t="str">
        <f>"21:15:03.327"</f>
        <v>21:15:03.327</v>
      </c>
      <c r="U1285" t="str">
        <f t="shared" si="81"/>
        <v>A073EB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297</v>
      </c>
      <c r="AG1285">
        <v>0</v>
      </c>
      <c r="AH1285">
        <v>3</v>
      </c>
      <c r="AI1285">
        <v>2</v>
      </c>
      <c r="AJ1285">
        <v>1</v>
      </c>
      <c r="AK1285" t="s">
        <v>694</v>
      </c>
      <c r="AL1285">
        <v>36.028267999999997</v>
      </c>
      <c r="AM1285" t="s">
        <v>695</v>
      </c>
      <c r="AN1285">
        <v>-75.668227999999999</v>
      </c>
      <c r="AO1285">
        <v>25</v>
      </c>
      <c r="AP1285">
        <v>525</v>
      </c>
      <c r="AQ1285" t="s">
        <v>129</v>
      </c>
      <c r="AR1285">
        <v>-17</v>
      </c>
      <c r="AS1285">
        <v>-70</v>
      </c>
      <c r="AT1285">
        <v>-960</v>
      </c>
      <c r="BB1285" t="str">
        <f t="shared" si="82"/>
        <v>1200</v>
      </c>
      <c r="BC1285">
        <v>1</v>
      </c>
      <c r="BD1285" t="str">
        <f t="shared" si="80"/>
        <v xml:space="preserve">N1281F  </v>
      </c>
      <c r="BE1285">
        <v>1</v>
      </c>
      <c r="BG1285">
        <v>0</v>
      </c>
      <c r="BH1285">
        <v>0</v>
      </c>
      <c r="BI1285">
        <v>0</v>
      </c>
      <c r="BJ1285">
        <v>350</v>
      </c>
      <c r="BK1285">
        <v>-175</v>
      </c>
      <c r="BL1285" t="s">
        <v>300</v>
      </c>
      <c r="BM1285">
        <v>1</v>
      </c>
      <c r="BN1285">
        <v>0</v>
      </c>
      <c r="BO1285">
        <v>1</v>
      </c>
      <c r="BP1285">
        <v>0</v>
      </c>
      <c r="BS1285">
        <v>0.12</v>
      </c>
      <c r="BT1285">
        <v>0</v>
      </c>
      <c r="BU1285">
        <v>0</v>
      </c>
      <c r="CE1285" t="str">
        <f>"21:15:03.733"</f>
        <v>21:15:03.733</v>
      </c>
      <c r="CF1285">
        <v>732997691</v>
      </c>
      <c r="CI1285">
        <v>0</v>
      </c>
      <c r="CJ1285">
        <v>1504</v>
      </c>
      <c r="CK1285">
        <v>1011.2</v>
      </c>
      <c r="CL1285">
        <v>4.2187999999999999</v>
      </c>
      <c r="CM1285">
        <v>1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4</v>
      </c>
      <c r="CY1285">
        <v>7</v>
      </c>
      <c r="CZ1285" t="s">
        <v>131</v>
      </c>
      <c r="DA1285">
        <v>145</v>
      </c>
      <c r="DB1285">
        <v>1</v>
      </c>
      <c r="DC1285" t="s">
        <v>132</v>
      </c>
      <c r="DD1285" t="s">
        <v>133</v>
      </c>
      <c r="DG1285">
        <v>1886271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3">
      <c r="A1286" t="str">
        <f>"09/28/2024 21:15:04.034"</f>
        <v>09/28/2024 21:15:04.034</v>
      </c>
      <c r="C1286" t="str">
        <f t="shared" si="79"/>
        <v>FFDFD7C0</v>
      </c>
      <c r="D1286" t="s">
        <v>143</v>
      </c>
      <c r="E1286">
        <v>13</v>
      </c>
      <c r="J1286" t="s">
        <v>144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"21:15:03.727"</f>
        <v>21:15:03.727</v>
      </c>
      <c r="T1286" t="str">
        <f>"21:15:03.327"</f>
        <v>21:15:03.327</v>
      </c>
      <c r="U1286" t="str">
        <f t="shared" si="81"/>
        <v>A073EB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297</v>
      </c>
      <c r="AG1286">
        <v>0</v>
      </c>
      <c r="AH1286">
        <v>3</v>
      </c>
      <c r="AI1286">
        <v>2</v>
      </c>
      <c r="AJ1286">
        <v>1</v>
      </c>
      <c r="AK1286" t="s">
        <v>694</v>
      </c>
      <c r="AL1286">
        <v>36.028267999999997</v>
      </c>
      <c r="AM1286" t="s">
        <v>695</v>
      </c>
      <c r="AN1286">
        <v>-75.668227999999999</v>
      </c>
      <c r="AO1286">
        <v>25</v>
      </c>
      <c r="AP1286">
        <v>525</v>
      </c>
      <c r="AQ1286" t="s">
        <v>129</v>
      </c>
      <c r="AR1286">
        <v>-17</v>
      </c>
      <c r="AS1286">
        <v>-70</v>
      </c>
      <c r="AT1286">
        <v>-960</v>
      </c>
      <c r="BB1286" t="str">
        <f t="shared" si="82"/>
        <v>1200</v>
      </c>
      <c r="BC1286">
        <v>1</v>
      </c>
      <c r="BD1286" t="str">
        <f t="shared" si="80"/>
        <v xml:space="preserve">N1281F  </v>
      </c>
      <c r="BE1286">
        <v>1</v>
      </c>
      <c r="BG1286">
        <v>0</v>
      </c>
      <c r="BH1286">
        <v>0</v>
      </c>
      <c r="BI1286">
        <v>0</v>
      </c>
      <c r="BJ1286">
        <v>350</v>
      </c>
      <c r="BK1286">
        <v>-175</v>
      </c>
      <c r="BL1286" t="s">
        <v>300</v>
      </c>
      <c r="BM1286">
        <v>1</v>
      </c>
      <c r="BN1286">
        <v>0</v>
      </c>
      <c r="BO1286">
        <v>1</v>
      </c>
      <c r="BP1286">
        <v>0</v>
      </c>
      <c r="BS1286">
        <v>0.12</v>
      </c>
      <c r="BT1286">
        <v>0</v>
      </c>
      <c r="BU1286">
        <v>0</v>
      </c>
      <c r="CE1286" t="str">
        <f>"21:15:03.733"</f>
        <v>21:15:03.733</v>
      </c>
      <c r="CF1286">
        <v>732997691</v>
      </c>
      <c r="CI1286">
        <v>0</v>
      </c>
      <c r="CJ1286">
        <v>1504</v>
      </c>
      <c r="CK1286">
        <v>1011.2</v>
      </c>
      <c r="CL1286">
        <v>4.2187999999999999</v>
      </c>
      <c r="CM1286">
        <v>1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4</v>
      </c>
      <c r="CY1286">
        <v>7</v>
      </c>
      <c r="CZ1286" t="s">
        <v>131</v>
      </c>
      <c r="DA1286">
        <v>145</v>
      </c>
      <c r="DB1286">
        <v>1</v>
      </c>
      <c r="DC1286" t="s">
        <v>132</v>
      </c>
      <c r="DD1286" t="s">
        <v>133</v>
      </c>
      <c r="DG1286">
        <v>1886271</v>
      </c>
      <c r="DI1286">
        <v>0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3">
      <c r="A1287" t="str">
        <f>"09/28/2024 21:15:04.034"</f>
        <v>09/28/2024 21:15:04.034</v>
      </c>
      <c r="C1287" t="str">
        <f t="shared" si="79"/>
        <v>FFDFD7C0</v>
      </c>
      <c r="D1287" t="s">
        <v>136</v>
      </c>
      <c r="E1287">
        <v>3</v>
      </c>
      <c r="F1287">
        <v>1003</v>
      </c>
      <c r="G1287" t="s">
        <v>142</v>
      </c>
      <c r="J1287" t="s">
        <v>137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"21:15:03.727"</f>
        <v>21:15:03.727</v>
      </c>
      <c r="T1287" t="str">
        <f>"21:15:03.327"</f>
        <v>21:15:03.327</v>
      </c>
      <c r="U1287" t="str">
        <f t="shared" si="81"/>
        <v>A073EB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297</v>
      </c>
      <c r="AG1287">
        <v>0</v>
      </c>
      <c r="AH1287">
        <v>3</v>
      </c>
      <c r="AI1287">
        <v>2</v>
      </c>
      <c r="AJ1287">
        <v>1</v>
      </c>
      <c r="AK1287" t="s">
        <v>694</v>
      </c>
      <c r="AL1287">
        <v>36.028267999999997</v>
      </c>
      <c r="AM1287" t="s">
        <v>695</v>
      </c>
      <c r="AN1287">
        <v>-75.668227999999999</v>
      </c>
      <c r="AO1287">
        <v>25</v>
      </c>
      <c r="AP1287">
        <v>525</v>
      </c>
      <c r="AQ1287" t="s">
        <v>129</v>
      </c>
      <c r="AR1287">
        <v>-17</v>
      </c>
      <c r="AS1287">
        <v>-70</v>
      </c>
      <c r="AT1287">
        <v>-960</v>
      </c>
      <c r="BB1287" t="str">
        <f t="shared" si="82"/>
        <v>1200</v>
      </c>
      <c r="BC1287">
        <v>1</v>
      </c>
      <c r="BD1287" t="str">
        <f t="shared" si="80"/>
        <v xml:space="preserve">N1281F  </v>
      </c>
      <c r="BE1287">
        <v>1</v>
      </c>
      <c r="BG1287">
        <v>0</v>
      </c>
      <c r="BH1287">
        <v>0</v>
      </c>
      <c r="BI1287">
        <v>0</v>
      </c>
      <c r="BJ1287">
        <v>350</v>
      </c>
      <c r="BK1287">
        <v>-175</v>
      </c>
      <c r="BL1287" t="s">
        <v>300</v>
      </c>
      <c r="BM1287">
        <v>1</v>
      </c>
      <c r="BN1287">
        <v>0</v>
      </c>
      <c r="BO1287">
        <v>1</v>
      </c>
      <c r="BP1287">
        <v>0</v>
      </c>
      <c r="BS1287">
        <v>0.12</v>
      </c>
      <c r="BT1287">
        <v>0</v>
      </c>
      <c r="BU1287">
        <v>0</v>
      </c>
      <c r="CE1287" t="str">
        <f>"21:15:03.733"</f>
        <v>21:15:03.733</v>
      </c>
      <c r="CF1287">
        <v>732997691</v>
      </c>
      <c r="CI1287">
        <v>0</v>
      </c>
      <c r="CJ1287">
        <v>1504</v>
      </c>
      <c r="CK1287">
        <v>1011.2</v>
      </c>
      <c r="CL1287">
        <v>4.2187999999999999</v>
      </c>
      <c r="CM1287">
        <v>1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4</v>
      </c>
      <c r="CY1287">
        <v>7</v>
      </c>
      <c r="CZ1287" t="s">
        <v>131</v>
      </c>
      <c r="DA1287">
        <v>145</v>
      </c>
      <c r="DB1287">
        <v>1</v>
      </c>
      <c r="DC1287" t="s">
        <v>132</v>
      </c>
      <c r="DD1287" t="s">
        <v>133</v>
      </c>
      <c r="DG1287">
        <v>1886271</v>
      </c>
      <c r="DI1287">
        <v>0</v>
      </c>
      <c r="DJ1287">
        <v>0</v>
      </c>
      <c r="DK1287">
        <v>1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3">
      <c r="A1288" t="str">
        <f>"09/28/2024 21:15:04.034"</f>
        <v>09/28/2024 21:15:04.034</v>
      </c>
      <c r="C1288" t="str">
        <f t="shared" si="79"/>
        <v>FFDFD7C0</v>
      </c>
      <c r="D1288" t="s">
        <v>136</v>
      </c>
      <c r="E1288">
        <v>4</v>
      </c>
      <c r="F1288">
        <v>1004</v>
      </c>
      <c r="G1288" t="s">
        <v>124</v>
      </c>
      <c r="J1288" t="s">
        <v>137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"21:15:03.727"</f>
        <v>21:15:03.727</v>
      </c>
      <c r="T1288" t="str">
        <f>"21:15:03.327"</f>
        <v>21:15:03.327</v>
      </c>
      <c r="U1288" t="str">
        <f t="shared" si="81"/>
        <v>A073EB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297</v>
      </c>
      <c r="AG1288">
        <v>0</v>
      </c>
      <c r="AH1288">
        <v>3</v>
      </c>
      <c r="AI1288">
        <v>2</v>
      </c>
      <c r="AJ1288">
        <v>1</v>
      </c>
      <c r="AK1288" t="s">
        <v>694</v>
      </c>
      <c r="AL1288">
        <v>36.028267999999997</v>
      </c>
      <c r="AM1288" t="s">
        <v>695</v>
      </c>
      <c r="AN1288">
        <v>-75.668227999999999</v>
      </c>
      <c r="AO1288">
        <v>25</v>
      </c>
      <c r="AP1288">
        <v>525</v>
      </c>
      <c r="AQ1288" t="s">
        <v>129</v>
      </c>
      <c r="AR1288">
        <v>-17</v>
      </c>
      <c r="AS1288">
        <v>-70</v>
      </c>
      <c r="AT1288">
        <v>-960</v>
      </c>
      <c r="BB1288" t="str">
        <f t="shared" si="82"/>
        <v>1200</v>
      </c>
      <c r="BC1288">
        <v>1</v>
      </c>
      <c r="BD1288" t="str">
        <f t="shared" si="80"/>
        <v xml:space="preserve">N1281F  </v>
      </c>
      <c r="BE1288">
        <v>1</v>
      </c>
      <c r="BG1288">
        <v>0</v>
      </c>
      <c r="BH1288">
        <v>0</v>
      </c>
      <c r="BI1288">
        <v>0</v>
      </c>
      <c r="BJ1288">
        <v>350</v>
      </c>
      <c r="BK1288">
        <v>-175</v>
      </c>
      <c r="BL1288" t="s">
        <v>300</v>
      </c>
      <c r="BM1288">
        <v>1</v>
      </c>
      <c r="BN1288">
        <v>0</v>
      </c>
      <c r="BO1288">
        <v>1</v>
      </c>
      <c r="BP1288">
        <v>0</v>
      </c>
      <c r="BS1288">
        <v>0.12</v>
      </c>
      <c r="BT1288">
        <v>0</v>
      </c>
      <c r="BU1288">
        <v>0</v>
      </c>
      <c r="CE1288" t="str">
        <f>"21:15:03.733"</f>
        <v>21:15:03.733</v>
      </c>
      <c r="CF1288">
        <v>732997691</v>
      </c>
      <c r="CI1288">
        <v>0</v>
      </c>
      <c r="CJ1288">
        <v>1504</v>
      </c>
      <c r="CK1288">
        <v>1011.2</v>
      </c>
      <c r="CL1288">
        <v>4.2187999999999999</v>
      </c>
      <c r="CM1288">
        <v>1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4</v>
      </c>
      <c r="CY1288">
        <v>7</v>
      </c>
      <c r="CZ1288" t="s">
        <v>131</v>
      </c>
      <c r="DA1288">
        <v>145</v>
      </c>
      <c r="DB1288">
        <v>1</v>
      </c>
      <c r="DC1288" t="s">
        <v>132</v>
      </c>
      <c r="DD1288" t="s">
        <v>133</v>
      </c>
      <c r="DG1288">
        <v>1886271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3">
      <c r="A1289" t="str">
        <f>"09/28/2024 21:15:04.066"</f>
        <v>09/28/2024 21:15:04.066</v>
      </c>
      <c r="C1289" t="str">
        <f t="shared" si="79"/>
        <v>FFDFD7C0</v>
      </c>
      <c r="D1289" t="s">
        <v>123</v>
      </c>
      <c r="E1289">
        <v>2</v>
      </c>
      <c r="H1289">
        <v>158</v>
      </c>
      <c r="I1289" t="s">
        <v>124</v>
      </c>
      <c r="J1289" t="s">
        <v>125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"21:15:03.727"</f>
        <v>21:15:03.727</v>
      </c>
      <c r="T1289" t="str">
        <f>"21:15:03.327"</f>
        <v>21:15:03.327</v>
      </c>
      <c r="U1289" t="str">
        <f t="shared" si="81"/>
        <v>A073EB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297</v>
      </c>
      <c r="AG1289">
        <v>0</v>
      </c>
      <c r="AH1289">
        <v>3</v>
      </c>
      <c r="AI1289">
        <v>2</v>
      </c>
      <c r="AJ1289">
        <v>1</v>
      </c>
      <c r="AK1289" t="s">
        <v>694</v>
      </c>
      <c r="AL1289">
        <v>36.028267999999997</v>
      </c>
      <c r="AM1289" t="s">
        <v>695</v>
      </c>
      <c r="AN1289">
        <v>-75.668227999999999</v>
      </c>
      <c r="AO1289">
        <v>25</v>
      </c>
      <c r="AP1289">
        <v>525</v>
      </c>
      <c r="AQ1289" t="s">
        <v>129</v>
      </c>
      <c r="AR1289">
        <v>-17</v>
      </c>
      <c r="AS1289">
        <v>-70</v>
      </c>
      <c r="AT1289">
        <v>-960</v>
      </c>
      <c r="BB1289" t="str">
        <f t="shared" si="82"/>
        <v>1200</v>
      </c>
      <c r="BC1289">
        <v>1</v>
      </c>
      <c r="BD1289" t="str">
        <f t="shared" si="80"/>
        <v xml:space="preserve">N1281F  </v>
      </c>
      <c r="BE1289">
        <v>1</v>
      </c>
      <c r="BG1289">
        <v>0</v>
      </c>
      <c r="BH1289">
        <v>0</v>
      </c>
      <c r="BI1289">
        <v>0</v>
      </c>
      <c r="BJ1289">
        <v>350</v>
      </c>
      <c r="BK1289">
        <v>-175</v>
      </c>
      <c r="BL1289" t="s">
        <v>300</v>
      </c>
      <c r="BM1289">
        <v>1</v>
      </c>
      <c r="BN1289">
        <v>0</v>
      </c>
      <c r="BO1289">
        <v>1</v>
      </c>
      <c r="BP1289">
        <v>0</v>
      </c>
      <c r="BS1289">
        <v>0.12</v>
      </c>
      <c r="BT1289">
        <v>0</v>
      </c>
      <c r="BU1289">
        <v>0</v>
      </c>
      <c r="CE1289" t="str">
        <f>"21:15:03.733"</f>
        <v>21:15:03.733</v>
      </c>
      <c r="CF1289">
        <v>732997691</v>
      </c>
      <c r="CI1289">
        <v>0</v>
      </c>
      <c r="CJ1289">
        <v>1504</v>
      </c>
      <c r="CK1289">
        <v>1011.2</v>
      </c>
      <c r="CL1289">
        <v>4.2187999999999999</v>
      </c>
      <c r="CM1289">
        <v>1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4</v>
      </c>
      <c r="CY1289">
        <v>7</v>
      </c>
      <c r="CZ1289" t="s">
        <v>131</v>
      </c>
      <c r="DA1289">
        <v>145</v>
      </c>
      <c r="DB1289">
        <v>1</v>
      </c>
      <c r="DC1289" t="s">
        <v>132</v>
      </c>
      <c r="DD1289" t="s">
        <v>133</v>
      </c>
      <c r="DG1289">
        <v>1886271</v>
      </c>
      <c r="DI1289">
        <v>0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3">
      <c r="A1290" t="str">
        <f>"09/28/2024 21:15:05.003"</f>
        <v>09/28/2024 21:15:05.003</v>
      </c>
      <c r="C1290" t="str">
        <f t="shared" si="79"/>
        <v>FFDFD7C0</v>
      </c>
      <c r="D1290" t="s">
        <v>427</v>
      </c>
      <c r="E1290">
        <v>46</v>
      </c>
      <c r="H1290">
        <v>143</v>
      </c>
      <c r="I1290" t="s">
        <v>428</v>
      </c>
      <c r="J1290" t="s">
        <v>297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"21:15:04.711"</f>
        <v>21:15:04.711</v>
      </c>
      <c r="T1290" t="str">
        <f>"21:15:04.311"</f>
        <v>21:15:04.311</v>
      </c>
      <c r="U1290" t="str">
        <f t="shared" si="81"/>
        <v>A073EB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297</v>
      </c>
      <c r="AG1290">
        <v>0</v>
      </c>
      <c r="AH1290">
        <v>3</v>
      </c>
      <c r="AI1290">
        <v>2</v>
      </c>
      <c r="AJ1290">
        <v>1</v>
      </c>
      <c r="AK1290" t="s">
        <v>696</v>
      </c>
      <c r="AL1290">
        <v>36.027968000000001</v>
      </c>
      <c r="AM1290" t="s">
        <v>697</v>
      </c>
      <c r="AN1290">
        <v>-75.668271000000004</v>
      </c>
      <c r="AO1290">
        <v>25</v>
      </c>
      <c r="AP1290">
        <v>525</v>
      </c>
      <c r="AQ1290" t="s">
        <v>129</v>
      </c>
      <c r="AR1290">
        <v>-17</v>
      </c>
      <c r="AS1290">
        <v>-69</v>
      </c>
      <c r="AT1290">
        <v>-1088</v>
      </c>
      <c r="BB1290" t="str">
        <f t="shared" si="82"/>
        <v>1200</v>
      </c>
      <c r="BC1290">
        <v>1</v>
      </c>
      <c r="BD1290" t="str">
        <f t="shared" si="80"/>
        <v xml:space="preserve">N1281F  </v>
      </c>
      <c r="BE1290">
        <v>1</v>
      </c>
      <c r="BG1290">
        <v>0</v>
      </c>
      <c r="BH1290">
        <v>0</v>
      </c>
      <c r="BI1290">
        <v>0</v>
      </c>
      <c r="BJ1290">
        <v>325</v>
      </c>
      <c r="BK1290">
        <v>-200</v>
      </c>
      <c r="BL1290" t="s">
        <v>300</v>
      </c>
      <c r="BM1290">
        <v>1</v>
      </c>
      <c r="BN1290">
        <v>0</v>
      </c>
      <c r="BO1290">
        <v>1</v>
      </c>
      <c r="BP1290">
        <v>0</v>
      </c>
      <c r="BS1290">
        <v>0.12</v>
      </c>
      <c r="BT1290">
        <v>0</v>
      </c>
      <c r="BU1290">
        <v>0</v>
      </c>
      <c r="CE1290" t="str">
        <f>"21:15:04.718"</f>
        <v>21:15:04.718</v>
      </c>
      <c r="CF1290">
        <v>717684445</v>
      </c>
      <c r="CI1290">
        <v>0</v>
      </c>
      <c r="CJ1290">
        <v>1504</v>
      </c>
      <c r="CK1290">
        <v>1011.2</v>
      </c>
      <c r="CL1290">
        <v>4.2187999999999999</v>
      </c>
      <c r="CM1290">
        <v>1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4</v>
      </c>
      <c r="CY1290">
        <v>7</v>
      </c>
      <c r="CZ1290" t="s">
        <v>131</v>
      </c>
      <c r="DA1290">
        <v>145</v>
      </c>
      <c r="DB1290">
        <v>1</v>
      </c>
      <c r="DC1290" t="s">
        <v>132</v>
      </c>
      <c r="DD1290" t="s">
        <v>133</v>
      </c>
      <c r="DG1290">
        <v>1886751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3">
      <c r="A1291" t="str">
        <f>"09/28/2024 21:15:05.003"</f>
        <v>09/28/2024 21:15:05.003</v>
      </c>
      <c r="C1291" t="str">
        <f t="shared" si="79"/>
        <v>FFDFD7C0</v>
      </c>
      <c r="D1291" t="s">
        <v>143</v>
      </c>
      <c r="E1291">
        <v>13</v>
      </c>
      <c r="J1291" t="s">
        <v>144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"21:15:04.711"</f>
        <v>21:15:04.711</v>
      </c>
      <c r="T1291" t="str">
        <f>"21:15:04.311"</f>
        <v>21:15:04.311</v>
      </c>
      <c r="U1291" t="str">
        <f t="shared" si="81"/>
        <v>A073EB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297</v>
      </c>
      <c r="AG1291">
        <v>0</v>
      </c>
      <c r="AH1291">
        <v>3</v>
      </c>
      <c r="AI1291">
        <v>2</v>
      </c>
      <c r="AJ1291">
        <v>1</v>
      </c>
      <c r="AK1291" t="s">
        <v>696</v>
      </c>
      <c r="AL1291">
        <v>36.027968000000001</v>
      </c>
      <c r="AM1291" t="s">
        <v>697</v>
      </c>
      <c r="AN1291">
        <v>-75.668271000000004</v>
      </c>
      <c r="AO1291">
        <v>25</v>
      </c>
      <c r="AP1291">
        <v>525</v>
      </c>
      <c r="AQ1291" t="s">
        <v>129</v>
      </c>
      <c r="AR1291">
        <v>-17</v>
      </c>
      <c r="AS1291">
        <v>-69</v>
      </c>
      <c r="AT1291">
        <v>-1088</v>
      </c>
      <c r="BB1291" t="str">
        <f t="shared" si="82"/>
        <v>1200</v>
      </c>
      <c r="BC1291">
        <v>1</v>
      </c>
      <c r="BD1291" t="str">
        <f t="shared" si="80"/>
        <v xml:space="preserve">N1281F  </v>
      </c>
      <c r="BE1291">
        <v>1</v>
      </c>
      <c r="BG1291">
        <v>0</v>
      </c>
      <c r="BH1291">
        <v>0</v>
      </c>
      <c r="BI1291">
        <v>0</v>
      </c>
      <c r="BJ1291">
        <v>325</v>
      </c>
      <c r="BK1291">
        <v>-200</v>
      </c>
      <c r="BL1291" t="s">
        <v>300</v>
      </c>
      <c r="BM1291">
        <v>1</v>
      </c>
      <c r="BN1291">
        <v>0</v>
      </c>
      <c r="BO1291">
        <v>1</v>
      </c>
      <c r="BP1291">
        <v>0</v>
      </c>
      <c r="BS1291">
        <v>0.12</v>
      </c>
      <c r="BT1291">
        <v>0</v>
      </c>
      <c r="BU1291">
        <v>0</v>
      </c>
      <c r="CE1291" t="str">
        <f>"21:15:04.718"</f>
        <v>21:15:04.718</v>
      </c>
      <c r="CF1291">
        <v>717684445</v>
      </c>
      <c r="CI1291">
        <v>0</v>
      </c>
      <c r="CJ1291">
        <v>1504</v>
      </c>
      <c r="CK1291">
        <v>1011.2</v>
      </c>
      <c r="CL1291">
        <v>4.2187999999999999</v>
      </c>
      <c r="CM1291">
        <v>1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4</v>
      </c>
      <c r="CY1291">
        <v>7</v>
      </c>
      <c r="CZ1291" t="s">
        <v>131</v>
      </c>
      <c r="DA1291">
        <v>145</v>
      </c>
      <c r="DB1291">
        <v>1</v>
      </c>
      <c r="DC1291" t="s">
        <v>132</v>
      </c>
      <c r="DD1291" t="s">
        <v>133</v>
      </c>
      <c r="DG1291">
        <v>1886751</v>
      </c>
      <c r="DI1291">
        <v>0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3">
      <c r="A1292" t="str">
        <f>"09/28/2024 21:15:05.003"</f>
        <v>09/28/2024 21:15:05.003</v>
      </c>
      <c r="C1292" t="str">
        <f t="shared" si="79"/>
        <v>FFDFD7C0</v>
      </c>
      <c r="D1292" t="s">
        <v>136</v>
      </c>
      <c r="E1292">
        <v>3</v>
      </c>
      <c r="F1292">
        <v>1003</v>
      </c>
      <c r="G1292" t="s">
        <v>142</v>
      </c>
      <c r="J1292" t="s">
        <v>137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"21:15:04.711"</f>
        <v>21:15:04.711</v>
      </c>
      <c r="T1292" t="str">
        <f>"21:15:04.311"</f>
        <v>21:15:04.311</v>
      </c>
      <c r="U1292" t="str">
        <f t="shared" si="81"/>
        <v>A073EB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297</v>
      </c>
      <c r="AG1292">
        <v>0</v>
      </c>
      <c r="AH1292">
        <v>3</v>
      </c>
      <c r="AI1292">
        <v>2</v>
      </c>
      <c r="AJ1292">
        <v>1</v>
      </c>
      <c r="AK1292" t="s">
        <v>696</v>
      </c>
      <c r="AL1292">
        <v>36.027968000000001</v>
      </c>
      <c r="AM1292" t="s">
        <v>697</v>
      </c>
      <c r="AN1292">
        <v>-75.668271000000004</v>
      </c>
      <c r="AO1292">
        <v>25</v>
      </c>
      <c r="AP1292">
        <v>525</v>
      </c>
      <c r="AQ1292" t="s">
        <v>129</v>
      </c>
      <c r="AR1292">
        <v>-17</v>
      </c>
      <c r="AS1292">
        <v>-69</v>
      </c>
      <c r="AT1292">
        <v>-1088</v>
      </c>
      <c r="BB1292" t="str">
        <f t="shared" si="82"/>
        <v>1200</v>
      </c>
      <c r="BC1292">
        <v>1</v>
      </c>
      <c r="BD1292" t="str">
        <f t="shared" si="80"/>
        <v xml:space="preserve">N1281F  </v>
      </c>
      <c r="BE1292">
        <v>1</v>
      </c>
      <c r="BG1292">
        <v>0</v>
      </c>
      <c r="BH1292">
        <v>0</v>
      </c>
      <c r="BI1292">
        <v>0</v>
      </c>
      <c r="BJ1292">
        <v>325</v>
      </c>
      <c r="BK1292">
        <v>-200</v>
      </c>
      <c r="BL1292" t="s">
        <v>300</v>
      </c>
      <c r="BM1292">
        <v>1</v>
      </c>
      <c r="BN1292">
        <v>0</v>
      </c>
      <c r="BO1292">
        <v>1</v>
      </c>
      <c r="BP1292">
        <v>0</v>
      </c>
      <c r="BS1292">
        <v>0.12</v>
      </c>
      <c r="BT1292">
        <v>0</v>
      </c>
      <c r="BU1292">
        <v>0</v>
      </c>
      <c r="CE1292" t="str">
        <f>"21:15:04.718"</f>
        <v>21:15:04.718</v>
      </c>
      <c r="CF1292">
        <v>717684445</v>
      </c>
      <c r="CI1292">
        <v>0</v>
      </c>
      <c r="CJ1292">
        <v>1504</v>
      </c>
      <c r="CK1292">
        <v>1011.2</v>
      </c>
      <c r="CL1292">
        <v>4.2187999999999999</v>
      </c>
      <c r="CM1292">
        <v>1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4</v>
      </c>
      <c r="CY1292">
        <v>7</v>
      </c>
      <c r="CZ1292" t="s">
        <v>131</v>
      </c>
      <c r="DA1292">
        <v>145</v>
      </c>
      <c r="DB1292">
        <v>1</v>
      </c>
      <c r="DC1292" t="s">
        <v>132</v>
      </c>
      <c r="DD1292" t="s">
        <v>133</v>
      </c>
      <c r="DG1292">
        <v>1886751</v>
      </c>
      <c r="DI1292">
        <v>0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3">
      <c r="A1293" t="str">
        <f>"09/28/2024 21:15:05.003"</f>
        <v>09/28/2024 21:15:05.003</v>
      </c>
      <c r="C1293" t="str">
        <f t="shared" si="79"/>
        <v>FFDFD7C0</v>
      </c>
      <c r="D1293" t="s">
        <v>136</v>
      </c>
      <c r="E1293">
        <v>4</v>
      </c>
      <c r="F1293">
        <v>1004</v>
      </c>
      <c r="G1293" t="s">
        <v>124</v>
      </c>
      <c r="J1293" t="s">
        <v>137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"21:15:04.711"</f>
        <v>21:15:04.711</v>
      </c>
      <c r="T1293" t="str">
        <f>"21:15:04.311"</f>
        <v>21:15:04.311</v>
      </c>
      <c r="U1293" t="str">
        <f t="shared" si="81"/>
        <v>A073EB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297</v>
      </c>
      <c r="AG1293">
        <v>0</v>
      </c>
      <c r="AH1293">
        <v>3</v>
      </c>
      <c r="AI1293">
        <v>2</v>
      </c>
      <c r="AJ1293">
        <v>1</v>
      </c>
      <c r="AK1293" t="s">
        <v>696</v>
      </c>
      <c r="AL1293">
        <v>36.027968000000001</v>
      </c>
      <c r="AM1293" t="s">
        <v>697</v>
      </c>
      <c r="AN1293">
        <v>-75.668271000000004</v>
      </c>
      <c r="AO1293">
        <v>25</v>
      </c>
      <c r="AP1293">
        <v>525</v>
      </c>
      <c r="AQ1293" t="s">
        <v>129</v>
      </c>
      <c r="AR1293">
        <v>-17</v>
      </c>
      <c r="AS1293">
        <v>-69</v>
      </c>
      <c r="AT1293">
        <v>-1088</v>
      </c>
      <c r="BB1293" t="str">
        <f t="shared" si="82"/>
        <v>1200</v>
      </c>
      <c r="BC1293">
        <v>1</v>
      </c>
      <c r="BD1293" t="str">
        <f t="shared" si="80"/>
        <v xml:space="preserve">N1281F  </v>
      </c>
      <c r="BE1293">
        <v>1</v>
      </c>
      <c r="BG1293">
        <v>0</v>
      </c>
      <c r="BH1293">
        <v>0</v>
      </c>
      <c r="BI1293">
        <v>0</v>
      </c>
      <c r="BJ1293">
        <v>325</v>
      </c>
      <c r="BK1293">
        <v>-200</v>
      </c>
      <c r="BL1293" t="s">
        <v>300</v>
      </c>
      <c r="BM1293">
        <v>1</v>
      </c>
      <c r="BN1293">
        <v>0</v>
      </c>
      <c r="BO1293">
        <v>1</v>
      </c>
      <c r="BP1293">
        <v>0</v>
      </c>
      <c r="BS1293">
        <v>0.12</v>
      </c>
      <c r="BT1293">
        <v>0</v>
      </c>
      <c r="BU1293">
        <v>0</v>
      </c>
      <c r="CE1293" t="str">
        <f>"21:15:04.718"</f>
        <v>21:15:04.718</v>
      </c>
      <c r="CF1293">
        <v>717684445</v>
      </c>
      <c r="CI1293">
        <v>0</v>
      </c>
      <c r="CJ1293">
        <v>1504</v>
      </c>
      <c r="CK1293">
        <v>1011.2</v>
      </c>
      <c r="CL1293">
        <v>4.2187999999999999</v>
      </c>
      <c r="CM1293">
        <v>1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4</v>
      </c>
      <c r="CY1293">
        <v>7</v>
      </c>
      <c r="CZ1293" t="s">
        <v>131</v>
      </c>
      <c r="DA1293">
        <v>145</v>
      </c>
      <c r="DB1293">
        <v>1</v>
      </c>
      <c r="DC1293" t="s">
        <v>132</v>
      </c>
      <c r="DD1293" t="s">
        <v>133</v>
      </c>
      <c r="DG1293">
        <v>1886751</v>
      </c>
      <c r="DI1293">
        <v>0</v>
      </c>
      <c r="DJ1293">
        <v>0</v>
      </c>
      <c r="DK1293">
        <v>1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3">
      <c r="A1294" t="str">
        <f>"09/28/2024 21:15:05.003"</f>
        <v>09/28/2024 21:15:05.003</v>
      </c>
      <c r="C1294" t="str">
        <f t="shared" si="79"/>
        <v>FFDFD7C0</v>
      </c>
      <c r="D1294" t="s">
        <v>123</v>
      </c>
      <c r="E1294">
        <v>2</v>
      </c>
      <c r="H1294">
        <v>158</v>
      </c>
      <c r="I1294" t="s">
        <v>124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"21:15:04.711"</f>
        <v>21:15:04.711</v>
      </c>
      <c r="T1294" t="str">
        <f>"21:15:04.311"</f>
        <v>21:15:04.311</v>
      </c>
      <c r="U1294" t="str">
        <f t="shared" si="81"/>
        <v>A073EB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297</v>
      </c>
      <c r="AG1294">
        <v>0</v>
      </c>
      <c r="AH1294">
        <v>3</v>
      </c>
      <c r="AI1294">
        <v>2</v>
      </c>
      <c r="AJ1294">
        <v>1</v>
      </c>
      <c r="AK1294" t="s">
        <v>696</v>
      </c>
      <c r="AL1294">
        <v>36.027968000000001</v>
      </c>
      <c r="AM1294" t="s">
        <v>697</v>
      </c>
      <c r="AN1294">
        <v>-75.668271000000004</v>
      </c>
      <c r="AO1294">
        <v>25</v>
      </c>
      <c r="AP1294">
        <v>525</v>
      </c>
      <c r="AQ1294" t="s">
        <v>129</v>
      </c>
      <c r="AR1294">
        <v>-17</v>
      </c>
      <c r="AS1294">
        <v>-69</v>
      </c>
      <c r="AT1294">
        <v>-1088</v>
      </c>
      <c r="BB1294" t="str">
        <f t="shared" si="82"/>
        <v>1200</v>
      </c>
      <c r="BC1294">
        <v>1</v>
      </c>
      <c r="BD1294" t="str">
        <f t="shared" si="80"/>
        <v xml:space="preserve">N1281F  </v>
      </c>
      <c r="BE1294">
        <v>1</v>
      </c>
      <c r="BG1294">
        <v>0</v>
      </c>
      <c r="BH1294">
        <v>0</v>
      </c>
      <c r="BI1294">
        <v>0</v>
      </c>
      <c r="BJ1294">
        <v>325</v>
      </c>
      <c r="BK1294">
        <v>-200</v>
      </c>
      <c r="BL1294" t="s">
        <v>300</v>
      </c>
      <c r="BM1294">
        <v>1</v>
      </c>
      <c r="BN1294">
        <v>0</v>
      </c>
      <c r="BO1294">
        <v>1</v>
      </c>
      <c r="BP1294">
        <v>0</v>
      </c>
      <c r="BS1294">
        <v>0.12</v>
      </c>
      <c r="BT1294">
        <v>0</v>
      </c>
      <c r="BU1294">
        <v>0</v>
      </c>
      <c r="CE1294" t="str">
        <f>"21:15:04.718"</f>
        <v>21:15:04.718</v>
      </c>
      <c r="CF1294">
        <v>717684445</v>
      </c>
      <c r="CI1294">
        <v>0</v>
      </c>
      <c r="CJ1294">
        <v>1504</v>
      </c>
      <c r="CK1294">
        <v>1011.2</v>
      </c>
      <c r="CL1294">
        <v>4.2187999999999999</v>
      </c>
      <c r="CM1294">
        <v>1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4</v>
      </c>
      <c r="CY1294">
        <v>7</v>
      </c>
      <c r="CZ1294" t="s">
        <v>131</v>
      </c>
      <c r="DA1294">
        <v>145</v>
      </c>
      <c r="DB1294">
        <v>1</v>
      </c>
      <c r="DC1294" t="s">
        <v>132</v>
      </c>
      <c r="DD1294" t="s">
        <v>133</v>
      </c>
      <c r="DG1294">
        <v>1886751</v>
      </c>
      <c r="DI1294">
        <v>0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3">
      <c r="A1295" t="str">
        <f>"09/28/2024 21:15:06.096"</f>
        <v>09/28/2024 21:15:06.096</v>
      </c>
      <c r="C1295" t="str">
        <f t="shared" si="79"/>
        <v>FFDFD7C0</v>
      </c>
      <c r="D1295" t="s">
        <v>427</v>
      </c>
      <c r="E1295">
        <v>46</v>
      </c>
      <c r="H1295">
        <v>143</v>
      </c>
      <c r="I1295" t="s">
        <v>428</v>
      </c>
      <c r="J1295" t="s">
        <v>297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"21:15:05.766"</f>
        <v>21:15:05.766</v>
      </c>
      <c r="T1295" t="str">
        <f>"21:15:05.266"</f>
        <v>21:15:05.266</v>
      </c>
      <c r="U1295" t="str">
        <f t="shared" si="81"/>
        <v>A073EB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297</v>
      </c>
      <c r="AG1295">
        <v>0</v>
      </c>
      <c r="AH1295">
        <v>3</v>
      </c>
      <c r="AI1295">
        <v>2</v>
      </c>
      <c r="AJ1295">
        <v>1</v>
      </c>
      <c r="AK1295" t="s">
        <v>698</v>
      </c>
      <c r="AL1295">
        <v>36.027625</v>
      </c>
      <c r="AM1295" t="s">
        <v>522</v>
      </c>
      <c r="AN1295">
        <v>-75.668398999999994</v>
      </c>
      <c r="AO1295">
        <v>25</v>
      </c>
      <c r="AP1295">
        <v>500</v>
      </c>
      <c r="AQ1295" t="s">
        <v>129</v>
      </c>
      <c r="AR1295">
        <v>-18</v>
      </c>
      <c r="AS1295">
        <v>-69</v>
      </c>
      <c r="AT1295">
        <v>-1088</v>
      </c>
      <c r="BB1295" t="str">
        <f t="shared" si="82"/>
        <v>1200</v>
      </c>
      <c r="BC1295">
        <v>1</v>
      </c>
      <c r="BD1295" t="str">
        <f t="shared" si="80"/>
        <v xml:space="preserve">N1281F  </v>
      </c>
      <c r="BE1295">
        <v>1</v>
      </c>
      <c r="BG1295">
        <v>0</v>
      </c>
      <c r="BH1295">
        <v>0</v>
      </c>
      <c r="BI1295">
        <v>0</v>
      </c>
      <c r="BJ1295">
        <v>325</v>
      </c>
      <c r="BK1295">
        <v>-175</v>
      </c>
      <c r="BL1295" t="s">
        <v>300</v>
      </c>
      <c r="BM1295">
        <v>1</v>
      </c>
      <c r="BN1295">
        <v>0</v>
      </c>
      <c r="BO1295">
        <v>1</v>
      </c>
      <c r="BP1295">
        <v>0</v>
      </c>
      <c r="BS1295">
        <v>0.08</v>
      </c>
      <c r="BT1295">
        <v>0</v>
      </c>
      <c r="BU1295">
        <v>0</v>
      </c>
      <c r="CE1295" t="str">
        <f>"21:15:05.770"</f>
        <v>21:15:05.770</v>
      </c>
      <c r="CF1295">
        <v>769546183</v>
      </c>
      <c r="CI1295">
        <v>0</v>
      </c>
      <c r="CJ1295">
        <v>1504</v>
      </c>
      <c r="CK1295">
        <v>1011.2</v>
      </c>
      <c r="CL1295">
        <v>4.2187999999999999</v>
      </c>
      <c r="CM1295">
        <v>1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4</v>
      </c>
      <c r="CY1295">
        <v>7</v>
      </c>
      <c r="CZ1295" t="s">
        <v>131</v>
      </c>
      <c r="DA1295">
        <v>145</v>
      </c>
      <c r="DB1295">
        <v>1</v>
      </c>
      <c r="DC1295" t="s">
        <v>132</v>
      </c>
      <c r="DD1295" t="s">
        <v>133</v>
      </c>
      <c r="DG1295">
        <v>1887286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3">
      <c r="A1296" t="str">
        <f>"09/28/2024 21:15:06.096"</f>
        <v>09/28/2024 21:15:06.096</v>
      </c>
      <c r="C1296" t="str">
        <f t="shared" si="79"/>
        <v>FFDFD7C0</v>
      </c>
      <c r="D1296" t="s">
        <v>143</v>
      </c>
      <c r="E1296">
        <v>13</v>
      </c>
      <c r="J1296" t="s">
        <v>144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"21:15:05.766"</f>
        <v>21:15:05.766</v>
      </c>
      <c r="T1296" t="str">
        <f>"21:15:05.266"</f>
        <v>21:15:05.266</v>
      </c>
      <c r="U1296" t="str">
        <f t="shared" si="81"/>
        <v>A073EB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297</v>
      </c>
      <c r="AG1296">
        <v>0</v>
      </c>
      <c r="AH1296">
        <v>3</v>
      </c>
      <c r="AI1296">
        <v>2</v>
      </c>
      <c r="AJ1296">
        <v>1</v>
      </c>
      <c r="AK1296" t="s">
        <v>698</v>
      </c>
      <c r="AL1296">
        <v>36.027625</v>
      </c>
      <c r="AM1296" t="s">
        <v>522</v>
      </c>
      <c r="AN1296">
        <v>-75.668398999999994</v>
      </c>
      <c r="AO1296">
        <v>25</v>
      </c>
      <c r="AP1296">
        <v>500</v>
      </c>
      <c r="AQ1296" t="s">
        <v>129</v>
      </c>
      <c r="AR1296">
        <v>-18</v>
      </c>
      <c r="AS1296">
        <v>-69</v>
      </c>
      <c r="AT1296">
        <v>-1088</v>
      </c>
      <c r="BB1296" t="str">
        <f t="shared" si="82"/>
        <v>1200</v>
      </c>
      <c r="BC1296">
        <v>1</v>
      </c>
      <c r="BD1296" t="str">
        <f t="shared" si="80"/>
        <v xml:space="preserve">N1281F  </v>
      </c>
      <c r="BE1296">
        <v>1</v>
      </c>
      <c r="BG1296">
        <v>0</v>
      </c>
      <c r="BH1296">
        <v>0</v>
      </c>
      <c r="BI1296">
        <v>0</v>
      </c>
      <c r="BJ1296">
        <v>325</v>
      </c>
      <c r="BK1296">
        <v>-175</v>
      </c>
      <c r="BL1296" t="s">
        <v>300</v>
      </c>
      <c r="BM1296">
        <v>1</v>
      </c>
      <c r="BN1296">
        <v>0</v>
      </c>
      <c r="BO1296">
        <v>1</v>
      </c>
      <c r="BP1296">
        <v>0</v>
      </c>
      <c r="BS1296">
        <v>0.08</v>
      </c>
      <c r="BT1296">
        <v>0</v>
      </c>
      <c r="BU1296">
        <v>0</v>
      </c>
      <c r="CE1296" t="str">
        <f>"21:15:05.770"</f>
        <v>21:15:05.770</v>
      </c>
      <c r="CF1296">
        <v>769546183</v>
      </c>
      <c r="CI1296">
        <v>0</v>
      </c>
      <c r="CJ1296">
        <v>1504</v>
      </c>
      <c r="CK1296">
        <v>1011.2</v>
      </c>
      <c r="CL1296">
        <v>4.2187999999999999</v>
      </c>
      <c r="CM1296">
        <v>1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4</v>
      </c>
      <c r="CY1296">
        <v>7</v>
      </c>
      <c r="CZ1296" t="s">
        <v>131</v>
      </c>
      <c r="DA1296">
        <v>145</v>
      </c>
      <c r="DB1296">
        <v>1</v>
      </c>
      <c r="DC1296" t="s">
        <v>132</v>
      </c>
      <c r="DD1296" t="s">
        <v>133</v>
      </c>
      <c r="DG1296">
        <v>1887286</v>
      </c>
      <c r="DI1296">
        <v>0</v>
      </c>
      <c r="DJ1296">
        <v>0</v>
      </c>
      <c r="DK1296">
        <v>1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3">
      <c r="A1297" t="str">
        <f>"09/28/2024 21:15:06.096"</f>
        <v>09/28/2024 21:15:06.096</v>
      </c>
      <c r="C1297" t="str">
        <f t="shared" si="79"/>
        <v>FFDFD7C0</v>
      </c>
      <c r="D1297" t="s">
        <v>136</v>
      </c>
      <c r="E1297">
        <v>3</v>
      </c>
      <c r="F1297">
        <v>1003</v>
      </c>
      <c r="G1297" t="s">
        <v>142</v>
      </c>
      <c r="J1297" t="s">
        <v>137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"21:15:05.766"</f>
        <v>21:15:05.766</v>
      </c>
      <c r="T1297" t="str">
        <f>"21:15:05.266"</f>
        <v>21:15:05.266</v>
      </c>
      <c r="U1297" t="str">
        <f t="shared" si="81"/>
        <v>A073EB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297</v>
      </c>
      <c r="AG1297">
        <v>0</v>
      </c>
      <c r="AH1297">
        <v>3</v>
      </c>
      <c r="AI1297">
        <v>2</v>
      </c>
      <c r="AJ1297">
        <v>1</v>
      </c>
      <c r="AK1297" t="s">
        <v>698</v>
      </c>
      <c r="AL1297">
        <v>36.027625</v>
      </c>
      <c r="AM1297" t="s">
        <v>522</v>
      </c>
      <c r="AN1297">
        <v>-75.668398999999994</v>
      </c>
      <c r="AO1297">
        <v>25</v>
      </c>
      <c r="AP1297">
        <v>500</v>
      </c>
      <c r="AQ1297" t="s">
        <v>129</v>
      </c>
      <c r="AR1297">
        <v>-18</v>
      </c>
      <c r="AS1297">
        <v>-69</v>
      </c>
      <c r="AT1297">
        <v>-1088</v>
      </c>
      <c r="BB1297" t="str">
        <f t="shared" si="82"/>
        <v>1200</v>
      </c>
      <c r="BC1297">
        <v>1</v>
      </c>
      <c r="BD1297" t="str">
        <f t="shared" si="80"/>
        <v xml:space="preserve">N1281F  </v>
      </c>
      <c r="BE1297">
        <v>1</v>
      </c>
      <c r="BG1297">
        <v>0</v>
      </c>
      <c r="BH1297">
        <v>0</v>
      </c>
      <c r="BI1297">
        <v>0</v>
      </c>
      <c r="BJ1297">
        <v>325</v>
      </c>
      <c r="BK1297">
        <v>-175</v>
      </c>
      <c r="BL1297" t="s">
        <v>300</v>
      </c>
      <c r="BM1297">
        <v>1</v>
      </c>
      <c r="BN1297">
        <v>0</v>
      </c>
      <c r="BO1297">
        <v>1</v>
      </c>
      <c r="BP1297">
        <v>0</v>
      </c>
      <c r="BS1297">
        <v>0.08</v>
      </c>
      <c r="BT1297">
        <v>0</v>
      </c>
      <c r="BU1297">
        <v>0</v>
      </c>
      <c r="CE1297" t="str">
        <f>"21:15:05.770"</f>
        <v>21:15:05.770</v>
      </c>
      <c r="CF1297">
        <v>769546183</v>
      </c>
      <c r="CI1297">
        <v>0</v>
      </c>
      <c r="CJ1297">
        <v>1504</v>
      </c>
      <c r="CK1297">
        <v>1011.2</v>
      </c>
      <c r="CL1297">
        <v>4.2187999999999999</v>
      </c>
      <c r="CM1297">
        <v>1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4</v>
      </c>
      <c r="CY1297">
        <v>7</v>
      </c>
      <c r="CZ1297" t="s">
        <v>131</v>
      </c>
      <c r="DA1297">
        <v>145</v>
      </c>
      <c r="DB1297">
        <v>1</v>
      </c>
      <c r="DC1297" t="s">
        <v>132</v>
      </c>
      <c r="DD1297" t="s">
        <v>133</v>
      </c>
      <c r="DG1297">
        <v>1887286</v>
      </c>
      <c r="DI1297">
        <v>0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3">
      <c r="A1298" t="str">
        <f>"09/28/2024 21:15:06.096"</f>
        <v>09/28/2024 21:15:06.096</v>
      </c>
      <c r="C1298" t="str">
        <f t="shared" si="79"/>
        <v>FFDFD7C0</v>
      </c>
      <c r="D1298" t="s">
        <v>136</v>
      </c>
      <c r="E1298">
        <v>4</v>
      </c>
      <c r="F1298">
        <v>1004</v>
      </c>
      <c r="G1298" t="s">
        <v>124</v>
      </c>
      <c r="J1298" t="s">
        <v>137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"21:15:05.766"</f>
        <v>21:15:05.766</v>
      </c>
      <c r="T1298" t="str">
        <f>"21:15:05.266"</f>
        <v>21:15:05.266</v>
      </c>
      <c r="U1298" t="str">
        <f t="shared" si="81"/>
        <v>A073EB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297</v>
      </c>
      <c r="AG1298">
        <v>0</v>
      </c>
      <c r="AH1298">
        <v>3</v>
      </c>
      <c r="AI1298">
        <v>2</v>
      </c>
      <c r="AJ1298">
        <v>1</v>
      </c>
      <c r="AK1298" t="s">
        <v>698</v>
      </c>
      <c r="AL1298">
        <v>36.027625</v>
      </c>
      <c r="AM1298" t="s">
        <v>522</v>
      </c>
      <c r="AN1298">
        <v>-75.668398999999994</v>
      </c>
      <c r="AO1298">
        <v>25</v>
      </c>
      <c r="AP1298">
        <v>500</v>
      </c>
      <c r="AQ1298" t="s">
        <v>129</v>
      </c>
      <c r="AR1298">
        <v>-18</v>
      </c>
      <c r="AS1298">
        <v>-69</v>
      </c>
      <c r="AT1298">
        <v>-1088</v>
      </c>
      <c r="BB1298" t="str">
        <f t="shared" si="82"/>
        <v>1200</v>
      </c>
      <c r="BC1298">
        <v>1</v>
      </c>
      <c r="BD1298" t="str">
        <f t="shared" si="80"/>
        <v xml:space="preserve">N1281F  </v>
      </c>
      <c r="BE1298">
        <v>1</v>
      </c>
      <c r="BG1298">
        <v>0</v>
      </c>
      <c r="BH1298">
        <v>0</v>
      </c>
      <c r="BI1298">
        <v>0</v>
      </c>
      <c r="BJ1298">
        <v>325</v>
      </c>
      <c r="BK1298">
        <v>-175</v>
      </c>
      <c r="BL1298" t="s">
        <v>300</v>
      </c>
      <c r="BM1298">
        <v>1</v>
      </c>
      <c r="BN1298">
        <v>0</v>
      </c>
      <c r="BO1298">
        <v>1</v>
      </c>
      <c r="BP1298">
        <v>0</v>
      </c>
      <c r="BS1298">
        <v>0.08</v>
      </c>
      <c r="BT1298">
        <v>0</v>
      </c>
      <c r="BU1298">
        <v>0</v>
      </c>
      <c r="CE1298" t="str">
        <f>"21:15:05.770"</f>
        <v>21:15:05.770</v>
      </c>
      <c r="CF1298">
        <v>769546183</v>
      </c>
      <c r="CI1298">
        <v>0</v>
      </c>
      <c r="CJ1298">
        <v>1504</v>
      </c>
      <c r="CK1298">
        <v>1011.2</v>
      </c>
      <c r="CL1298">
        <v>4.2187999999999999</v>
      </c>
      <c r="CM1298">
        <v>1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4</v>
      </c>
      <c r="CY1298">
        <v>7</v>
      </c>
      <c r="CZ1298" t="s">
        <v>131</v>
      </c>
      <c r="DA1298">
        <v>145</v>
      </c>
      <c r="DB1298">
        <v>1</v>
      </c>
      <c r="DC1298" t="s">
        <v>132</v>
      </c>
      <c r="DD1298" t="s">
        <v>133</v>
      </c>
      <c r="DG1298">
        <v>1887286</v>
      </c>
      <c r="DI1298">
        <v>0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3">
      <c r="A1299" t="str">
        <f>"09/28/2024 21:15:06.128"</f>
        <v>09/28/2024 21:15:06.128</v>
      </c>
      <c r="C1299" t="str">
        <f t="shared" si="79"/>
        <v>FFDFD7C0</v>
      </c>
      <c r="D1299" t="s">
        <v>123</v>
      </c>
      <c r="E1299">
        <v>2</v>
      </c>
      <c r="H1299">
        <v>158</v>
      </c>
      <c r="I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"21:15:05.766"</f>
        <v>21:15:05.766</v>
      </c>
      <c r="T1299" t="str">
        <f>"21:15:05.266"</f>
        <v>21:15:05.266</v>
      </c>
      <c r="U1299" t="str">
        <f t="shared" si="81"/>
        <v>A073EB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297</v>
      </c>
      <c r="AG1299">
        <v>0</v>
      </c>
      <c r="AH1299">
        <v>3</v>
      </c>
      <c r="AI1299">
        <v>2</v>
      </c>
      <c r="AJ1299">
        <v>1</v>
      </c>
      <c r="AK1299" t="s">
        <v>698</v>
      </c>
      <c r="AL1299">
        <v>36.027625</v>
      </c>
      <c r="AM1299" t="s">
        <v>522</v>
      </c>
      <c r="AN1299">
        <v>-75.668398999999994</v>
      </c>
      <c r="AO1299">
        <v>25</v>
      </c>
      <c r="AP1299">
        <v>500</v>
      </c>
      <c r="AQ1299" t="s">
        <v>129</v>
      </c>
      <c r="AR1299">
        <v>-18</v>
      </c>
      <c r="AS1299">
        <v>-69</v>
      </c>
      <c r="AT1299">
        <v>-1088</v>
      </c>
      <c r="BB1299" t="str">
        <f t="shared" si="82"/>
        <v>1200</v>
      </c>
      <c r="BC1299">
        <v>1</v>
      </c>
      <c r="BD1299" t="str">
        <f t="shared" si="80"/>
        <v xml:space="preserve">N1281F  </v>
      </c>
      <c r="BE1299">
        <v>1</v>
      </c>
      <c r="BG1299">
        <v>0</v>
      </c>
      <c r="BH1299">
        <v>0</v>
      </c>
      <c r="BI1299">
        <v>0</v>
      </c>
      <c r="BJ1299">
        <v>325</v>
      </c>
      <c r="BK1299">
        <v>-175</v>
      </c>
      <c r="BL1299" t="s">
        <v>300</v>
      </c>
      <c r="BM1299">
        <v>1</v>
      </c>
      <c r="BN1299">
        <v>0</v>
      </c>
      <c r="BO1299">
        <v>1</v>
      </c>
      <c r="BP1299">
        <v>0</v>
      </c>
      <c r="BS1299">
        <v>0.08</v>
      </c>
      <c r="BT1299">
        <v>0</v>
      </c>
      <c r="BU1299">
        <v>0</v>
      </c>
      <c r="CE1299" t="str">
        <f>"21:15:05.770"</f>
        <v>21:15:05.770</v>
      </c>
      <c r="CF1299">
        <v>769546183</v>
      </c>
      <c r="CI1299">
        <v>0</v>
      </c>
      <c r="CJ1299">
        <v>1504</v>
      </c>
      <c r="CK1299">
        <v>1011.2</v>
      </c>
      <c r="CL1299">
        <v>4.2187999999999999</v>
      </c>
      <c r="CM1299">
        <v>1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4</v>
      </c>
      <c r="CY1299">
        <v>7</v>
      </c>
      <c r="CZ1299" t="s">
        <v>131</v>
      </c>
      <c r="DA1299">
        <v>145</v>
      </c>
      <c r="DB1299">
        <v>1</v>
      </c>
      <c r="DC1299" t="s">
        <v>132</v>
      </c>
      <c r="DD1299" t="s">
        <v>133</v>
      </c>
      <c r="DG1299">
        <v>1887286</v>
      </c>
      <c r="DI1299">
        <v>0</v>
      </c>
      <c r="DJ1299">
        <v>0</v>
      </c>
      <c r="DK1299">
        <v>1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3">
      <c r="A1300" t="str">
        <f>"09/28/2024 21:15:07.065"</f>
        <v>09/28/2024 21:15:07.065</v>
      </c>
      <c r="C1300" t="str">
        <f t="shared" ref="C1300:C1363" si="83">"FFDFD7C0"</f>
        <v>FFDFD7C0</v>
      </c>
      <c r="D1300" t="s">
        <v>143</v>
      </c>
      <c r="E1300">
        <v>13</v>
      </c>
      <c r="J1300" t="s">
        <v>144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"21:15:06.805"</f>
        <v>21:15:06.805</v>
      </c>
      <c r="T1300" t="str">
        <f>"21:15:06.305"</f>
        <v>21:15:06.305</v>
      </c>
      <c r="U1300" t="str">
        <f t="shared" si="81"/>
        <v>A073EB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297</v>
      </c>
      <c r="AG1300">
        <v>0</v>
      </c>
      <c r="AH1300">
        <v>3</v>
      </c>
      <c r="AI1300">
        <v>2</v>
      </c>
      <c r="AJ1300">
        <v>1</v>
      </c>
      <c r="AK1300" t="s">
        <v>699</v>
      </c>
      <c r="AL1300">
        <v>36.027281000000002</v>
      </c>
      <c r="AM1300" t="s">
        <v>700</v>
      </c>
      <c r="AN1300">
        <v>-75.668507000000005</v>
      </c>
      <c r="AO1300">
        <v>25</v>
      </c>
      <c r="AP1300">
        <v>475</v>
      </c>
      <c r="AQ1300" t="s">
        <v>129</v>
      </c>
      <c r="AR1300">
        <v>-18</v>
      </c>
      <c r="AS1300">
        <v>-68</v>
      </c>
      <c r="AT1300">
        <v>-1088</v>
      </c>
      <c r="BB1300" t="str">
        <f t="shared" si="82"/>
        <v>1200</v>
      </c>
      <c r="BC1300">
        <v>1</v>
      </c>
      <c r="BD1300" t="str">
        <f t="shared" ref="BD1300:BD1363" si="84">"N1281F  "</f>
        <v xml:space="preserve">N1281F  </v>
      </c>
      <c r="BE1300">
        <v>1</v>
      </c>
      <c r="BG1300">
        <v>0</v>
      </c>
      <c r="BH1300">
        <v>0</v>
      </c>
      <c r="BI1300">
        <v>0</v>
      </c>
      <c r="BJ1300">
        <v>300</v>
      </c>
      <c r="BK1300">
        <v>-175</v>
      </c>
      <c r="BL1300" t="s">
        <v>300</v>
      </c>
      <c r="BM1300">
        <v>1</v>
      </c>
      <c r="BN1300">
        <v>0</v>
      </c>
      <c r="BO1300">
        <v>1</v>
      </c>
      <c r="BP1300">
        <v>0</v>
      </c>
      <c r="BS1300">
        <v>0.08</v>
      </c>
      <c r="BT1300">
        <v>0</v>
      </c>
      <c r="BU1300">
        <v>0</v>
      </c>
      <c r="CE1300" t="str">
        <f>"21:15:06.807"</f>
        <v>21:15:06.807</v>
      </c>
      <c r="CF1300">
        <v>806662082</v>
      </c>
      <c r="CI1300">
        <v>0</v>
      </c>
      <c r="CJ1300">
        <v>1504</v>
      </c>
      <c r="CK1300">
        <v>1011.2</v>
      </c>
      <c r="CL1300">
        <v>4.2187999999999999</v>
      </c>
      <c r="CM1300">
        <v>1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3</v>
      </c>
      <c r="CY1300">
        <v>7</v>
      </c>
      <c r="CZ1300" t="s">
        <v>131</v>
      </c>
      <c r="DA1300">
        <v>145</v>
      </c>
      <c r="DB1300">
        <v>1</v>
      </c>
      <c r="DC1300" t="s">
        <v>132</v>
      </c>
      <c r="DD1300" t="s">
        <v>133</v>
      </c>
      <c r="DG1300">
        <v>1887828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3">
      <c r="A1301" t="str">
        <f>"09/28/2024 21:15:07.065"</f>
        <v>09/28/2024 21:15:07.065</v>
      </c>
      <c r="C1301" t="str">
        <f t="shared" si="83"/>
        <v>FFDFD7C0</v>
      </c>
      <c r="D1301" t="s">
        <v>136</v>
      </c>
      <c r="E1301">
        <v>3</v>
      </c>
      <c r="F1301">
        <v>1003</v>
      </c>
      <c r="G1301" t="s">
        <v>142</v>
      </c>
      <c r="J1301" t="s">
        <v>137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"21:15:06.805"</f>
        <v>21:15:06.805</v>
      </c>
      <c r="T1301" t="str">
        <f>"21:15:06.305"</f>
        <v>21:15:06.305</v>
      </c>
      <c r="U1301" t="str">
        <f t="shared" si="81"/>
        <v>A073EB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297</v>
      </c>
      <c r="AG1301">
        <v>0</v>
      </c>
      <c r="AH1301">
        <v>3</v>
      </c>
      <c r="AI1301">
        <v>2</v>
      </c>
      <c r="AJ1301">
        <v>1</v>
      </c>
      <c r="AK1301" t="s">
        <v>699</v>
      </c>
      <c r="AL1301">
        <v>36.027281000000002</v>
      </c>
      <c r="AM1301" t="s">
        <v>700</v>
      </c>
      <c r="AN1301">
        <v>-75.668507000000005</v>
      </c>
      <c r="AO1301">
        <v>25</v>
      </c>
      <c r="AP1301">
        <v>475</v>
      </c>
      <c r="AQ1301" t="s">
        <v>129</v>
      </c>
      <c r="AR1301">
        <v>-18</v>
      </c>
      <c r="AS1301">
        <v>-68</v>
      </c>
      <c r="AT1301">
        <v>-1088</v>
      </c>
      <c r="BB1301" t="str">
        <f t="shared" si="82"/>
        <v>1200</v>
      </c>
      <c r="BC1301">
        <v>1</v>
      </c>
      <c r="BD1301" t="str">
        <f t="shared" si="84"/>
        <v xml:space="preserve">N1281F  </v>
      </c>
      <c r="BE1301">
        <v>1</v>
      </c>
      <c r="BG1301">
        <v>0</v>
      </c>
      <c r="BH1301">
        <v>0</v>
      </c>
      <c r="BI1301">
        <v>0</v>
      </c>
      <c r="BJ1301">
        <v>300</v>
      </c>
      <c r="BK1301">
        <v>-175</v>
      </c>
      <c r="BL1301" t="s">
        <v>300</v>
      </c>
      <c r="BM1301">
        <v>1</v>
      </c>
      <c r="BN1301">
        <v>0</v>
      </c>
      <c r="BO1301">
        <v>1</v>
      </c>
      <c r="BP1301">
        <v>0</v>
      </c>
      <c r="BS1301">
        <v>0.08</v>
      </c>
      <c r="BT1301">
        <v>0</v>
      </c>
      <c r="BU1301">
        <v>0</v>
      </c>
      <c r="CE1301" t="str">
        <f>"21:15:06.807"</f>
        <v>21:15:06.807</v>
      </c>
      <c r="CF1301">
        <v>806662082</v>
      </c>
      <c r="CI1301">
        <v>0</v>
      </c>
      <c r="CJ1301">
        <v>1504</v>
      </c>
      <c r="CK1301">
        <v>1011.2</v>
      </c>
      <c r="CL1301">
        <v>4.2187999999999999</v>
      </c>
      <c r="CM1301">
        <v>1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3</v>
      </c>
      <c r="CY1301">
        <v>7</v>
      </c>
      <c r="CZ1301" t="s">
        <v>131</v>
      </c>
      <c r="DA1301">
        <v>145</v>
      </c>
      <c r="DB1301">
        <v>1</v>
      </c>
      <c r="DC1301" t="s">
        <v>132</v>
      </c>
      <c r="DD1301" t="s">
        <v>133</v>
      </c>
      <c r="DG1301">
        <v>1887828</v>
      </c>
      <c r="DI1301">
        <v>0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3">
      <c r="A1302" t="str">
        <f>"09/28/2024 21:15:07.065"</f>
        <v>09/28/2024 21:15:07.065</v>
      </c>
      <c r="C1302" t="str">
        <f t="shared" si="83"/>
        <v>FFDFD7C0</v>
      </c>
      <c r="D1302" t="s">
        <v>136</v>
      </c>
      <c r="E1302">
        <v>4</v>
      </c>
      <c r="F1302">
        <v>1004</v>
      </c>
      <c r="G1302" t="s">
        <v>124</v>
      </c>
      <c r="J1302" t="s">
        <v>137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"21:15:06.805"</f>
        <v>21:15:06.805</v>
      </c>
      <c r="T1302" t="str">
        <f>"21:15:06.305"</f>
        <v>21:15:06.305</v>
      </c>
      <c r="U1302" t="str">
        <f t="shared" si="81"/>
        <v>A073EB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297</v>
      </c>
      <c r="AG1302">
        <v>0</v>
      </c>
      <c r="AH1302">
        <v>3</v>
      </c>
      <c r="AI1302">
        <v>2</v>
      </c>
      <c r="AJ1302">
        <v>1</v>
      </c>
      <c r="AK1302" t="s">
        <v>699</v>
      </c>
      <c r="AL1302">
        <v>36.027281000000002</v>
      </c>
      <c r="AM1302" t="s">
        <v>700</v>
      </c>
      <c r="AN1302">
        <v>-75.668507000000005</v>
      </c>
      <c r="AO1302">
        <v>25</v>
      </c>
      <c r="AP1302">
        <v>475</v>
      </c>
      <c r="AQ1302" t="s">
        <v>129</v>
      </c>
      <c r="AR1302">
        <v>-18</v>
      </c>
      <c r="AS1302">
        <v>-68</v>
      </c>
      <c r="AT1302">
        <v>-1088</v>
      </c>
      <c r="BB1302" t="str">
        <f t="shared" si="82"/>
        <v>1200</v>
      </c>
      <c r="BC1302">
        <v>1</v>
      </c>
      <c r="BD1302" t="str">
        <f t="shared" si="84"/>
        <v xml:space="preserve">N1281F  </v>
      </c>
      <c r="BE1302">
        <v>1</v>
      </c>
      <c r="BG1302">
        <v>0</v>
      </c>
      <c r="BH1302">
        <v>0</v>
      </c>
      <c r="BI1302">
        <v>0</v>
      </c>
      <c r="BJ1302">
        <v>300</v>
      </c>
      <c r="BK1302">
        <v>-175</v>
      </c>
      <c r="BL1302" t="s">
        <v>300</v>
      </c>
      <c r="BM1302">
        <v>1</v>
      </c>
      <c r="BN1302">
        <v>0</v>
      </c>
      <c r="BO1302">
        <v>1</v>
      </c>
      <c r="BP1302">
        <v>0</v>
      </c>
      <c r="BS1302">
        <v>0.08</v>
      </c>
      <c r="BT1302">
        <v>0</v>
      </c>
      <c r="BU1302">
        <v>0</v>
      </c>
      <c r="CE1302" t="str">
        <f>"21:15:06.807"</f>
        <v>21:15:06.807</v>
      </c>
      <c r="CF1302">
        <v>806662082</v>
      </c>
      <c r="CI1302">
        <v>0</v>
      </c>
      <c r="CJ1302">
        <v>1504</v>
      </c>
      <c r="CK1302">
        <v>1011.2</v>
      </c>
      <c r="CL1302">
        <v>4.2187999999999999</v>
      </c>
      <c r="CM1302">
        <v>1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3</v>
      </c>
      <c r="CY1302">
        <v>7</v>
      </c>
      <c r="CZ1302" t="s">
        <v>131</v>
      </c>
      <c r="DA1302">
        <v>145</v>
      </c>
      <c r="DB1302">
        <v>1</v>
      </c>
      <c r="DC1302" t="s">
        <v>132</v>
      </c>
      <c r="DD1302" t="s">
        <v>133</v>
      </c>
      <c r="DG1302">
        <v>1887828</v>
      </c>
      <c r="DI1302">
        <v>0</v>
      </c>
      <c r="DJ1302">
        <v>0</v>
      </c>
      <c r="DK1302">
        <v>1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3">
      <c r="A1303" t="str">
        <f>"09/28/2024 21:15:07.127"</f>
        <v>09/28/2024 21:15:07.127</v>
      </c>
      <c r="C1303" t="str">
        <f t="shared" si="83"/>
        <v>FFDFD7C0</v>
      </c>
      <c r="D1303" t="s">
        <v>123</v>
      </c>
      <c r="E1303">
        <v>2</v>
      </c>
      <c r="H1303">
        <v>158</v>
      </c>
      <c r="I1303" t="s">
        <v>124</v>
      </c>
      <c r="J1303" t="s">
        <v>125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"21:15:06.805"</f>
        <v>21:15:06.805</v>
      </c>
      <c r="T1303" t="str">
        <f>"21:15:06.305"</f>
        <v>21:15:06.305</v>
      </c>
      <c r="U1303" t="str">
        <f t="shared" si="81"/>
        <v>A073EB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297</v>
      </c>
      <c r="AG1303">
        <v>0</v>
      </c>
      <c r="AH1303">
        <v>3</v>
      </c>
      <c r="AI1303">
        <v>2</v>
      </c>
      <c r="AJ1303">
        <v>1</v>
      </c>
      <c r="AK1303" t="s">
        <v>699</v>
      </c>
      <c r="AL1303">
        <v>36.027281000000002</v>
      </c>
      <c r="AM1303" t="s">
        <v>700</v>
      </c>
      <c r="AN1303">
        <v>-75.668507000000005</v>
      </c>
      <c r="AO1303">
        <v>25</v>
      </c>
      <c r="AP1303">
        <v>475</v>
      </c>
      <c r="AQ1303" t="s">
        <v>129</v>
      </c>
      <c r="AR1303">
        <v>-18</v>
      </c>
      <c r="AS1303">
        <v>-68</v>
      </c>
      <c r="AT1303">
        <v>-1088</v>
      </c>
      <c r="BB1303" t="str">
        <f t="shared" si="82"/>
        <v>1200</v>
      </c>
      <c r="BC1303">
        <v>1</v>
      </c>
      <c r="BD1303" t="str">
        <f t="shared" si="84"/>
        <v xml:space="preserve">N1281F  </v>
      </c>
      <c r="BE1303">
        <v>1</v>
      </c>
      <c r="BG1303">
        <v>0</v>
      </c>
      <c r="BH1303">
        <v>0</v>
      </c>
      <c r="BI1303">
        <v>0</v>
      </c>
      <c r="BJ1303">
        <v>300</v>
      </c>
      <c r="BK1303">
        <v>-175</v>
      </c>
      <c r="BL1303" t="s">
        <v>300</v>
      </c>
      <c r="BM1303">
        <v>1</v>
      </c>
      <c r="BN1303">
        <v>0</v>
      </c>
      <c r="BO1303">
        <v>1</v>
      </c>
      <c r="BP1303">
        <v>0</v>
      </c>
      <c r="BS1303">
        <v>0.08</v>
      </c>
      <c r="BT1303">
        <v>0</v>
      </c>
      <c r="BU1303">
        <v>0</v>
      </c>
      <c r="CE1303" t="str">
        <f>"21:15:06.807"</f>
        <v>21:15:06.807</v>
      </c>
      <c r="CF1303">
        <v>806662082</v>
      </c>
      <c r="CI1303">
        <v>0</v>
      </c>
      <c r="CJ1303">
        <v>1504</v>
      </c>
      <c r="CK1303">
        <v>1011.2</v>
      </c>
      <c r="CL1303">
        <v>4.2187999999999999</v>
      </c>
      <c r="CM1303">
        <v>1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3</v>
      </c>
      <c r="CY1303">
        <v>7</v>
      </c>
      <c r="CZ1303" t="s">
        <v>131</v>
      </c>
      <c r="DA1303">
        <v>145</v>
      </c>
      <c r="DB1303">
        <v>1</v>
      </c>
      <c r="DC1303" t="s">
        <v>132</v>
      </c>
      <c r="DD1303" t="s">
        <v>133</v>
      </c>
      <c r="DG1303">
        <v>1887828</v>
      </c>
      <c r="DI1303">
        <v>0</v>
      </c>
      <c r="DJ1303">
        <v>0</v>
      </c>
      <c r="DK1303">
        <v>1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3">
      <c r="A1304" t="str">
        <f>"09/28/2024 21:15:07.127"</f>
        <v>09/28/2024 21:15:07.127</v>
      </c>
      <c r="C1304" t="str">
        <f t="shared" si="83"/>
        <v>FFDFD7C0</v>
      </c>
      <c r="D1304" t="s">
        <v>427</v>
      </c>
      <c r="E1304">
        <v>46</v>
      </c>
      <c r="H1304">
        <v>143</v>
      </c>
      <c r="I1304" t="s">
        <v>428</v>
      </c>
      <c r="J1304" t="s">
        <v>297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"21:15:06.805"</f>
        <v>21:15:06.805</v>
      </c>
      <c r="T1304" t="str">
        <f>"21:15:06.305"</f>
        <v>21:15:06.305</v>
      </c>
      <c r="U1304" t="str">
        <f t="shared" si="81"/>
        <v>A073EB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297</v>
      </c>
      <c r="AG1304">
        <v>0</v>
      </c>
      <c r="AH1304">
        <v>3</v>
      </c>
      <c r="AI1304">
        <v>2</v>
      </c>
      <c r="AJ1304">
        <v>1</v>
      </c>
      <c r="AK1304" t="s">
        <v>699</v>
      </c>
      <c r="AL1304">
        <v>36.027281000000002</v>
      </c>
      <c r="AM1304" t="s">
        <v>700</v>
      </c>
      <c r="AN1304">
        <v>-75.668507000000005</v>
      </c>
      <c r="AO1304">
        <v>25</v>
      </c>
      <c r="AP1304">
        <v>475</v>
      </c>
      <c r="AQ1304" t="s">
        <v>129</v>
      </c>
      <c r="AR1304">
        <v>-18</v>
      </c>
      <c r="AS1304">
        <v>-68</v>
      </c>
      <c r="AT1304">
        <v>-1088</v>
      </c>
      <c r="BB1304" t="str">
        <f t="shared" si="82"/>
        <v>1200</v>
      </c>
      <c r="BC1304">
        <v>1</v>
      </c>
      <c r="BD1304" t="str">
        <f t="shared" si="84"/>
        <v xml:space="preserve">N1281F  </v>
      </c>
      <c r="BE1304">
        <v>1</v>
      </c>
      <c r="BG1304">
        <v>0</v>
      </c>
      <c r="BH1304">
        <v>0</v>
      </c>
      <c r="BI1304">
        <v>0</v>
      </c>
      <c r="BJ1304">
        <v>300</v>
      </c>
      <c r="BK1304">
        <v>-175</v>
      </c>
      <c r="BL1304" t="s">
        <v>300</v>
      </c>
      <c r="BM1304">
        <v>1</v>
      </c>
      <c r="BN1304">
        <v>0</v>
      </c>
      <c r="BO1304">
        <v>1</v>
      </c>
      <c r="BP1304">
        <v>0</v>
      </c>
      <c r="BS1304">
        <v>0.08</v>
      </c>
      <c r="BT1304">
        <v>0</v>
      </c>
      <c r="BU1304">
        <v>0</v>
      </c>
      <c r="CE1304" t="str">
        <f>"21:15:06.807"</f>
        <v>21:15:06.807</v>
      </c>
      <c r="CF1304">
        <v>806662082</v>
      </c>
      <c r="CI1304">
        <v>0</v>
      </c>
      <c r="CJ1304">
        <v>1504</v>
      </c>
      <c r="CK1304">
        <v>1011.2</v>
      </c>
      <c r="CL1304">
        <v>4.2187999999999999</v>
      </c>
      <c r="CM1304">
        <v>1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3</v>
      </c>
      <c r="CY1304">
        <v>7</v>
      </c>
      <c r="CZ1304" t="s">
        <v>131</v>
      </c>
      <c r="DA1304">
        <v>145</v>
      </c>
      <c r="DB1304">
        <v>1</v>
      </c>
      <c r="DC1304" t="s">
        <v>132</v>
      </c>
      <c r="DD1304" t="s">
        <v>133</v>
      </c>
      <c r="DG1304">
        <v>1887828</v>
      </c>
      <c r="DI1304">
        <v>0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3">
      <c r="A1305" t="str">
        <f>"09/28/2024 21:15:08.049"</f>
        <v>09/28/2024 21:15:08.049</v>
      </c>
      <c r="C1305" t="str">
        <f t="shared" si="83"/>
        <v>FFDFD7C0</v>
      </c>
      <c r="D1305" t="s">
        <v>427</v>
      </c>
      <c r="E1305">
        <v>46</v>
      </c>
      <c r="H1305">
        <v>143</v>
      </c>
      <c r="I1305" t="s">
        <v>428</v>
      </c>
      <c r="J1305" t="s">
        <v>297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"21:15:07.797"</f>
        <v>21:15:07.797</v>
      </c>
      <c r="T1305" t="str">
        <f>"21:15:07.297"</f>
        <v>21:15:07.297</v>
      </c>
      <c r="U1305" t="str">
        <f t="shared" si="81"/>
        <v>A073EB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297</v>
      </c>
      <c r="AG1305">
        <v>0</v>
      </c>
      <c r="AH1305">
        <v>3</v>
      </c>
      <c r="AI1305">
        <v>2</v>
      </c>
      <c r="AJ1305">
        <v>1</v>
      </c>
      <c r="AK1305" t="s">
        <v>701</v>
      </c>
      <c r="AL1305">
        <v>36.027002000000003</v>
      </c>
      <c r="AM1305" t="s">
        <v>702</v>
      </c>
      <c r="AN1305">
        <v>-75.668634999999995</v>
      </c>
      <c r="AO1305">
        <v>25</v>
      </c>
      <c r="AP1305">
        <v>450</v>
      </c>
      <c r="AQ1305" t="s">
        <v>129</v>
      </c>
      <c r="AR1305">
        <v>-19</v>
      </c>
      <c r="AS1305">
        <v>-67</v>
      </c>
      <c r="AT1305">
        <v>-1024</v>
      </c>
      <c r="BB1305" t="str">
        <f t="shared" si="82"/>
        <v>1200</v>
      </c>
      <c r="BC1305">
        <v>1</v>
      </c>
      <c r="BD1305" t="str">
        <f t="shared" si="84"/>
        <v xml:space="preserve">N1281F  </v>
      </c>
      <c r="BE1305">
        <v>1</v>
      </c>
      <c r="BG1305">
        <v>0</v>
      </c>
      <c r="BH1305">
        <v>0</v>
      </c>
      <c r="BI1305">
        <v>0</v>
      </c>
      <c r="BJ1305">
        <v>275</v>
      </c>
      <c r="BK1305">
        <v>-175</v>
      </c>
      <c r="BL1305" t="s">
        <v>300</v>
      </c>
      <c r="BM1305">
        <v>1</v>
      </c>
      <c r="BN1305">
        <v>0</v>
      </c>
      <c r="BO1305">
        <v>1</v>
      </c>
      <c r="BP1305">
        <v>0</v>
      </c>
      <c r="BS1305">
        <v>0.08</v>
      </c>
      <c r="BT1305">
        <v>0</v>
      </c>
      <c r="BU1305">
        <v>0</v>
      </c>
      <c r="CE1305" t="str">
        <f>"21:15:07.800"</f>
        <v>21:15:07.800</v>
      </c>
      <c r="CF1305">
        <v>799540756</v>
      </c>
      <c r="CI1305">
        <v>0</v>
      </c>
      <c r="CJ1305">
        <v>1504</v>
      </c>
      <c r="CK1305">
        <v>1011.2</v>
      </c>
      <c r="CL1305">
        <v>4.2187999999999999</v>
      </c>
      <c r="CM1305">
        <v>1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3</v>
      </c>
      <c r="CY1305">
        <v>7</v>
      </c>
      <c r="CZ1305" t="s">
        <v>131</v>
      </c>
      <c r="DA1305">
        <v>145</v>
      </c>
      <c r="DB1305">
        <v>1</v>
      </c>
      <c r="DC1305" t="s">
        <v>132</v>
      </c>
      <c r="DD1305" t="s">
        <v>133</v>
      </c>
      <c r="DG1305">
        <v>1888333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3">
      <c r="A1306" t="str">
        <f>"09/28/2024 21:15:08.096"</f>
        <v>09/28/2024 21:15:08.096</v>
      </c>
      <c r="C1306" t="str">
        <f t="shared" si="83"/>
        <v>FFDFD7C0</v>
      </c>
      <c r="D1306" t="s">
        <v>143</v>
      </c>
      <c r="E1306">
        <v>13</v>
      </c>
      <c r="J1306" t="s">
        <v>144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"21:15:07.797"</f>
        <v>21:15:07.797</v>
      </c>
      <c r="T1306" t="str">
        <f>"21:15:07.297"</f>
        <v>21:15:07.297</v>
      </c>
      <c r="U1306" t="str">
        <f t="shared" si="81"/>
        <v>A073EB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297</v>
      </c>
      <c r="AG1306">
        <v>0</v>
      </c>
      <c r="AH1306">
        <v>3</v>
      </c>
      <c r="AI1306">
        <v>2</v>
      </c>
      <c r="AJ1306">
        <v>1</v>
      </c>
      <c r="AK1306" t="s">
        <v>701</v>
      </c>
      <c r="AL1306">
        <v>36.027002000000003</v>
      </c>
      <c r="AM1306" t="s">
        <v>702</v>
      </c>
      <c r="AN1306">
        <v>-75.668634999999995</v>
      </c>
      <c r="AO1306">
        <v>25</v>
      </c>
      <c r="AP1306">
        <v>450</v>
      </c>
      <c r="AQ1306" t="s">
        <v>129</v>
      </c>
      <c r="AR1306">
        <v>-19</v>
      </c>
      <c r="AS1306">
        <v>-67</v>
      </c>
      <c r="AT1306">
        <v>-1024</v>
      </c>
      <c r="BB1306" t="str">
        <f t="shared" si="82"/>
        <v>1200</v>
      </c>
      <c r="BC1306">
        <v>1</v>
      </c>
      <c r="BD1306" t="str">
        <f t="shared" si="84"/>
        <v xml:space="preserve">N1281F  </v>
      </c>
      <c r="BE1306">
        <v>1</v>
      </c>
      <c r="BG1306">
        <v>0</v>
      </c>
      <c r="BH1306">
        <v>0</v>
      </c>
      <c r="BI1306">
        <v>0</v>
      </c>
      <c r="BJ1306">
        <v>275</v>
      </c>
      <c r="BK1306">
        <v>-175</v>
      </c>
      <c r="BL1306" t="s">
        <v>300</v>
      </c>
      <c r="BM1306">
        <v>1</v>
      </c>
      <c r="BN1306">
        <v>0</v>
      </c>
      <c r="BO1306">
        <v>1</v>
      </c>
      <c r="BP1306">
        <v>0</v>
      </c>
      <c r="BS1306">
        <v>0.08</v>
      </c>
      <c r="BT1306">
        <v>0</v>
      </c>
      <c r="BU1306">
        <v>0</v>
      </c>
      <c r="CE1306" t="str">
        <f>"21:15:07.800"</f>
        <v>21:15:07.800</v>
      </c>
      <c r="CF1306">
        <v>799540756</v>
      </c>
      <c r="CI1306">
        <v>0</v>
      </c>
      <c r="CJ1306">
        <v>1504</v>
      </c>
      <c r="CK1306">
        <v>1011.2</v>
      </c>
      <c r="CL1306">
        <v>4.2187999999999999</v>
      </c>
      <c r="CM1306">
        <v>1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3</v>
      </c>
      <c r="CY1306">
        <v>7</v>
      </c>
      <c r="CZ1306" t="s">
        <v>131</v>
      </c>
      <c r="DA1306">
        <v>145</v>
      </c>
      <c r="DB1306">
        <v>1</v>
      </c>
      <c r="DC1306" t="s">
        <v>132</v>
      </c>
      <c r="DD1306" t="s">
        <v>133</v>
      </c>
      <c r="DG1306">
        <v>1888333</v>
      </c>
      <c r="DI1306">
        <v>0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3">
      <c r="A1307" t="str">
        <f>"09/28/2024 21:15:08.112"</f>
        <v>09/28/2024 21:15:08.112</v>
      </c>
      <c r="C1307" t="str">
        <f t="shared" si="83"/>
        <v>FFDFD7C0</v>
      </c>
      <c r="D1307" t="s">
        <v>136</v>
      </c>
      <c r="E1307">
        <v>3</v>
      </c>
      <c r="F1307">
        <v>1003</v>
      </c>
      <c r="G1307" t="s">
        <v>142</v>
      </c>
      <c r="J1307" t="s">
        <v>137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"21:15:07.797"</f>
        <v>21:15:07.797</v>
      </c>
      <c r="T1307" t="str">
        <f>"21:15:07.297"</f>
        <v>21:15:07.297</v>
      </c>
      <c r="U1307" t="str">
        <f t="shared" si="81"/>
        <v>A073EB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297</v>
      </c>
      <c r="AG1307">
        <v>0</v>
      </c>
      <c r="AH1307">
        <v>3</v>
      </c>
      <c r="AI1307">
        <v>2</v>
      </c>
      <c r="AJ1307">
        <v>1</v>
      </c>
      <c r="AK1307" t="s">
        <v>701</v>
      </c>
      <c r="AL1307">
        <v>36.027002000000003</v>
      </c>
      <c r="AM1307" t="s">
        <v>702</v>
      </c>
      <c r="AN1307">
        <v>-75.668634999999995</v>
      </c>
      <c r="AO1307">
        <v>25</v>
      </c>
      <c r="AP1307">
        <v>450</v>
      </c>
      <c r="AQ1307" t="s">
        <v>129</v>
      </c>
      <c r="AR1307">
        <v>-19</v>
      </c>
      <c r="AS1307">
        <v>-67</v>
      </c>
      <c r="AT1307">
        <v>-1024</v>
      </c>
      <c r="BB1307" t="str">
        <f t="shared" si="82"/>
        <v>1200</v>
      </c>
      <c r="BC1307">
        <v>1</v>
      </c>
      <c r="BD1307" t="str">
        <f t="shared" si="84"/>
        <v xml:space="preserve">N1281F  </v>
      </c>
      <c r="BE1307">
        <v>1</v>
      </c>
      <c r="BG1307">
        <v>0</v>
      </c>
      <c r="BH1307">
        <v>0</v>
      </c>
      <c r="BI1307">
        <v>0</v>
      </c>
      <c r="BJ1307">
        <v>275</v>
      </c>
      <c r="BK1307">
        <v>-175</v>
      </c>
      <c r="BL1307" t="s">
        <v>300</v>
      </c>
      <c r="BM1307">
        <v>1</v>
      </c>
      <c r="BN1307">
        <v>0</v>
      </c>
      <c r="BO1307">
        <v>1</v>
      </c>
      <c r="BP1307">
        <v>0</v>
      </c>
      <c r="BS1307">
        <v>0.08</v>
      </c>
      <c r="BT1307">
        <v>0</v>
      </c>
      <c r="BU1307">
        <v>0</v>
      </c>
      <c r="CE1307" t="str">
        <f>"21:15:07.800"</f>
        <v>21:15:07.800</v>
      </c>
      <c r="CF1307">
        <v>799540756</v>
      </c>
      <c r="CI1307">
        <v>0</v>
      </c>
      <c r="CJ1307">
        <v>1504</v>
      </c>
      <c r="CK1307">
        <v>1011.2</v>
      </c>
      <c r="CL1307">
        <v>4.2187999999999999</v>
      </c>
      <c r="CM1307">
        <v>1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3</v>
      </c>
      <c r="CY1307">
        <v>7</v>
      </c>
      <c r="CZ1307" t="s">
        <v>131</v>
      </c>
      <c r="DA1307">
        <v>145</v>
      </c>
      <c r="DB1307">
        <v>1</v>
      </c>
      <c r="DC1307" t="s">
        <v>132</v>
      </c>
      <c r="DD1307" t="s">
        <v>133</v>
      </c>
      <c r="DG1307">
        <v>1888333</v>
      </c>
      <c r="DI1307">
        <v>0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3">
      <c r="A1308" t="str">
        <f>"09/28/2024 21:15:08.112"</f>
        <v>09/28/2024 21:15:08.112</v>
      </c>
      <c r="C1308" t="str">
        <f t="shared" si="83"/>
        <v>FFDFD7C0</v>
      </c>
      <c r="D1308" t="s">
        <v>136</v>
      </c>
      <c r="E1308">
        <v>4</v>
      </c>
      <c r="F1308">
        <v>1004</v>
      </c>
      <c r="G1308" t="s">
        <v>124</v>
      </c>
      <c r="J1308" t="s">
        <v>137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"21:15:07.797"</f>
        <v>21:15:07.797</v>
      </c>
      <c r="T1308" t="str">
        <f>"21:15:07.297"</f>
        <v>21:15:07.297</v>
      </c>
      <c r="U1308" t="str">
        <f t="shared" si="81"/>
        <v>A073EB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297</v>
      </c>
      <c r="AG1308">
        <v>0</v>
      </c>
      <c r="AH1308">
        <v>3</v>
      </c>
      <c r="AI1308">
        <v>2</v>
      </c>
      <c r="AJ1308">
        <v>1</v>
      </c>
      <c r="AK1308" t="s">
        <v>701</v>
      </c>
      <c r="AL1308">
        <v>36.027002000000003</v>
      </c>
      <c r="AM1308" t="s">
        <v>702</v>
      </c>
      <c r="AN1308">
        <v>-75.668634999999995</v>
      </c>
      <c r="AO1308">
        <v>25</v>
      </c>
      <c r="AP1308">
        <v>450</v>
      </c>
      <c r="AQ1308" t="s">
        <v>129</v>
      </c>
      <c r="AR1308">
        <v>-19</v>
      </c>
      <c r="AS1308">
        <v>-67</v>
      </c>
      <c r="AT1308">
        <v>-1024</v>
      </c>
      <c r="BB1308" t="str">
        <f t="shared" si="82"/>
        <v>1200</v>
      </c>
      <c r="BC1308">
        <v>1</v>
      </c>
      <c r="BD1308" t="str">
        <f t="shared" si="84"/>
        <v xml:space="preserve">N1281F  </v>
      </c>
      <c r="BE1308">
        <v>1</v>
      </c>
      <c r="BG1308">
        <v>0</v>
      </c>
      <c r="BH1308">
        <v>0</v>
      </c>
      <c r="BI1308">
        <v>0</v>
      </c>
      <c r="BJ1308">
        <v>275</v>
      </c>
      <c r="BK1308">
        <v>-175</v>
      </c>
      <c r="BL1308" t="s">
        <v>300</v>
      </c>
      <c r="BM1308">
        <v>1</v>
      </c>
      <c r="BN1308">
        <v>0</v>
      </c>
      <c r="BO1308">
        <v>1</v>
      </c>
      <c r="BP1308">
        <v>0</v>
      </c>
      <c r="BS1308">
        <v>0.08</v>
      </c>
      <c r="BT1308">
        <v>0</v>
      </c>
      <c r="BU1308">
        <v>0</v>
      </c>
      <c r="CE1308" t="str">
        <f>"21:15:07.800"</f>
        <v>21:15:07.800</v>
      </c>
      <c r="CF1308">
        <v>799540756</v>
      </c>
      <c r="CI1308">
        <v>0</v>
      </c>
      <c r="CJ1308">
        <v>1504</v>
      </c>
      <c r="CK1308">
        <v>1011.2</v>
      </c>
      <c r="CL1308">
        <v>4.2187999999999999</v>
      </c>
      <c r="CM1308">
        <v>1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3</v>
      </c>
      <c r="CY1308">
        <v>7</v>
      </c>
      <c r="CZ1308" t="s">
        <v>131</v>
      </c>
      <c r="DA1308">
        <v>145</v>
      </c>
      <c r="DB1308">
        <v>1</v>
      </c>
      <c r="DC1308" t="s">
        <v>132</v>
      </c>
      <c r="DD1308" t="s">
        <v>133</v>
      </c>
      <c r="DG1308">
        <v>1888333</v>
      </c>
      <c r="DI1308">
        <v>0</v>
      </c>
      <c r="DJ1308">
        <v>0</v>
      </c>
      <c r="DK1308">
        <v>1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3">
      <c r="A1309" t="str">
        <f>"09/28/2024 21:15:08.127"</f>
        <v>09/28/2024 21:15:08.127</v>
      </c>
      <c r="C1309" t="str">
        <f t="shared" si="83"/>
        <v>FFDFD7C0</v>
      </c>
      <c r="D1309" t="s">
        <v>123</v>
      </c>
      <c r="E1309">
        <v>2</v>
      </c>
      <c r="H1309">
        <v>158</v>
      </c>
      <c r="I1309" t="s">
        <v>124</v>
      </c>
      <c r="J1309" t="s">
        <v>125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"21:15:07.797"</f>
        <v>21:15:07.797</v>
      </c>
      <c r="T1309" t="str">
        <f>"21:15:07.297"</f>
        <v>21:15:07.297</v>
      </c>
      <c r="U1309" t="str">
        <f t="shared" si="81"/>
        <v>A073EB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297</v>
      </c>
      <c r="AG1309">
        <v>0</v>
      </c>
      <c r="AH1309">
        <v>3</v>
      </c>
      <c r="AI1309">
        <v>2</v>
      </c>
      <c r="AJ1309">
        <v>1</v>
      </c>
      <c r="AK1309" t="s">
        <v>701</v>
      </c>
      <c r="AL1309">
        <v>36.027002000000003</v>
      </c>
      <c r="AM1309" t="s">
        <v>702</v>
      </c>
      <c r="AN1309">
        <v>-75.668634999999995</v>
      </c>
      <c r="AO1309">
        <v>25</v>
      </c>
      <c r="AP1309">
        <v>450</v>
      </c>
      <c r="AQ1309" t="s">
        <v>129</v>
      </c>
      <c r="AR1309">
        <v>-19</v>
      </c>
      <c r="AS1309">
        <v>-67</v>
      </c>
      <c r="AT1309">
        <v>-1024</v>
      </c>
      <c r="BB1309" t="str">
        <f t="shared" si="82"/>
        <v>1200</v>
      </c>
      <c r="BC1309">
        <v>1</v>
      </c>
      <c r="BD1309" t="str">
        <f t="shared" si="84"/>
        <v xml:space="preserve">N1281F  </v>
      </c>
      <c r="BE1309">
        <v>1</v>
      </c>
      <c r="BG1309">
        <v>0</v>
      </c>
      <c r="BH1309">
        <v>0</v>
      </c>
      <c r="BI1309">
        <v>0</v>
      </c>
      <c r="BJ1309">
        <v>275</v>
      </c>
      <c r="BK1309">
        <v>-175</v>
      </c>
      <c r="BL1309" t="s">
        <v>300</v>
      </c>
      <c r="BM1309">
        <v>1</v>
      </c>
      <c r="BN1309">
        <v>0</v>
      </c>
      <c r="BO1309">
        <v>1</v>
      </c>
      <c r="BP1309">
        <v>0</v>
      </c>
      <c r="BS1309">
        <v>0.08</v>
      </c>
      <c r="BT1309">
        <v>0</v>
      </c>
      <c r="BU1309">
        <v>0</v>
      </c>
      <c r="CE1309" t="str">
        <f>"21:15:07.800"</f>
        <v>21:15:07.800</v>
      </c>
      <c r="CF1309">
        <v>799540756</v>
      </c>
      <c r="CI1309">
        <v>0</v>
      </c>
      <c r="CJ1309">
        <v>1504</v>
      </c>
      <c r="CK1309">
        <v>1011.2</v>
      </c>
      <c r="CL1309">
        <v>4.2187999999999999</v>
      </c>
      <c r="CM1309">
        <v>1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3</v>
      </c>
      <c r="CY1309">
        <v>7</v>
      </c>
      <c r="CZ1309" t="s">
        <v>131</v>
      </c>
      <c r="DA1309">
        <v>145</v>
      </c>
      <c r="DB1309">
        <v>1</v>
      </c>
      <c r="DC1309" t="s">
        <v>132</v>
      </c>
      <c r="DD1309" t="s">
        <v>133</v>
      </c>
      <c r="DG1309">
        <v>1888333</v>
      </c>
      <c r="DI1309">
        <v>0</v>
      </c>
      <c r="DJ1309">
        <v>0</v>
      </c>
      <c r="DK1309">
        <v>1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3">
      <c r="A1310" t="str">
        <f>"09/28/2024 21:15:09.033"</f>
        <v>09/28/2024 21:15:09.033</v>
      </c>
      <c r="C1310" t="str">
        <f t="shared" si="83"/>
        <v>FFDFD7C0</v>
      </c>
      <c r="D1310" t="s">
        <v>123</v>
      </c>
      <c r="E1310">
        <v>2</v>
      </c>
      <c r="H1310">
        <v>158</v>
      </c>
      <c r="I1310" t="s">
        <v>124</v>
      </c>
      <c r="J1310" t="s">
        <v>125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"21:15:08.750"</f>
        <v>21:15:08.750</v>
      </c>
      <c r="T1310" t="str">
        <f>"21:15:08.350"</f>
        <v>21:15:08.350</v>
      </c>
      <c r="U1310" t="str">
        <f t="shared" si="81"/>
        <v>A073EB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297</v>
      </c>
      <c r="AG1310">
        <v>0</v>
      </c>
      <c r="AH1310">
        <v>3</v>
      </c>
      <c r="AI1310">
        <v>2</v>
      </c>
      <c r="AJ1310">
        <v>1</v>
      </c>
      <c r="AK1310" t="s">
        <v>703</v>
      </c>
      <c r="AL1310">
        <v>36.026679999999999</v>
      </c>
      <c r="AM1310" t="s">
        <v>704</v>
      </c>
      <c r="AN1310">
        <v>-75.668743000000006</v>
      </c>
      <c r="AO1310">
        <v>25</v>
      </c>
      <c r="AP1310">
        <v>450</v>
      </c>
      <c r="AQ1310" t="s">
        <v>129</v>
      </c>
      <c r="AR1310">
        <v>-19</v>
      </c>
      <c r="AS1310">
        <v>-66</v>
      </c>
      <c r="AT1310">
        <v>-1024</v>
      </c>
      <c r="BB1310" t="str">
        <f t="shared" si="82"/>
        <v>1200</v>
      </c>
      <c r="BC1310">
        <v>1</v>
      </c>
      <c r="BD1310" t="str">
        <f t="shared" si="84"/>
        <v xml:space="preserve">N1281F  </v>
      </c>
      <c r="BE1310">
        <v>1</v>
      </c>
      <c r="BG1310">
        <v>0</v>
      </c>
      <c r="BH1310">
        <v>0</v>
      </c>
      <c r="BI1310">
        <v>0</v>
      </c>
      <c r="BJ1310">
        <v>250</v>
      </c>
      <c r="BK1310">
        <v>-200</v>
      </c>
      <c r="BL1310" t="s">
        <v>300</v>
      </c>
      <c r="BM1310">
        <v>1</v>
      </c>
      <c r="BN1310">
        <v>0</v>
      </c>
      <c r="BO1310">
        <v>1</v>
      </c>
      <c r="BP1310">
        <v>0</v>
      </c>
      <c r="BS1310">
        <v>0.08</v>
      </c>
      <c r="BT1310">
        <v>0</v>
      </c>
      <c r="BU1310">
        <v>0</v>
      </c>
      <c r="CE1310" t="str">
        <f>"21:15:08.755"</f>
        <v>21:15:08.755</v>
      </c>
      <c r="CF1310">
        <v>754736056</v>
      </c>
      <c r="CI1310">
        <v>0</v>
      </c>
      <c r="CJ1310">
        <v>1504</v>
      </c>
      <c r="CK1310">
        <v>1011.2</v>
      </c>
      <c r="CL1310">
        <v>4.2187999999999999</v>
      </c>
      <c r="CM1310">
        <v>1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3</v>
      </c>
      <c r="CY1310">
        <v>7</v>
      </c>
      <c r="CZ1310" t="s">
        <v>131</v>
      </c>
      <c r="DA1310">
        <v>145</v>
      </c>
      <c r="DB1310">
        <v>1</v>
      </c>
      <c r="DC1310" t="s">
        <v>132</v>
      </c>
      <c r="DD1310" t="s">
        <v>133</v>
      </c>
      <c r="DG1310">
        <v>1888817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3">
      <c r="A1311" t="str">
        <f>"09/28/2024 21:15:09.033"</f>
        <v>09/28/2024 21:15:09.033</v>
      </c>
      <c r="C1311" t="str">
        <f t="shared" si="83"/>
        <v>FFDFD7C0</v>
      </c>
      <c r="D1311" t="s">
        <v>427</v>
      </c>
      <c r="E1311">
        <v>46</v>
      </c>
      <c r="H1311">
        <v>143</v>
      </c>
      <c r="I1311" t="s">
        <v>428</v>
      </c>
      <c r="J1311" t="s">
        <v>297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"21:15:08.750"</f>
        <v>21:15:08.750</v>
      </c>
      <c r="T1311" t="str">
        <f>"21:15:08.350"</f>
        <v>21:15:08.350</v>
      </c>
      <c r="U1311" t="str">
        <f t="shared" si="81"/>
        <v>A073EB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297</v>
      </c>
      <c r="AG1311">
        <v>0</v>
      </c>
      <c r="AH1311">
        <v>3</v>
      </c>
      <c r="AI1311">
        <v>2</v>
      </c>
      <c r="AJ1311">
        <v>1</v>
      </c>
      <c r="AK1311" t="s">
        <v>703</v>
      </c>
      <c r="AL1311">
        <v>36.026679999999999</v>
      </c>
      <c r="AM1311" t="s">
        <v>704</v>
      </c>
      <c r="AN1311">
        <v>-75.668743000000006</v>
      </c>
      <c r="AO1311">
        <v>25</v>
      </c>
      <c r="AP1311">
        <v>450</v>
      </c>
      <c r="AQ1311" t="s">
        <v>129</v>
      </c>
      <c r="AR1311">
        <v>-19</v>
      </c>
      <c r="AS1311">
        <v>-66</v>
      </c>
      <c r="AT1311">
        <v>-1024</v>
      </c>
      <c r="BB1311" t="str">
        <f t="shared" si="82"/>
        <v>1200</v>
      </c>
      <c r="BC1311">
        <v>1</v>
      </c>
      <c r="BD1311" t="str">
        <f t="shared" si="84"/>
        <v xml:space="preserve">N1281F  </v>
      </c>
      <c r="BE1311">
        <v>1</v>
      </c>
      <c r="BG1311">
        <v>0</v>
      </c>
      <c r="BH1311">
        <v>0</v>
      </c>
      <c r="BI1311">
        <v>0</v>
      </c>
      <c r="BJ1311">
        <v>250</v>
      </c>
      <c r="BK1311">
        <v>-200</v>
      </c>
      <c r="BL1311" t="s">
        <v>300</v>
      </c>
      <c r="BM1311">
        <v>1</v>
      </c>
      <c r="BN1311">
        <v>0</v>
      </c>
      <c r="BO1311">
        <v>1</v>
      </c>
      <c r="BP1311">
        <v>0</v>
      </c>
      <c r="BS1311">
        <v>0.08</v>
      </c>
      <c r="BT1311">
        <v>0</v>
      </c>
      <c r="BU1311">
        <v>0</v>
      </c>
      <c r="CE1311" t="str">
        <f>"21:15:08.755"</f>
        <v>21:15:08.755</v>
      </c>
      <c r="CF1311">
        <v>754736056</v>
      </c>
      <c r="CI1311">
        <v>0</v>
      </c>
      <c r="CJ1311">
        <v>1504</v>
      </c>
      <c r="CK1311">
        <v>1011.2</v>
      </c>
      <c r="CL1311">
        <v>4.2187999999999999</v>
      </c>
      <c r="CM1311">
        <v>1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3</v>
      </c>
      <c r="CY1311">
        <v>7</v>
      </c>
      <c r="CZ1311" t="s">
        <v>131</v>
      </c>
      <c r="DA1311">
        <v>145</v>
      </c>
      <c r="DB1311">
        <v>1</v>
      </c>
      <c r="DC1311" t="s">
        <v>132</v>
      </c>
      <c r="DD1311" t="s">
        <v>133</v>
      </c>
      <c r="DG1311">
        <v>1888817</v>
      </c>
      <c r="DI1311">
        <v>0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3">
      <c r="A1312" t="str">
        <f>"09/28/2024 21:15:09.033"</f>
        <v>09/28/2024 21:15:09.033</v>
      </c>
      <c r="C1312" t="str">
        <f t="shared" si="83"/>
        <v>FFDFD7C0</v>
      </c>
      <c r="D1312" t="s">
        <v>143</v>
      </c>
      <c r="E1312">
        <v>13</v>
      </c>
      <c r="J1312" t="s">
        <v>144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"21:15:08.750"</f>
        <v>21:15:08.750</v>
      </c>
      <c r="T1312" t="str">
        <f>"21:15:08.350"</f>
        <v>21:15:08.350</v>
      </c>
      <c r="U1312" t="str">
        <f t="shared" si="81"/>
        <v>A073EB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297</v>
      </c>
      <c r="AG1312">
        <v>0</v>
      </c>
      <c r="AH1312">
        <v>3</v>
      </c>
      <c r="AI1312">
        <v>2</v>
      </c>
      <c r="AJ1312">
        <v>1</v>
      </c>
      <c r="AK1312" t="s">
        <v>703</v>
      </c>
      <c r="AL1312">
        <v>36.026679999999999</v>
      </c>
      <c r="AM1312" t="s">
        <v>704</v>
      </c>
      <c r="AN1312">
        <v>-75.668743000000006</v>
      </c>
      <c r="AO1312">
        <v>25</v>
      </c>
      <c r="AP1312">
        <v>450</v>
      </c>
      <c r="AQ1312" t="s">
        <v>129</v>
      </c>
      <c r="AR1312">
        <v>-19</v>
      </c>
      <c r="AS1312">
        <v>-66</v>
      </c>
      <c r="AT1312">
        <v>-1024</v>
      </c>
      <c r="BB1312" t="str">
        <f t="shared" si="82"/>
        <v>1200</v>
      </c>
      <c r="BC1312">
        <v>1</v>
      </c>
      <c r="BD1312" t="str">
        <f t="shared" si="84"/>
        <v xml:space="preserve">N1281F  </v>
      </c>
      <c r="BE1312">
        <v>1</v>
      </c>
      <c r="BG1312">
        <v>0</v>
      </c>
      <c r="BH1312">
        <v>0</v>
      </c>
      <c r="BI1312">
        <v>0</v>
      </c>
      <c r="BJ1312">
        <v>250</v>
      </c>
      <c r="BK1312">
        <v>-200</v>
      </c>
      <c r="BL1312" t="s">
        <v>300</v>
      </c>
      <c r="BM1312">
        <v>1</v>
      </c>
      <c r="BN1312">
        <v>0</v>
      </c>
      <c r="BO1312">
        <v>1</v>
      </c>
      <c r="BP1312">
        <v>0</v>
      </c>
      <c r="BS1312">
        <v>0.08</v>
      </c>
      <c r="BT1312">
        <v>0</v>
      </c>
      <c r="BU1312">
        <v>0</v>
      </c>
      <c r="CE1312" t="str">
        <f>"21:15:08.755"</f>
        <v>21:15:08.755</v>
      </c>
      <c r="CF1312">
        <v>754736056</v>
      </c>
      <c r="CI1312">
        <v>0</v>
      </c>
      <c r="CJ1312">
        <v>1504</v>
      </c>
      <c r="CK1312">
        <v>1011.2</v>
      </c>
      <c r="CL1312">
        <v>4.2187999999999999</v>
      </c>
      <c r="CM1312">
        <v>1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3</v>
      </c>
      <c r="CY1312">
        <v>7</v>
      </c>
      <c r="CZ1312" t="s">
        <v>131</v>
      </c>
      <c r="DA1312">
        <v>145</v>
      </c>
      <c r="DB1312">
        <v>1</v>
      </c>
      <c r="DC1312" t="s">
        <v>132</v>
      </c>
      <c r="DD1312" t="s">
        <v>133</v>
      </c>
      <c r="DG1312">
        <v>1888817</v>
      </c>
      <c r="DI1312">
        <v>0</v>
      </c>
      <c r="DJ1312">
        <v>0</v>
      </c>
      <c r="DK1312">
        <v>1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3">
      <c r="A1313" t="str">
        <f>"09/28/2024 21:15:09.033"</f>
        <v>09/28/2024 21:15:09.033</v>
      </c>
      <c r="C1313" t="str">
        <f t="shared" si="83"/>
        <v>FFDFD7C0</v>
      </c>
      <c r="D1313" t="s">
        <v>136</v>
      </c>
      <c r="E1313">
        <v>3</v>
      </c>
      <c r="F1313">
        <v>1003</v>
      </c>
      <c r="G1313" t="s">
        <v>142</v>
      </c>
      <c r="J1313" t="s">
        <v>137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"21:15:08.750"</f>
        <v>21:15:08.750</v>
      </c>
      <c r="T1313" t="str">
        <f>"21:15:08.350"</f>
        <v>21:15:08.350</v>
      </c>
      <c r="U1313" t="str">
        <f t="shared" si="81"/>
        <v>A073EB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297</v>
      </c>
      <c r="AG1313">
        <v>0</v>
      </c>
      <c r="AH1313">
        <v>3</v>
      </c>
      <c r="AI1313">
        <v>2</v>
      </c>
      <c r="AJ1313">
        <v>1</v>
      </c>
      <c r="AK1313" t="s">
        <v>703</v>
      </c>
      <c r="AL1313">
        <v>36.026679999999999</v>
      </c>
      <c r="AM1313" t="s">
        <v>704</v>
      </c>
      <c r="AN1313">
        <v>-75.668743000000006</v>
      </c>
      <c r="AO1313">
        <v>25</v>
      </c>
      <c r="AP1313">
        <v>450</v>
      </c>
      <c r="AQ1313" t="s">
        <v>129</v>
      </c>
      <c r="AR1313">
        <v>-19</v>
      </c>
      <c r="AS1313">
        <v>-66</v>
      </c>
      <c r="AT1313">
        <v>-1024</v>
      </c>
      <c r="BB1313" t="str">
        <f t="shared" si="82"/>
        <v>1200</v>
      </c>
      <c r="BC1313">
        <v>1</v>
      </c>
      <c r="BD1313" t="str">
        <f t="shared" si="84"/>
        <v xml:space="preserve">N1281F  </v>
      </c>
      <c r="BE1313">
        <v>1</v>
      </c>
      <c r="BG1313">
        <v>0</v>
      </c>
      <c r="BH1313">
        <v>0</v>
      </c>
      <c r="BI1313">
        <v>0</v>
      </c>
      <c r="BJ1313">
        <v>250</v>
      </c>
      <c r="BK1313">
        <v>-200</v>
      </c>
      <c r="BL1313" t="s">
        <v>300</v>
      </c>
      <c r="BM1313">
        <v>1</v>
      </c>
      <c r="BN1313">
        <v>0</v>
      </c>
      <c r="BO1313">
        <v>1</v>
      </c>
      <c r="BP1313">
        <v>0</v>
      </c>
      <c r="BS1313">
        <v>0.08</v>
      </c>
      <c r="BT1313">
        <v>0</v>
      </c>
      <c r="BU1313">
        <v>0</v>
      </c>
      <c r="CE1313" t="str">
        <f>"21:15:08.755"</f>
        <v>21:15:08.755</v>
      </c>
      <c r="CF1313">
        <v>754736056</v>
      </c>
      <c r="CI1313">
        <v>0</v>
      </c>
      <c r="CJ1313">
        <v>1504</v>
      </c>
      <c r="CK1313">
        <v>1011.2</v>
      </c>
      <c r="CL1313">
        <v>4.2187999999999999</v>
      </c>
      <c r="CM1313">
        <v>1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3</v>
      </c>
      <c r="CY1313">
        <v>7</v>
      </c>
      <c r="CZ1313" t="s">
        <v>131</v>
      </c>
      <c r="DA1313">
        <v>145</v>
      </c>
      <c r="DB1313">
        <v>1</v>
      </c>
      <c r="DC1313" t="s">
        <v>132</v>
      </c>
      <c r="DD1313" t="s">
        <v>133</v>
      </c>
      <c r="DG1313">
        <v>1888817</v>
      </c>
      <c r="DI1313">
        <v>0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3">
      <c r="A1314" t="str">
        <f>"09/28/2024 21:15:09.033"</f>
        <v>09/28/2024 21:15:09.033</v>
      </c>
      <c r="C1314" t="str">
        <f t="shared" si="83"/>
        <v>FFDFD7C0</v>
      </c>
      <c r="D1314" t="s">
        <v>136</v>
      </c>
      <c r="E1314">
        <v>4</v>
      </c>
      <c r="F1314">
        <v>1004</v>
      </c>
      <c r="G1314" t="s">
        <v>124</v>
      </c>
      <c r="J1314" t="s">
        <v>137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"21:15:08.750"</f>
        <v>21:15:08.750</v>
      </c>
      <c r="T1314" t="str">
        <f>"21:15:08.350"</f>
        <v>21:15:08.350</v>
      </c>
      <c r="U1314" t="str">
        <f t="shared" si="81"/>
        <v>A073EB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297</v>
      </c>
      <c r="AG1314">
        <v>0</v>
      </c>
      <c r="AH1314">
        <v>3</v>
      </c>
      <c r="AI1314">
        <v>2</v>
      </c>
      <c r="AJ1314">
        <v>1</v>
      </c>
      <c r="AK1314" t="s">
        <v>703</v>
      </c>
      <c r="AL1314">
        <v>36.026679999999999</v>
      </c>
      <c r="AM1314" t="s">
        <v>704</v>
      </c>
      <c r="AN1314">
        <v>-75.668743000000006</v>
      </c>
      <c r="AO1314">
        <v>25</v>
      </c>
      <c r="AP1314">
        <v>450</v>
      </c>
      <c r="AQ1314" t="s">
        <v>129</v>
      </c>
      <c r="AR1314">
        <v>-19</v>
      </c>
      <c r="AS1314">
        <v>-66</v>
      </c>
      <c r="AT1314">
        <v>-1024</v>
      </c>
      <c r="BB1314" t="str">
        <f t="shared" si="82"/>
        <v>1200</v>
      </c>
      <c r="BC1314">
        <v>1</v>
      </c>
      <c r="BD1314" t="str">
        <f t="shared" si="84"/>
        <v xml:space="preserve">N1281F  </v>
      </c>
      <c r="BE1314">
        <v>1</v>
      </c>
      <c r="BG1314">
        <v>0</v>
      </c>
      <c r="BH1314">
        <v>0</v>
      </c>
      <c r="BI1314">
        <v>0</v>
      </c>
      <c r="BJ1314">
        <v>250</v>
      </c>
      <c r="BK1314">
        <v>-200</v>
      </c>
      <c r="BL1314" t="s">
        <v>300</v>
      </c>
      <c r="BM1314">
        <v>1</v>
      </c>
      <c r="BN1314">
        <v>0</v>
      </c>
      <c r="BO1314">
        <v>1</v>
      </c>
      <c r="BP1314">
        <v>0</v>
      </c>
      <c r="BS1314">
        <v>0.08</v>
      </c>
      <c r="BT1314">
        <v>0</v>
      </c>
      <c r="BU1314">
        <v>0</v>
      </c>
      <c r="CE1314" t="str">
        <f>"21:15:08.755"</f>
        <v>21:15:08.755</v>
      </c>
      <c r="CF1314">
        <v>754736056</v>
      </c>
      <c r="CI1314">
        <v>0</v>
      </c>
      <c r="CJ1314">
        <v>1504</v>
      </c>
      <c r="CK1314">
        <v>1011.2</v>
      </c>
      <c r="CL1314">
        <v>4.2187999999999999</v>
      </c>
      <c r="CM1314">
        <v>1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3</v>
      </c>
      <c r="CY1314">
        <v>7</v>
      </c>
      <c r="CZ1314" t="s">
        <v>131</v>
      </c>
      <c r="DA1314">
        <v>145</v>
      </c>
      <c r="DB1314">
        <v>1</v>
      </c>
      <c r="DC1314" t="s">
        <v>132</v>
      </c>
      <c r="DD1314" t="s">
        <v>133</v>
      </c>
      <c r="DG1314">
        <v>1888817</v>
      </c>
      <c r="DI1314">
        <v>0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3">
      <c r="A1315" t="str">
        <f>"09/28/2024 21:15:10.143"</f>
        <v>09/28/2024 21:15:10.143</v>
      </c>
      <c r="C1315" t="str">
        <f t="shared" si="83"/>
        <v>FFDFD7C0</v>
      </c>
      <c r="D1315" t="s">
        <v>123</v>
      </c>
      <c r="E1315">
        <v>2</v>
      </c>
      <c r="H1315">
        <v>158</v>
      </c>
      <c r="I1315" t="s">
        <v>124</v>
      </c>
      <c r="J1315" t="s">
        <v>125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"21:15:09.875"</f>
        <v>21:15:09.875</v>
      </c>
      <c r="T1315" t="str">
        <f>"21:15:09.375"</f>
        <v>21:15:09.375</v>
      </c>
      <c r="U1315" t="str">
        <f t="shared" si="81"/>
        <v>A073EB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297</v>
      </c>
      <c r="AG1315">
        <v>0</v>
      </c>
      <c r="AH1315">
        <v>3</v>
      </c>
      <c r="AI1315">
        <v>2</v>
      </c>
      <c r="AJ1315">
        <v>1</v>
      </c>
      <c r="AK1315" t="s">
        <v>705</v>
      </c>
      <c r="AL1315">
        <v>36.026358999999999</v>
      </c>
      <c r="AM1315" t="s">
        <v>706</v>
      </c>
      <c r="AN1315">
        <v>-75.668850000000006</v>
      </c>
      <c r="AO1315">
        <v>25</v>
      </c>
      <c r="AP1315">
        <v>425</v>
      </c>
      <c r="AQ1315" t="s">
        <v>129</v>
      </c>
      <c r="AR1315">
        <v>-18</v>
      </c>
      <c r="AS1315">
        <v>-66</v>
      </c>
      <c r="AT1315">
        <v>-960</v>
      </c>
      <c r="BB1315" t="str">
        <f t="shared" si="82"/>
        <v>1200</v>
      </c>
      <c r="BC1315">
        <v>1</v>
      </c>
      <c r="BD1315" t="str">
        <f t="shared" si="84"/>
        <v xml:space="preserve">N1281F  </v>
      </c>
      <c r="BE1315">
        <v>1</v>
      </c>
      <c r="BG1315">
        <v>0</v>
      </c>
      <c r="BH1315">
        <v>0</v>
      </c>
      <c r="BI1315">
        <v>0</v>
      </c>
      <c r="BJ1315">
        <v>250</v>
      </c>
      <c r="BK1315">
        <v>-175</v>
      </c>
      <c r="BL1315" t="s">
        <v>300</v>
      </c>
      <c r="BM1315">
        <v>1</v>
      </c>
      <c r="BN1315">
        <v>0</v>
      </c>
      <c r="BO1315">
        <v>1</v>
      </c>
      <c r="BP1315">
        <v>0</v>
      </c>
      <c r="BS1315">
        <v>0.04</v>
      </c>
      <c r="BT1315">
        <v>0</v>
      </c>
      <c r="BU1315">
        <v>0</v>
      </c>
      <c r="CE1315" t="str">
        <f>"21:15:09.877"</f>
        <v>21:15:09.877</v>
      </c>
      <c r="CF1315">
        <v>877049583</v>
      </c>
      <c r="CI1315">
        <v>0</v>
      </c>
      <c r="CJ1315">
        <v>1504</v>
      </c>
      <c r="CK1315">
        <v>1011.2</v>
      </c>
      <c r="CL1315">
        <v>4.2187999999999999</v>
      </c>
      <c r="CM1315">
        <v>1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3</v>
      </c>
      <c r="CY1315">
        <v>7</v>
      </c>
      <c r="CZ1315" t="s">
        <v>131</v>
      </c>
      <c r="DA1315">
        <v>145</v>
      </c>
      <c r="DB1315">
        <v>1</v>
      </c>
      <c r="DC1315" t="s">
        <v>132</v>
      </c>
      <c r="DD1315" t="s">
        <v>133</v>
      </c>
      <c r="DG1315">
        <v>1889355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3">
      <c r="A1316" t="str">
        <f>"09/28/2024 21:15:10.205"</f>
        <v>09/28/2024 21:15:10.205</v>
      </c>
      <c r="C1316" t="str">
        <f t="shared" si="83"/>
        <v>FFDFD7C0</v>
      </c>
      <c r="D1316" t="s">
        <v>427</v>
      </c>
      <c r="E1316">
        <v>46</v>
      </c>
      <c r="H1316">
        <v>143</v>
      </c>
      <c r="I1316" t="s">
        <v>428</v>
      </c>
      <c r="J1316" t="s">
        <v>297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"21:15:09.875"</f>
        <v>21:15:09.875</v>
      </c>
      <c r="T1316" t="str">
        <f>"21:15:09.375"</f>
        <v>21:15:09.375</v>
      </c>
      <c r="U1316" t="str">
        <f t="shared" si="81"/>
        <v>A073EB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297</v>
      </c>
      <c r="AG1316">
        <v>0</v>
      </c>
      <c r="AH1316">
        <v>3</v>
      </c>
      <c r="AI1316">
        <v>2</v>
      </c>
      <c r="AJ1316">
        <v>1</v>
      </c>
      <c r="AK1316" t="s">
        <v>705</v>
      </c>
      <c r="AL1316">
        <v>36.026358999999999</v>
      </c>
      <c r="AM1316" t="s">
        <v>706</v>
      </c>
      <c r="AN1316">
        <v>-75.668850000000006</v>
      </c>
      <c r="AO1316">
        <v>25</v>
      </c>
      <c r="AP1316">
        <v>425</v>
      </c>
      <c r="AQ1316" t="s">
        <v>129</v>
      </c>
      <c r="AR1316">
        <v>-18</v>
      </c>
      <c r="AS1316">
        <v>-66</v>
      </c>
      <c r="AT1316">
        <v>-960</v>
      </c>
      <c r="BB1316" t="str">
        <f t="shared" si="82"/>
        <v>1200</v>
      </c>
      <c r="BC1316">
        <v>1</v>
      </c>
      <c r="BD1316" t="str">
        <f t="shared" si="84"/>
        <v xml:space="preserve">N1281F  </v>
      </c>
      <c r="BE1316">
        <v>1</v>
      </c>
      <c r="BG1316">
        <v>0</v>
      </c>
      <c r="BH1316">
        <v>0</v>
      </c>
      <c r="BI1316">
        <v>0</v>
      </c>
      <c r="BJ1316">
        <v>250</v>
      </c>
      <c r="BK1316">
        <v>-175</v>
      </c>
      <c r="BL1316" t="s">
        <v>300</v>
      </c>
      <c r="BM1316">
        <v>1</v>
      </c>
      <c r="BN1316">
        <v>0</v>
      </c>
      <c r="BO1316">
        <v>1</v>
      </c>
      <c r="BP1316">
        <v>0</v>
      </c>
      <c r="BS1316">
        <v>0.04</v>
      </c>
      <c r="BT1316">
        <v>0</v>
      </c>
      <c r="BU1316">
        <v>0</v>
      </c>
      <c r="CE1316" t="str">
        <f>"21:15:09.877"</f>
        <v>21:15:09.877</v>
      </c>
      <c r="CF1316">
        <v>877049583</v>
      </c>
      <c r="CI1316">
        <v>0</v>
      </c>
      <c r="CJ1316">
        <v>1504</v>
      </c>
      <c r="CK1316">
        <v>1011.2</v>
      </c>
      <c r="CL1316">
        <v>4.2187999999999999</v>
      </c>
      <c r="CM1316">
        <v>1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3</v>
      </c>
      <c r="CY1316">
        <v>7</v>
      </c>
      <c r="CZ1316" t="s">
        <v>131</v>
      </c>
      <c r="DA1316">
        <v>145</v>
      </c>
      <c r="DB1316">
        <v>1</v>
      </c>
      <c r="DC1316" t="s">
        <v>132</v>
      </c>
      <c r="DD1316" t="s">
        <v>133</v>
      </c>
      <c r="DG1316">
        <v>1889355</v>
      </c>
      <c r="DI1316">
        <v>0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3">
      <c r="A1317" t="str">
        <f>"09/28/2024 21:15:10.205"</f>
        <v>09/28/2024 21:15:10.205</v>
      </c>
      <c r="C1317" t="str">
        <f t="shared" si="83"/>
        <v>FFDFD7C0</v>
      </c>
      <c r="D1317" t="s">
        <v>143</v>
      </c>
      <c r="E1317">
        <v>13</v>
      </c>
      <c r="J1317" t="s">
        <v>144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"21:15:09.875"</f>
        <v>21:15:09.875</v>
      </c>
      <c r="T1317" t="str">
        <f>"21:15:09.375"</f>
        <v>21:15:09.375</v>
      </c>
      <c r="U1317" t="str">
        <f t="shared" si="81"/>
        <v>A073EB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297</v>
      </c>
      <c r="AG1317">
        <v>0</v>
      </c>
      <c r="AH1317">
        <v>3</v>
      </c>
      <c r="AI1317">
        <v>2</v>
      </c>
      <c r="AJ1317">
        <v>1</v>
      </c>
      <c r="AK1317" t="s">
        <v>705</v>
      </c>
      <c r="AL1317">
        <v>36.026358999999999</v>
      </c>
      <c r="AM1317" t="s">
        <v>706</v>
      </c>
      <c r="AN1317">
        <v>-75.668850000000006</v>
      </c>
      <c r="AO1317">
        <v>25</v>
      </c>
      <c r="AP1317">
        <v>425</v>
      </c>
      <c r="AQ1317" t="s">
        <v>129</v>
      </c>
      <c r="AR1317">
        <v>-18</v>
      </c>
      <c r="AS1317">
        <v>-66</v>
      </c>
      <c r="AT1317">
        <v>-960</v>
      </c>
      <c r="BB1317" t="str">
        <f t="shared" si="82"/>
        <v>1200</v>
      </c>
      <c r="BC1317">
        <v>1</v>
      </c>
      <c r="BD1317" t="str">
        <f t="shared" si="84"/>
        <v xml:space="preserve">N1281F  </v>
      </c>
      <c r="BE1317">
        <v>1</v>
      </c>
      <c r="BG1317">
        <v>0</v>
      </c>
      <c r="BH1317">
        <v>0</v>
      </c>
      <c r="BI1317">
        <v>0</v>
      </c>
      <c r="BJ1317">
        <v>250</v>
      </c>
      <c r="BK1317">
        <v>-175</v>
      </c>
      <c r="BL1317" t="s">
        <v>300</v>
      </c>
      <c r="BM1317">
        <v>1</v>
      </c>
      <c r="BN1317">
        <v>0</v>
      </c>
      <c r="BO1317">
        <v>1</v>
      </c>
      <c r="BP1317">
        <v>0</v>
      </c>
      <c r="BS1317">
        <v>0.04</v>
      </c>
      <c r="BT1317">
        <v>0</v>
      </c>
      <c r="BU1317">
        <v>0</v>
      </c>
      <c r="CE1317" t="str">
        <f>"21:15:09.877"</f>
        <v>21:15:09.877</v>
      </c>
      <c r="CF1317">
        <v>877049583</v>
      </c>
      <c r="CI1317">
        <v>0</v>
      </c>
      <c r="CJ1317">
        <v>1504</v>
      </c>
      <c r="CK1317">
        <v>1011.2</v>
      </c>
      <c r="CL1317">
        <v>4.2187999999999999</v>
      </c>
      <c r="CM1317">
        <v>1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3</v>
      </c>
      <c r="CY1317">
        <v>7</v>
      </c>
      <c r="CZ1317" t="s">
        <v>131</v>
      </c>
      <c r="DA1317">
        <v>145</v>
      </c>
      <c r="DB1317">
        <v>1</v>
      </c>
      <c r="DC1317" t="s">
        <v>132</v>
      </c>
      <c r="DD1317" t="s">
        <v>133</v>
      </c>
      <c r="DG1317">
        <v>1889355</v>
      </c>
      <c r="DI1317">
        <v>0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3">
      <c r="A1318" t="str">
        <f>"09/28/2024 21:15:10.205"</f>
        <v>09/28/2024 21:15:10.205</v>
      </c>
      <c r="C1318" t="str">
        <f t="shared" si="83"/>
        <v>FFDFD7C0</v>
      </c>
      <c r="D1318" t="s">
        <v>136</v>
      </c>
      <c r="E1318">
        <v>3</v>
      </c>
      <c r="F1318">
        <v>1003</v>
      </c>
      <c r="G1318" t="s">
        <v>142</v>
      </c>
      <c r="J1318" t="s">
        <v>137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"21:15:09.875"</f>
        <v>21:15:09.875</v>
      </c>
      <c r="T1318" t="str">
        <f>"21:15:09.375"</f>
        <v>21:15:09.375</v>
      </c>
      <c r="U1318" t="str">
        <f t="shared" si="81"/>
        <v>A073EB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297</v>
      </c>
      <c r="AG1318">
        <v>0</v>
      </c>
      <c r="AH1318">
        <v>3</v>
      </c>
      <c r="AI1318">
        <v>2</v>
      </c>
      <c r="AJ1318">
        <v>1</v>
      </c>
      <c r="AK1318" t="s">
        <v>705</v>
      </c>
      <c r="AL1318">
        <v>36.026358999999999</v>
      </c>
      <c r="AM1318" t="s">
        <v>706</v>
      </c>
      <c r="AN1318">
        <v>-75.668850000000006</v>
      </c>
      <c r="AO1318">
        <v>25</v>
      </c>
      <c r="AP1318">
        <v>425</v>
      </c>
      <c r="AQ1318" t="s">
        <v>129</v>
      </c>
      <c r="AR1318">
        <v>-18</v>
      </c>
      <c r="AS1318">
        <v>-66</v>
      </c>
      <c r="AT1318">
        <v>-960</v>
      </c>
      <c r="BB1318" t="str">
        <f t="shared" si="82"/>
        <v>1200</v>
      </c>
      <c r="BC1318">
        <v>1</v>
      </c>
      <c r="BD1318" t="str">
        <f t="shared" si="84"/>
        <v xml:space="preserve">N1281F  </v>
      </c>
      <c r="BE1318">
        <v>1</v>
      </c>
      <c r="BG1318">
        <v>0</v>
      </c>
      <c r="BH1318">
        <v>0</v>
      </c>
      <c r="BI1318">
        <v>0</v>
      </c>
      <c r="BJ1318">
        <v>250</v>
      </c>
      <c r="BK1318">
        <v>-175</v>
      </c>
      <c r="BL1318" t="s">
        <v>300</v>
      </c>
      <c r="BM1318">
        <v>1</v>
      </c>
      <c r="BN1318">
        <v>0</v>
      </c>
      <c r="BO1318">
        <v>1</v>
      </c>
      <c r="BP1318">
        <v>0</v>
      </c>
      <c r="BS1318">
        <v>0.04</v>
      </c>
      <c r="BT1318">
        <v>0</v>
      </c>
      <c r="BU1318">
        <v>0</v>
      </c>
      <c r="CE1318" t="str">
        <f>"21:15:09.877"</f>
        <v>21:15:09.877</v>
      </c>
      <c r="CF1318">
        <v>877049583</v>
      </c>
      <c r="CI1318">
        <v>0</v>
      </c>
      <c r="CJ1318">
        <v>1504</v>
      </c>
      <c r="CK1318">
        <v>1011.2</v>
      </c>
      <c r="CL1318">
        <v>4.2187999999999999</v>
      </c>
      <c r="CM1318">
        <v>1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3</v>
      </c>
      <c r="CY1318">
        <v>7</v>
      </c>
      <c r="CZ1318" t="s">
        <v>131</v>
      </c>
      <c r="DA1318">
        <v>145</v>
      </c>
      <c r="DB1318">
        <v>1</v>
      </c>
      <c r="DC1318" t="s">
        <v>132</v>
      </c>
      <c r="DD1318" t="s">
        <v>133</v>
      </c>
      <c r="DG1318">
        <v>1889355</v>
      </c>
      <c r="DI1318">
        <v>0</v>
      </c>
      <c r="DJ1318">
        <v>0</v>
      </c>
      <c r="DK1318">
        <v>1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3">
      <c r="A1319" t="str">
        <f>"09/28/2024 21:15:10.205"</f>
        <v>09/28/2024 21:15:10.205</v>
      </c>
      <c r="C1319" t="str">
        <f t="shared" si="83"/>
        <v>FFDFD7C0</v>
      </c>
      <c r="D1319" t="s">
        <v>136</v>
      </c>
      <c r="E1319">
        <v>4</v>
      </c>
      <c r="F1319">
        <v>1004</v>
      </c>
      <c r="G1319" t="s">
        <v>124</v>
      </c>
      <c r="J1319" t="s">
        <v>137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"21:15:09.875"</f>
        <v>21:15:09.875</v>
      </c>
      <c r="T1319" t="str">
        <f>"21:15:09.375"</f>
        <v>21:15:09.375</v>
      </c>
      <c r="U1319" t="str">
        <f t="shared" si="81"/>
        <v>A073EB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297</v>
      </c>
      <c r="AG1319">
        <v>0</v>
      </c>
      <c r="AH1319">
        <v>3</v>
      </c>
      <c r="AI1319">
        <v>2</v>
      </c>
      <c r="AJ1319">
        <v>1</v>
      </c>
      <c r="AK1319" t="s">
        <v>705</v>
      </c>
      <c r="AL1319">
        <v>36.026358999999999</v>
      </c>
      <c r="AM1319" t="s">
        <v>706</v>
      </c>
      <c r="AN1319">
        <v>-75.668850000000006</v>
      </c>
      <c r="AO1319">
        <v>25</v>
      </c>
      <c r="AP1319">
        <v>425</v>
      </c>
      <c r="AQ1319" t="s">
        <v>129</v>
      </c>
      <c r="AR1319">
        <v>-18</v>
      </c>
      <c r="AS1319">
        <v>-66</v>
      </c>
      <c r="AT1319">
        <v>-960</v>
      </c>
      <c r="BB1319" t="str">
        <f t="shared" si="82"/>
        <v>1200</v>
      </c>
      <c r="BC1319">
        <v>1</v>
      </c>
      <c r="BD1319" t="str">
        <f t="shared" si="84"/>
        <v xml:space="preserve">N1281F  </v>
      </c>
      <c r="BE1319">
        <v>1</v>
      </c>
      <c r="BG1319">
        <v>0</v>
      </c>
      <c r="BH1319">
        <v>0</v>
      </c>
      <c r="BI1319">
        <v>0</v>
      </c>
      <c r="BJ1319">
        <v>250</v>
      </c>
      <c r="BK1319">
        <v>-175</v>
      </c>
      <c r="BL1319" t="s">
        <v>300</v>
      </c>
      <c r="BM1319">
        <v>1</v>
      </c>
      <c r="BN1319">
        <v>0</v>
      </c>
      <c r="BO1319">
        <v>1</v>
      </c>
      <c r="BP1319">
        <v>0</v>
      </c>
      <c r="BS1319">
        <v>0.04</v>
      </c>
      <c r="BT1319">
        <v>0</v>
      </c>
      <c r="BU1319">
        <v>0</v>
      </c>
      <c r="CE1319" t="str">
        <f>"21:15:09.877"</f>
        <v>21:15:09.877</v>
      </c>
      <c r="CF1319">
        <v>877049583</v>
      </c>
      <c r="CI1319">
        <v>0</v>
      </c>
      <c r="CJ1319">
        <v>1504</v>
      </c>
      <c r="CK1319">
        <v>1011.2</v>
      </c>
      <c r="CL1319">
        <v>4.2187999999999999</v>
      </c>
      <c r="CM1319">
        <v>1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3</v>
      </c>
      <c r="CY1319">
        <v>7</v>
      </c>
      <c r="CZ1319" t="s">
        <v>131</v>
      </c>
      <c r="DA1319">
        <v>145</v>
      </c>
      <c r="DB1319">
        <v>1</v>
      </c>
      <c r="DC1319" t="s">
        <v>132</v>
      </c>
      <c r="DD1319" t="s">
        <v>133</v>
      </c>
      <c r="DG1319">
        <v>1889355</v>
      </c>
      <c r="DI1319">
        <v>0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3">
      <c r="A1320" t="str">
        <f>"09/28/2024 21:15:11.111"</f>
        <v>09/28/2024 21:15:11.111</v>
      </c>
      <c r="C1320" t="str">
        <f t="shared" si="83"/>
        <v>FFDFD7C0</v>
      </c>
      <c r="D1320" t="s">
        <v>143</v>
      </c>
      <c r="E1320">
        <v>13</v>
      </c>
      <c r="J1320" t="s">
        <v>144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"21:15:10.836"</f>
        <v>21:15:10.836</v>
      </c>
      <c r="T1320" t="str">
        <f>"21:15:10.336"</f>
        <v>21:15:10.336</v>
      </c>
      <c r="U1320" t="str">
        <f t="shared" si="81"/>
        <v>A073EB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297</v>
      </c>
      <c r="AG1320">
        <v>0</v>
      </c>
      <c r="AH1320">
        <v>3</v>
      </c>
      <c r="AI1320">
        <v>2</v>
      </c>
      <c r="AJ1320">
        <v>1</v>
      </c>
      <c r="AK1320" t="s">
        <v>707</v>
      </c>
      <c r="AL1320">
        <v>36.026037000000002</v>
      </c>
      <c r="AM1320" t="s">
        <v>708</v>
      </c>
      <c r="AN1320">
        <v>-75.668914000000001</v>
      </c>
      <c r="AO1320">
        <v>25</v>
      </c>
      <c r="AP1320">
        <v>400</v>
      </c>
      <c r="AQ1320" t="s">
        <v>129</v>
      </c>
      <c r="AR1320">
        <v>-17</v>
      </c>
      <c r="AS1320">
        <v>-65</v>
      </c>
      <c r="AT1320">
        <v>-960</v>
      </c>
      <c r="BB1320" t="str">
        <f t="shared" si="82"/>
        <v>1200</v>
      </c>
      <c r="BC1320">
        <v>1</v>
      </c>
      <c r="BD1320" t="str">
        <f t="shared" si="84"/>
        <v xml:space="preserve">N1281F  </v>
      </c>
      <c r="BE1320">
        <v>1</v>
      </c>
      <c r="BG1320">
        <v>0</v>
      </c>
      <c r="BH1320">
        <v>0</v>
      </c>
      <c r="BI1320">
        <v>0</v>
      </c>
      <c r="BJ1320">
        <v>225</v>
      </c>
      <c r="BK1320">
        <v>-175</v>
      </c>
      <c r="BL1320" t="s">
        <v>300</v>
      </c>
      <c r="BM1320">
        <v>1</v>
      </c>
      <c r="BN1320">
        <v>0</v>
      </c>
      <c r="BO1320">
        <v>1</v>
      </c>
      <c r="BP1320">
        <v>0</v>
      </c>
      <c r="BS1320">
        <v>0.04</v>
      </c>
      <c r="BT1320">
        <v>0</v>
      </c>
      <c r="BU1320">
        <v>0</v>
      </c>
      <c r="CE1320" t="str">
        <f>"21:15:10.844"</f>
        <v>21:15:10.844</v>
      </c>
      <c r="CF1320">
        <v>843713674</v>
      </c>
      <c r="CI1320">
        <v>0</v>
      </c>
      <c r="CJ1320">
        <v>1504</v>
      </c>
      <c r="CK1320">
        <v>1011.2</v>
      </c>
      <c r="CL1320">
        <v>4.2187999999999999</v>
      </c>
      <c r="CM1320">
        <v>1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2</v>
      </c>
      <c r="CY1320">
        <v>7</v>
      </c>
      <c r="CZ1320" t="s">
        <v>131</v>
      </c>
      <c r="DA1320">
        <v>145</v>
      </c>
      <c r="DB1320">
        <v>1</v>
      </c>
      <c r="DC1320" t="s">
        <v>132</v>
      </c>
      <c r="DD1320" t="s">
        <v>133</v>
      </c>
      <c r="DG1320">
        <v>1889846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3">
      <c r="A1321" t="str">
        <f>"09/28/2024 21:15:11.111"</f>
        <v>09/28/2024 21:15:11.111</v>
      </c>
      <c r="C1321" t="str">
        <f t="shared" si="83"/>
        <v>FFDFD7C0</v>
      </c>
      <c r="D1321" t="s">
        <v>136</v>
      </c>
      <c r="E1321">
        <v>3</v>
      </c>
      <c r="F1321">
        <v>1003</v>
      </c>
      <c r="G1321" t="s">
        <v>142</v>
      </c>
      <c r="J1321" t="s">
        <v>137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"21:15:10.836"</f>
        <v>21:15:10.836</v>
      </c>
      <c r="T1321" t="str">
        <f>"21:15:10.336"</f>
        <v>21:15:10.336</v>
      </c>
      <c r="U1321" t="str">
        <f t="shared" si="81"/>
        <v>A073EB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297</v>
      </c>
      <c r="AG1321">
        <v>0</v>
      </c>
      <c r="AH1321">
        <v>3</v>
      </c>
      <c r="AI1321">
        <v>2</v>
      </c>
      <c r="AJ1321">
        <v>1</v>
      </c>
      <c r="AK1321" t="s">
        <v>707</v>
      </c>
      <c r="AL1321">
        <v>36.026037000000002</v>
      </c>
      <c r="AM1321" t="s">
        <v>708</v>
      </c>
      <c r="AN1321">
        <v>-75.668914000000001</v>
      </c>
      <c r="AO1321">
        <v>25</v>
      </c>
      <c r="AP1321">
        <v>400</v>
      </c>
      <c r="AQ1321" t="s">
        <v>129</v>
      </c>
      <c r="AR1321">
        <v>-17</v>
      </c>
      <c r="AS1321">
        <v>-65</v>
      </c>
      <c r="AT1321">
        <v>-960</v>
      </c>
      <c r="BB1321" t="str">
        <f t="shared" si="82"/>
        <v>1200</v>
      </c>
      <c r="BC1321">
        <v>1</v>
      </c>
      <c r="BD1321" t="str">
        <f t="shared" si="84"/>
        <v xml:space="preserve">N1281F  </v>
      </c>
      <c r="BE1321">
        <v>1</v>
      </c>
      <c r="BG1321">
        <v>0</v>
      </c>
      <c r="BH1321">
        <v>0</v>
      </c>
      <c r="BI1321">
        <v>0</v>
      </c>
      <c r="BJ1321">
        <v>225</v>
      </c>
      <c r="BK1321">
        <v>-175</v>
      </c>
      <c r="BL1321" t="s">
        <v>300</v>
      </c>
      <c r="BM1321">
        <v>1</v>
      </c>
      <c r="BN1321">
        <v>0</v>
      </c>
      <c r="BO1321">
        <v>1</v>
      </c>
      <c r="BP1321">
        <v>0</v>
      </c>
      <c r="BS1321">
        <v>0.04</v>
      </c>
      <c r="BT1321">
        <v>0</v>
      </c>
      <c r="BU1321">
        <v>0</v>
      </c>
      <c r="CE1321" t="str">
        <f>"21:15:10.844"</f>
        <v>21:15:10.844</v>
      </c>
      <c r="CF1321">
        <v>843713674</v>
      </c>
      <c r="CI1321">
        <v>0</v>
      </c>
      <c r="CJ1321">
        <v>1504</v>
      </c>
      <c r="CK1321">
        <v>1011.2</v>
      </c>
      <c r="CL1321">
        <v>4.2187999999999999</v>
      </c>
      <c r="CM1321">
        <v>1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2</v>
      </c>
      <c r="CY1321">
        <v>7</v>
      </c>
      <c r="CZ1321" t="s">
        <v>131</v>
      </c>
      <c r="DA1321">
        <v>145</v>
      </c>
      <c r="DB1321">
        <v>1</v>
      </c>
      <c r="DC1321" t="s">
        <v>132</v>
      </c>
      <c r="DD1321" t="s">
        <v>133</v>
      </c>
      <c r="DG1321">
        <v>1889846</v>
      </c>
      <c r="DI1321">
        <v>0</v>
      </c>
      <c r="DJ1321">
        <v>0</v>
      </c>
      <c r="DK1321">
        <v>1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3">
      <c r="A1322" t="str">
        <f>"09/28/2024 21:15:11.158"</f>
        <v>09/28/2024 21:15:11.158</v>
      </c>
      <c r="C1322" t="str">
        <f t="shared" si="83"/>
        <v>FFDFD7C0</v>
      </c>
      <c r="D1322" t="s">
        <v>136</v>
      </c>
      <c r="E1322">
        <v>4</v>
      </c>
      <c r="F1322">
        <v>1004</v>
      </c>
      <c r="G1322" t="s">
        <v>124</v>
      </c>
      <c r="J1322" t="s">
        <v>137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"21:15:10.836"</f>
        <v>21:15:10.836</v>
      </c>
      <c r="T1322" t="str">
        <f>"21:15:10.336"</f>
        <v>21:15:10.336</v>
      </c>
      <c r="U1322" t="str">
        <f t="shared" si="81"/>
        <v>A073EB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297</v>
      </c>
      <c r="AG1322">
        <v>0</v>
      </c>
      <c r="AH1322">
        <v>3</v>
      </c>
      <c r="AI1322">
        <v>2</v>
      </c>
      <c r="AJ1322">
        <v>1</v>
      </c>
      <c r="AK1322" t="s">
        <v>707</v>
      </c>
      <c r="AL1322">
        <v>36.026037000000002</v>
      </c>
      <c r="AM1322" t="s">
        <v>708</v>
      </c>
      <c r="AN1322">
        <v>-75.668914000000001</v>
      </c>
      <c r="AO1322">
        <v>25</v>
      </c>
      <c r="AP1322">
        <v>400</v>
      </c>
      <c r="AQ1322" t="s">
        <v>129</v>
      </c>
      <c r="AR1322">
        <v>-17</v>
      </c>
      <c r="AS1322">
        <v>-65</v>
      </c>
      <c r="AT1322">
        <v>-960</v>
      </c>
      <c r="BB1322" t="str">
        <f t="shared" si="82"/>
        <v>1200</v>
      </c>
      <c r="BC1322">
        <v>1</v>
      </c>
      <c r="BD1322" t="str">
        <f t="shared" si="84"/>
        <v xml:space="preserve">N1281F  </v>
      </c>
      <c r="BE1322">
        <v>1</v>
      </c>
      <c r="BG1322">
        <v>0</v>
      </c>
      <c r="BH1322">
        <v>0</v>
      </c>
      <c r="BI1322">
        <v>0</v>
      </c>
      <c r="BJ1322">
        <v>225</v>
      </c>
      <c r="BK1322">
        <v>-175</v>
      </c>
      <c r="BL1322" t="s">
        <v>300</v>
      </c>
      <c r="BM1322">
        <v>1</v>
      </c>
      <c r="BN1322">
        <v>0</v>
      </c>
      <c r="BO1322">
        <v>1</v>
      </c>
      <c r="BP1322">
        <v>0</v>
      </c>
      <c r="BS1322">
        <v>0.04</v>
      </c>
      <c r="BT1322">
        <v>0</v>
      </c>
      <c r="BU1322">
        <v>0</v>
      </c>
      <c r="CE1322" t="str">
        <f>"21:15:10.844"</f>
        <v>21:15:10.844</v>
      </c>
      <c r="CF1322">
        <v>843713674</v>
      </c>
      <c r="CI1322">
        <v>0</v>
      </c>
      <c r="CJ1322">
        <v>1504</v>
      </c>
      <c r="CK1322">
        <v>1011.2</v>
      </c>
      <c r="CL1322">
        <v>4.2187999999999999</v>
      </c>
      <c r="CM1322">
        <v>1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2</v>
      </c>
      <c r="CY1322">
        <v>7</v>
      </c>
      <c r="CZ1322" t="s">
        <v>131</v>
      </c>
      <c r="DA1322">
        <v>145</v>
      </c>
      <c r="DB1322">
        <v>1</v>
      </c>
      <c r="DC1322" t="s">
        <v>132</v>
      </c>
      <c r="DD1322" t="s">
        <v>133</v>
      </c>
      <c r="DG1322">
        <v>1889846</v>
      </c>
      <c r="DI1322">
        <v>0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3">
      <c r="A1323" t="str">
        <f>"09/28/2024 21:15:11.111"</f>
        <v>09/28/2024 21:15:11.111</v>
      </c>
      <c r="C1323" t="str">
        <f t="shared" si="83"/>
        <v>FFDFD7C0</v>
      </c>
      <c r="D1323" t="s">
        <v>427</v>
      </c>
      <c r="E1323">
        <v>46</v>
      </c>
      <c r="H1323">
        <v>143</v>
      </c>
      <c r="I1323" t="s">
        <v>428</v>
      </c>
      <c r="J1323" t="s">
        <v>297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"21:15:10.836"</f>
        <v>21:15:10.836</v>
      </c>
      <c r="T1323" t="str">
        <f>"21:15:10.336"</f>
        <v>21:15:10.336</v>
      </c>
      <c r="U1323" t="str">
        <f t="shared" si="81"/>
        <v>A073EB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297</v>
      </c>
      <c r="AG1323">
        <v>0</v>
      </c>
      <c r="AH1323">
        <v>3</v>
      </c>
      <c r="AI1323">
        <v>2</v>
      </c>
      <c r="AJ1323">
        <v>1</v>
      </c>
      <c r="AK1323" t="s">
        <v>707</v>
      </c>
      <c r="AL1323">
        <v>36.026037000000002</v>
      </c>
      <c r="AM1323" t="s">
        <v>708</v>
      </c>
      <c r="AN1323">
        <v>-75.668914000000001</v>
      </c>
      <c r="AO1323">
        <v>25</v>
      </c>
      <c r="AP1323">
        <v>400</v>
      </c>
      <c r="AQ1323" t="s">
        <v>129</v>
      </c>
      <c r="AR1323">
        <v>-17</v>
      </c>
      <c r="AS1323">
        <v>-65</v>
      </c>
      <c r="AT1323">
        <v>-960</v>
      </c>
      <c r="BB1323" t="str">
        <f t="shared" si="82"/>
        <v>1200</v>
      </c>
      <c r="BC1323">
        <v>1</v>
      </c>
      <c r="BD1323" t="str">
        <f t="shared" si="84"/>
        <v xml:space="preserve">N1281F  </v>
      </c>
      <c r="BE1323">
        <v>1</v>
      </c>
      <c r="BG1323">
        <v>0</v>
      </c>
      <c r="BH1323">
        <v>0</v>
      </c>
      <c r="BI1323">
        <v>0</v>
      </c>
      <c r="BJ1323">
        <v>225</v>
      </c>
      <c r="BK1323">
        <v>-175</v>
      </c>
      <c r="BL1323" t="s">
        <v>300</v>
      </c>
      <c r="BM1323">
        <v>1</v>
      </c>
      <c r="BN1323">
        <v>0</v>
      </c>
      <c r="BO1323">
        <v>1</v>
      </c>
      <c r="BP1323">
        <v>0</v>
      </c>
      <c r="BS1323">
        <v>0.04</v>
      </c>
      <c r="BT1323">
        <v>0</v>
      </c>
      <c r="BU1323">
        <v>0</v>
      </c>
      <c r="CE1323" t="str">
        <f>"21:15:10.844"</f>
        <v>21:15:10.844</v>
      </c>
      <c r="CF1323">
        <v>843713674</v>
      </c>
      <c r="CI1323">
        <v>0</v>
      </c>
      <c r="CJ1323">
        <v>1504</v>
      </c>
      <c r="CK1323">
        <v>1011.2</v>
      </c>
      <c r="CL1323">
        <v>4.2187999999999999</v>
      </c>
      <c r="CM1323">
        <v>1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2</v>
      </c>
      <c r="CY1323">
        <v>7</v>
      </c>
      <c r="CZ1323" t="s">
        <v>131</v>
      </c>
      <c r="DA1323">
        <v>145</v>
      </c>
      <c r="DB1323">
        <v>1</v>
      </c>
      <c r="DC1323" t="s">
        <v>132</v>
      </c>
      <c r="DD1323" t="s">
        <v>133</v>
      </c>
      <c r="DG1323">
        <v>1889846</v>
      </c>
      <c r="DI1323">
        <v>0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3">
      <c r="A1324" t="str">
        <f>"09/28/2024 21:15:11.189"</f>
        <v>09/28/2024 21:15:11.189</v>
      </c>
      <c r="C1324" t="str">
        <f t="shared" si="83"/>
        <v>FFDFD7C0</v>
      </c>
      <c r="D1324" t="s">
        <v>123</v>
      </c>
      <c r="E1324">
        <v>2</v>
      </c>
      <c r="H1324">
        <v>158</v>
      </c>
      <c r="I1324" t="s">
        <v>124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"21:15:10.836"</f>
        <v>21:15:10.836</v>
      </c>
      <c r="T1324" t="str">
        <f>"21:15:10.336"</f>
        <v>21:15:10.336</v>
      </c>
      <c r="U1324" t="str">
        <f t="shared" si="81"/>
        <v>A073EB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297</v>
      </c>
      <c r="AG1324">
        <v>0</v>
      </c>
      <c r="AH1324">
        <v>3</v>
      </c>
      <c r="AI1324">
        <v>2</v>
      </c>
      <c r="AJ1324">
        <v>1</v>
      </c>
      <c r="AK1324" t="s">
        <v>707</v>
      </c>
      <c r="AL1324">
        <v>36.026037000000002</v>
      </c>
      <c r="AM1324" t="s">
        <v>708</v>
      </c>
      <c r="AN1324">
        <v>-75.668914000000001</v>
      </c>
      <c r="AO1324">
        <v>25</v>
      </c>
      <c r="AP1324">
        <v>400</v>
      </c>
      <c r="AQ1324" t="s">
        <v>129</v>
      </c>
      <c r="AR1324">
        <v>-17</v>
      </c>
      <c r="AS1324">
        <v>-65</v>
      </c>
      <c r="AT1324">
        <v>-960</v>
      </c>
      <c r="BB1324" t="str">
        <f t="shared" si="82"/>
        <v>1200</v>
      </c>
      <c r="BC1324">
        <v>1</v>
      </c>
      <c r="BD1324" t="str">
        <f t="shared" si="84"/>
        <v xml:space="preserve">N1281F  </v>
      </c>
      <c r="BE1324">
        <v>1</v>
      </c>
      <c r="BG1324">
        <v>0</v>
      </c>
      <c r="BH1324">
        <v>0</v>
      </c>
      <c r="BI1324">
        <v>0</v>
      </c>
      <c r="BJ1324">
        <v>225</v>
      </c>
      <c r="BK1324">
        <v>-175</v>
      </c>
      <c r="BL1324" t="s">
        <v>300</v>
      </c>
      <c r="BM1324">
        <v>1</v>
      </c>
      <c r="BN1324">
        <v>0</v>
      </c>
      <c r="BO1324">
        <v>1</v>
      </c>
      <c r="BP1324">
        <v>0</v>
      </c>
      <c r="BS1324">
        <v>0.04</v>
      </c>
      <c r="BT1324">
        <v>0</v>
      </c>
      <c r="BU1324">
        <v>0</v>
      </c>
      <c r="CE1324" t="str">
        <f>"21:15:10.844"</f>
        <v>21:15:10.844</v>
      </c>
      <c r="CF1324">
        <v>843713674</v>
      </c>
      <c r="CI1324">
        <v>0</v>
      </c>
      <c r="CJ1324">
        <v>1504</v>
      </c>
      <c r="CK1324">
        <v>1011.2</v>
      </c>
      <c r="CL1324">
        <v>4.2187999999999999</v>
      </c>
      <c r="CM1324">
        <v>1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2</v>
      </c>
      <c r="CY1324">
        <v>7</v>
      </c>
      <c r="CZ1324" t="s">
        <v>131</v>
      </c>
      <c r="DA1324">
        <v>145</v>
      </c>
      <c r="DB1324">
        <v>1</v>
      </c>
      <c r="DC1324" t="s">
        <v>132</v>
      </c>
      <c r="DD1324" t="s">
        <v>133</v>
      </c>
      <c r="DG1324">
        <v>1889846</v>
      </c>
      <c r="DI1324">
        <v>0</v>
      </c>
      <c r="DJ1324">
        <v>0</v>
      </c>
      <c r="DK1324">
        <v>1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3">
      <c r="A1325" t="str">
        <f>"09/28/2024 21:15:12.220"</f>
        <v>09/28/2024 21:15:12.220</v>
      </c>
      <c r="C1325" t="str">
        <f t="shared" si="83"/>
        <v>FFDFD7C0</v>
      </c>
      <c r="D1325" t="s">
        <v>123</v>
      </c>
      <c r="E1325">
        <v>2</v>
      </c>
      <c r="H1325">
        <v>158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"21:15:11.875"</f>
        <v>21:15:11.875</v>
      </c>
      <c r="T1325" t="str">
        <f>"21:15:11.375"</f>
        <v>21:15:11.375</v>
      </c>
      <c r="U1325" t="str">
        <f t="shared" si="81"/>
        <v>A073EB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297</v>
      </c>
      <c r="AG1325">
        <v>0</v>
      </c>
      <c r="AH1325">
        <v>3</v>
      </c>
      <c r="AI1325">
        <v>2</v>
      </c>
      <c r="AJ1325">
        <v>1</v>
      </c>
      <c r="AK1325" t="s">
        <v>709</v>
      </c>
      <c r="AL1325">
        <v>36.025779</v>
      </c>
      <c r="AM1325" t="s">
        <v>710</v>
      </c>
      <c r="AN1325">
        <v>-75.669021999999998</v>
      </c>
      <c r="AO1325">
        <v>25</v>
      </c>
      <c r="AP1325">
        <v>400</v>
      </c>
      <c r="AQ1325" t="s">
        <v>129</v>
      </c>
      <c r="AR1325">
        <v>-16</v>
      </c>
      <c r="AS1325">
        <v>-65</v>
      </c>
      <c r="AT1325">
        <v>-960</v>
      </c>
      <c r="BB1325" t="str">
        <f t="shared" si="82"/>
        <v>1200</v>
      </c>
      <c r="BC1325">
        <v>1</v>
      </c>
      <c r="BD1325" t="str">
        <f t="shared" si="84"/>
        <v xml:space="preserve">N1281F  </v>
      </c>
      <c r="BE1325">
        <v>1</v>
      </c>
      <c r="BG1325">
        <v>0</v>
      </c>
      <c r="BH1325">
        <v>0</v>
      </c>
      <c r="BI1325">
        <v>0</v>
      </c>
      <c r="BJ1325">
        <v>200</v>
      </c>
      <c r="BK1325">
        <v>-200</v>
      </c>
      <c r="BL1325" t="s">
        <v>300</v>
      </c>
      <c r="BM1325">
        <v>1</v>
      </c>
      <c r="BN1325">
        <v>0</v>
      </c>
      <c r="BO1325">
        <v>1</v>
      </c>
      <c r="BP1325">
        <v>0</v>
      </c>
      <c r="BS1325">
        <v>0.04</v>
      </c>
      <c r="BT1325">
        <v>0</v>
      </c>
      <c r="BU1325">
        <v>0</v>
      </c>
      <c r="CE1325" t="str">
        <f>"21:15:11.881"</f>
        <v>21:15:11.881</v>
      </c>
      <c r="CF1325">
        <v>880829584</v>
      </c>
      <c r="CI1325">
        <v>0</v>
      </c>
      <c r="CJ1325">
        <v>1504</v>
      </c>
      <c r="CK1325">
        <v>1011.2</v>
      </c>
      <c r="CL1325">
        <v>4.2187999999999999</v>
      </c>
      <c r="CM1325">
        <v>1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2</v>
      </c>
      <c r="CY1325">
        <v>7</v>
      </c>
      <c r="CZ1325" t="s">
        <v>131</v>
      </c>
      <c r="DA1325">
        <v>145</v>
      </c>
      <c r="DB1325">
        <v>1</v>
      </c>
      <c r="DC1325" t="s">
        <v>132</v>
      </c>
      <c r="DD1325" t="s">
        <v>133</v>
      </c>
      <c r="DG1325">
        <v>1890359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3">
      <c r="A1326" t="str">
        <f>"09/28/2024 21:15:12.252"</f>
        <v>09/28/2024 21:15:12.252</v>
      </c>
      <c r="C1326" t="str">
        <f t="shared" si="83"/>
        <v>FFDFD7C0</v>
      </c>
      <c r="D1326" t="s">
        <v>427</v>
      </c>
      <c r="E1326">
        <v>46</v>
      </c>
      <c r="H1326">
        <v>143</v>
      </c>
      <c r="I1326" t="s">
        <v>428</v>
      </c>
      <c r="J1326" t="s">
        <v>297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"21:15:11.875"</f>
        <v>21:15:11.875</v>
      </c>
      <c r="T1326" t="str">
        <f>"21:15:11.375"</f>
        <v>21:15:11.375</v>
      </c>
      <c r="U1326" t="str">
        <f t="shared" si="81"/>
        <v>A073EB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297</v>
      </c>
      <c r="AG1326">
        <v>0</v>
      </c>
      <c r="AH1326">
        <v>3</v>
      </c>
      <c r="AI1326">
        <v>2</v>
      </c>
      <c r="AJ1326">
        <v>1</v>
      </c>
      <c r="AK1326" t="s">
        <v>709</v>
      </c>
      <c r="AL1326">
        <v>36.025779</v>
      </c>
      <c r="AM1326" t="s">
        <v>710</v>
      </c>
      <c r="AN1326">
        <v>-75.669021999999998</v>
      </c>
      <c r="AO1326">
        <v>25</v>
      </c>
      <c r="AP1326">
        <v>400</v>
      </c>
      <c r="AQ1326" t="s">
        <v>129</v>
      </c>
      <c r="AR1326">
        <v>-16</v>
      </c>
      <c r="AS1326">
        <v>-65</v>
      </c>
      <c r="AT1326">
        <v>-960</v>
      </c>
      <c r="BB1326" t="str">
        <f t="shared" si="82"/>
        <v>1200</v>
      </c>
      <c r="BC1326">
        <v>1</v>
      </c>
      <c r="BD1326" t="str">
        <f t="shared" si="84"/>
        <v xml:space="preserve">N1281F  </v>
      </c>
      <c r="BE1326">
        <v>1</v>
      </c>
      <c r="BG1326">
        <v>0</v>
      </c>
      <c r="BH1326">
        <v>0</v>
      </c>
      <c r="BI1326">
        <v>0</v>
      </c>
      <c r="BJ1326">
        <v>200</v>
      </c>
      <c r="BK1326">
        <v>-200</v>
      </c>
      <c r="BL1326" t="s">
        <v>300</v>
      </c>
      <c r="BM1326">
        <v>1</v>
      </c>
      <c r="BN1326">
        <v>0</v>
      </c>
      <c r="BO1326">
        <v>1</v>
      </c>
      <c r="BP1326">
        <v>0</v>
      </c>
      <c r="BS1326">
        <v>0.04</v>
      </c>
      <c r="BT1326">
        <v>0</v>
      </c>
      <c r="BU1326">
        <v>0</v>
      </c>
      <c r="CE1326" t="str">
        <f>"21:15:11.881"</f>
        <v>21:15:11.881</v>
      </c>
      <c r="CF1326">
        <v>880829584</v>
      </c>
      <c r="CI1326">
        <v>0</v>
      </c>
      <c r="CJ1326">
        <v>1504</v>
      </c>
      <c r="CK1326">
        <v>1011.2</v>
      </c>
      <c r="CL1326">
        <v>4.2187999999999999</v>
      </c>
      <c r="CM1326">
        <v>1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2</v>
      </c>
      <c r="CY1326">
        <v>7</v>
      </c>
      <c r="CZ1326" t="s">
        <v>131</v>
      </c>
      <c r="DA1326">
        <v>145</v>
      </c>
      <c r="DB1326">
        <v>1</v>
      </c>
      <c r="DC1326" t="s">
        <v>132</v>
      </c>
      <c r="DD1326" t="s">
        <v>133</v>
      </c>
      <c r="DG1326">
        <v>1890359</v>
      </c>
      <c r="DI1326">
        <v>0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3">
      <c r="A1327" t="str">
        <f>"09/28/2024 21:15:12.252"</f>
        <v>09/28/2024 21:15:12.252</v>
      </c>
      <c r="C1327" t="str">
        <f t="shared" si="83"/>
        <v>FFDFD7C0</v>
      </c>
      <c r="D1327" t="s">
        <v>143</v>
      </c>
      <c r="E1327">
        <v>13</v>
      </c>
      <c r="J1327" t="s">
        <v>144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"21:15:11.875"</f>
        <v>21:15:11.875</v>
      </c>
      <c r="T1327" t="str">
        <f>"21:15:11.375"</f>
        <v>21:15:11.375</v>
      </c>
      <c r="U1327" t="str">
        <f t="shared" si="81"/>
        <v>A073EB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297</v>
      </c>
      <c r="AG1327">
        <v>0</v>
      </c>
      <c r="AH1327">
        <v>3</v>
      </c>
      <c r="AI1327">
        <v>2</v>
      </c>
      <c r="AJ1327">
        <v>1</v>
      </c>
      <c r="AK1327" t="s">
        <v>709</v>
      </c>
      <c r="AL1327">
        <v>36.025779</v>
      </c>
      <c r="AM1327" t="s">
        <v>710</v>
      </c>
      <c r="AN1327">
        <v>-75.669021999999998</v>
      </c>
      <c r="AO1327">
        <v>25</v>
      </c>
      <c r="AP1327">
        <v>400</v>
      </c>
      <c r="AQ1327" t="s">
        <v>129</v>
      </c>
      <c r="AR1327">
        <v>-16</v>
      </c>
      <c r="AS1327">
        <v>-65</v>
      </c>
      <c r="AT1327">
        <v>-960</v>
      </c>
      <c r="BB1327" t="str">
        <f t="shared" si="82"/>
        <v>1200</v>
      </c>
      <c r="BC1327">
        <v>1</v>
      </c>
      <c r="BD1327" t="str">
        <f t="shared" si="84"/>
        <v xml:space="preserve">N1281F  </v>
      </c>
      <c r="BE1327">
        <v>1</v>
      </c>
      <c r="BG1327">
        <v>0</v>
      </c>
      <c r="BH1327">
        <v>0</v>
      </c>
      <c r="BI1327">
        <v>0</v>
      </c>
      <c r="BJ1327">
        <v>200</v>
      </c>
      <c r="BK1327">
        <v>-200</v>
      </c>
      <c r="BL1327" t="s">
        <v>300</v>
      </c>
      <c r="BM1327">
        <v>1</v>
      </c>
      <c r="BN1327">
        <v>0</v>
      </c>
      <c r="BO1327">
        <v>1</v>
      </c>
      <c r="BP1327">
        <v>0</v>
      </c>
      <c r="BS1327">
        <v>0.04</v>
      </c>
      <c r="BT1327">
        <v>0</v>
      </c>
      <c r="BU1327">
        <v>0</v>
      </c>
      <c r="CE1327" t="str">
        <f>"21:15:11.881"</f>
        <v>21:15:11.881</v>
      </c>
      <c r="CF1327">
        <v>880829584</v>
      </c>
      <c r="CI1327">
        <v>0</v>
      </c>
      <c r="CJ1327">
        <v>1504</v>
      </c>
      <c r="CK1327">
        <v>1011.2</v>
      </c>
      <c r="CL1327">
        <v>4.2187999999999999</v>
      </c>
      <c r="CM1327">
        <v>1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2</v>
      </c>
      <c r="CY1327">
        <v>7</v>
      </c>
      <c r="CZ1327" t="s">
        <v>131</v>
      </c>
      <c r="DA1327">
        <v>145</v>
      </c>
      <c r="DB1327">
        <v>1</v>
      </c>
      <c r="DC1327" t="s">
        <v>132</v>
      </c>
      <c r="DD1327" t="s">
        <v>133</v>
      </c>
      <c r="DG1327">
        <v>1890359</v>
      </c>
      <c r="DI1327">
        <v>0</v>
      </c>
      <c r="DJ1327">
        <v>0</v>
      </c>
      <c r="DK1327">
        <v>1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3">
      <c r="A1328" t="str">
        <f>"09/28/2024 21:15:12.252"</f>
        <v>09/28/2024 21:15:12.252</v>
      </c>
      <c r="C1328" t="str">
        <f t="shared" si="83"/>
        <v>FFDFD7C0</v>
      </c>
      <c r="D1328" t="s">
        <v>136</v>
      </c>
      <c r="E1328">
        <v>3</v>
      </c>
      <c r="F1328">
        <v>1003</v>
      </c>
      <c r="G1328" t="s">
        <v>142</v>
      </c>
      <c r="J1328" t="s">
        <v>137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"21:15:11.875"</f>
        <v>21:15:11.875</v>
      </c>
      <c r="T1328" t="str">
        <f>"21:15:11.375"</f>
        <v>21:15:11.375</v>
      </c>
      <c r="U1328" t="str">
        <f t="shared" si="81"/>
        <v>A073EB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297</v>
      </c>
      <c r="AG1328">
        <v>0</v>
      </c>
      <c r="AH1328">
        <v>3</v>
      </c>
      <c r="AI1328">
        <v>2</v>
      </c>
      <c r="AJ1328">
        <v>1</v>
      </c>
      <c r="AK1328" t="s">
        <v>709</v>
      </c>
      <c r="AL1328">
        <v>36.025779</v>
      </c>
      <c r="AM1328" t="s">
        <v>710</v>
      </c>
      <c r="AN1328">
        <v>-75.669021999999998</v>
      </c>
      <c r="AO1328">
        <v>25</v>
      </c>
      <c r="AP1328">
        <v>400</v>
      </c>
      <c r="AQ1328" t="s">
        <v>129</v>
      </c>
      <c r="AR1328">
        <v>-16</v>
      </c>
      <c r="AS1328">
        <v>-65</v>
      </c>
      <c r="AT1328">
        <v>-960</v>
      </c>
      <c r="BB1328" t="str">
        <f t="shared" si="82"/>
        <v>1200</v>
      </c>
      <c r="BC1328">
        <v>1</v>
      </c>
      <c r="BD1328" t="str">
        <f t="shared" si="84"/>
        <v xml:space="preserve">N1281F  </v>
      </c>
      <c r="BE1328">
        <v>1</v>
      </c>
      <c r="BG1328">
        <v>0</v>
      </c>
      <c r="BH1328">
        <v>0</v>
      </c>
      <c r="BI1328">
        <v>0</v>
      </c>
      <c r="BJ1328">
        <v>200</v>
      </c>
      <c r="BK1328">
        <v>-200</v>
      </c>
      <c r="BL1328" t="s">
        <v>300</v>
      </c>
      <c r="BM1328">
        <v>1</v>
      </c>
      <c r="BN1328">
        <v>0</v>
      </c>
      <c r="BO1328">
        <v>1</v>
      </c>
      <c r="BP1328">
        <v>0</v>
      </c>
      <c r="BS1328">
        <v>0.04</v>
      </c>
      <c r="BT1328">
        <v>0</v>
      </c>
      <c r="BU1328">
        <v>0</v>
      </c>
      <c r="CE1328" t="str">
        <f>"21:15:11.881"</f>
        <v>21:15:11.881</v>
      </c>
      <c r="CF1328">
        <v>880829584</v>
      </c>
      <c r="CI1328">
        <v>0</v>
      </c>
      <c r="CJ1328">
        <v>1504</v>
      </c>
      <c r="CK1328">
        <v>1011.2</v>
      </c>
      <c r="CL1328">
        <v>4.2187999999999999</v>
      </c>
      <c r="CM1328">
        <v>1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2</v>
      </c>
      <c r="CY1328">
        <v>7</v>
      </c>
      <c r="CZ1328" t="s">
        <v>131</v>
      </c>
      <c r="DA1328">
        <v>145</v>
      </c>
      <c r="DB1328">
        <v>1</v>
      </c>
      <c r="DC1328" t="s">
        <v>132</v>
      </c>
      <c r="DD1328" t="s">
        <v>133</v>
      </c>
      <c r="DG1328">
        <v>1890359</v>
      </c>
      <c r="DI1328">
        <v>0</v>
      </c>
      <c r="DJ1328">
        <v>0</v>
      </c>
      <c r="DK1328">
        <v>1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3">
      <c r="A1329" t="str">
        <f>"09/28/2024 21:15:12.252"</f>
        <v>09/28/2024 21:15:12.252</v>
      </c>
      <c r="C1329" t="str">
        <f t="shared" si="83"/>
        <v>FFDFD7C0</v>
      </c>
      <c r="D1329" t="s">
        <v>136</v>
      </c>
      <c r="E1329">
        <v>4</v>
      </c>
      <c r="F1329">
        <v>1004</v>
      </c>
      <c r="G1329" t="s">
        <v>124</v>
      </c>
      <c r="J1329" t="s">
        <v>137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"21:15:11.875"</f>
        <v>21:15:11.875</v>
      </c>
      <c r="T1329" t="str">
        <f>"21:15:11.375"</f>
        <v>21:15:11.375</v>
      </c>
      <c r="U1329" t="str">
        <f t="shared" si="81"/>
        <v>A073EB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297</v>
      </c>
      <c r="AG1329">
        <v>0</v>
      </c>
      <c r="AH1329">
        <v>3</v>
      </c>
      <c r="AI1329">
        <v>2</v>
      </c>
      <c r="AJ1329">
        <v>1</v>
      </c>
      <c r="AK1329" t="s">
        <v>709</v>
      </c>
      <c r="AL1329">
        <v>36.025779</v>
      </c>
      <c r="AM1329" t="s">
        <v>710</v>
      </c>
      <c r="AN1329">
        <v>-75.669021999999998</v>
      </c>
      <c r="AO1329">
        <v>25</v>
      </c>
      <c r="AP1329">
        <v>400</v>
      </c>
      <c r="AQ1329" t="s">
        <v>129</v>
      </c>
      <c r="AR1329">
        <v>-16</v>
      </c>
      <c r="AS1329">
        <v>-65</v>
      </c>
      <c r="AT1329">
        <v>-960</v>
      </c>
      <c r="BB1329" t="str">
        <f t="shared" si="82"/>
        <v>1200</v>
      </c>
      <c r="BC1329">
        <v>1</v>
      </c>
      <c r="BD1329" t="str">
        <f t="shared" si="84"/>
        <v xml:space="preserve">N1281F  </v>
      </c>
      <c r="BE1329">
        <v>1</v>
      </c>
      <c r="BG1329">
        <v>0</v>
      </c>
      <c r="BH1329">
        <v>0</v>
      </c>
      <c r="BI1329">
        <v>0</v>
      </c>
      <c r="BJ1329">
        <v>200</v>
      </c>
      <c r="BK1329">
        <v>-200</v>
      </c>
      <c r="BL1329" t="s">
        <v>300</v>
      </c>
      <c r="BM1329">
        <v>1</v>
      </c>
      <c r="BN1329">
        <v>0</v>
      </c>
      <c r="BO1329">
        <v>1</v>
      </c>
      <c r="BP1329">
        <v>0</v>
      </c>
      <c r="BS1329">
        <v>0.04</v>
      </c>
      <c r="BT1329">
        <v>0</v>
      </c>
      <c r="BU1329">
        <v>0</v>
      </c>
      <c r="CE1329" t="str">
        <f>"21:15:11.881"</f>
        <v>21:15:11.881</v>
      </c>
      <c r="CF1329">
        <v>880829584</v>
      </c>
      <c r="CI1329">
        <v>0</v>
      </c>
      <c r="CJ1329">
        <v>1504</v>
      </c>
      <c r="CK1329">
        <v>1011.2</v>
      </c>
      <c r="CL1329">
        <v>4.2187999999999999</v>
      </c>
      <c r="CM1329">
        <v>1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2</v>
      </c>
      <c r="CY1329">
        <v>7</v>
      </c>
      <c r="CZ1329" t="s">
        <v>131</v>
      </c>
      <c r="DA1329">
        <v>145</v>
      </c>
      <c r="DB1329">
        <v>1</v>
      </c>
      <c r="DC1329" t="s">
        <v>132</v>
      </c>
      <c r="DD1329" t="s">
        <v>133</v>
      </c>
      <c r="DG1329">
        <v>1890359</v>
      </c>
      <c r="DI1329">
        <v>0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3">
      <c r="A1330" t="str">
        <f>"09/28/2024 21:15:13.158"</f>
        <v>09/28/2024 21:15:13.158</v>
      </c>
      <c r="C1330" t="str">
        <f t="shared" si="83"/>
        <v>FFDFD7C0</v>
      </c>
      <c r="D1330" t="s">
        <v>136</v>
      </c>
      <c r="E1330">
        <v>4</v>
      </c>
      <c r="F1330">
        <v>1004</v>
      </c>
      <c r="G1330" t="s">
        <v>124</v>
      </c>
      <c r="J1330" t="s">
        <v>137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"21:15:12.906"</f>
        <v>21:15:12.906</v>
      </c>
      <c r="T1330" t="str">
        <f>"21:15:12.506"</f>
        <v>21:15:12.506</v>
      </c>
      <c r="U1330" t="str">
        <f t="shared" si="81"/>
        <v>A073EB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297</v>
      </c>
      <c r="AG1330">
        <v>0</v>
      </c>
      <c r="AH1330">
        <v>3</v>
      </c>
      <c r="AI1330">
        <v>2</v>
      </c>
      <c r="AJ1330">
        <v>1</v>
      </c>
      <c r="AK1330" t="s">
        <v>711</v>
      </c>
      <c r="AL1330">
        <v>36.025457000000003</v>
      </c>
      <c r="AM1330" t="s">
        <v>520</v>
      </c>
      <c r="AN1330">
        <v>-75.669085999999993</v>
      </c>
      <c r="AO1330">
        <v>25</v>
      </c>
      <c r="AP1330">
        <v>375</v>
      </c>
      <c r="AQ1330" t="s">
        <v>129</v>
      </c>
      <c r="AR1330">
        <v>-16</v>
      </c>
      <c r="AS1330">
        <v>-65</v>
      </c>
      <c r="AT1330">
        <v>-960</v>
      </c>
      <c r="BB1330" t="str">
        <f t="shared" si="82"/>
        <v>1200</v>
      </c>
      <c r="BC1330">
        <v>1</v>
      </c>
      <c r="BD1330" t="str">
        <f t="shared" si="84"/>
        <v xml:space="preserve">N1281F  </v>
      </c>
      <c r="BE1330">
        <v>1</v>
      </c>
      <c r="BG1330">
        <v>0</v>
      </c>
      <c r="BH1330">
        <v>0</v>
      </c>
      <c r="BI1330">
        <v>0</v>
      </c>
      <c r="BJ1330">
        <v>200</v>
      </c>
      <c r="BK1330">
        <v>-175</v>
      </c>
      <c r="BL1330" t="s">
        <v>300</v>
      </c>
      <c r="BM1330">
        <v>1</v>
      </c>
      <c r="BN1330">
        <v>0</v>
      </c>
      <c r="BO1330">
        <v>1</v>
      </c>
      <c r="BP1330">
        <v>0</v>
      </c>
      <c r="BS1330">
        <v>0.04</v>
      </c>
      <c r="BT1330">
        <v>0</v>
      </c>
      <c r="BU1330">
        <v>0</v>
      </c>
      <c r="CE1330" t="str">
        <f>"21:15:12.913"</f>
        <v>21:15:12.913</v>
      </c>
      <c r="CF1330">
        <v>913030361</v>
      </c>
      <c r="CI1330">
        <v>0</v>
      </c>
      <c r="CJ1330">
        <v>1504</v>
      </c>
      <c r="CK1330">
        <v>1011.2</v>
      </c>
      <c r="CL1330">
        <v>4.2187999999999999</v>
      </c>
      <c r="CM1330">
        <v>1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2</v>
      </c>
      <c r="CY1330">
        <v>7</v>
      </c>
      <c r="CZ1330" t="s">
        <v>131</v>
      </c>
      <c r="DA1330">
        <v>145</v>
      </c>
      <c r="DB1330">
        <v>1</v>
      </c>
      <c r="DC1330" t="s">
        <v>132</v>
      </c>
      <c r="DD1330" t="s">
        <v>133</v>
      </c>
      <c r="DG1330">
        <v>1890890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3">
      <c r="A1331" t="str">
        <f>"09/28/2024 21:15:13.204"</f>
        <v>09/28/2024 21:15:13.204</v>
      </c>
      <c r="C1331" t="str">
        <f t="shared" si="83"/>
        <v>FFDFD7C0</v>
      </c>
      <c r="D1331" t="s">
        <v>123</v>
      </c>
      <c r="E1331">
        <v>2</v>
      </c>
      <c r="H1331">
        <v>158</v>
      </c>
      <c r="I1331" t="s">
        <v>124</v>
      </c>
      <c r="J1331" t="s">
        <v>125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"21:15:12.906"</f>
        <v>21:15:12.906</v>
      </c>
      <c r="T1331" t="str">
        <f>"21:15:12.506"</f>
        <v>21:15:12.506</v>
      </c>
      <c r="U1331" t="str">
        <f t="shared" si="81"/>
        <v>A073EB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297</v>
      </c>
      <c r="AG1331">
        <v>0</v>
      </c>
      <c r="AH1331">
        <v>3</v>
      </c>
      <c r="AI1331">
        <v>2</v>
      </c>
      <c r="AJ1331">
        <v>1</v>
      </c>
      <c r="AK1331" t="s">
        <v>711</v>
      </c>
      <c r="AL1331">
        <v>36.025457000000003</v>
      </c>
      <c r="AM1331" t="s">
        <v>520</v>
      </c>
      <c r="AN1331">
        <v>-75.669085999999993</v>
      </c>
      <c r="AO1331">
        <v>25</v>
      </c>
      <c r="AP1331">
        <v>375</v>
      </c>
      <c r="AQ1331" t="s">
        <v>129</v>
      </c>
      <c r="AR1331">
        <v>-16</v>
      </c>
      <c r="AS1331">
        <v>-65</v>
      </c>
      <c r="AT1331">
        <v>-960</v>
      </c>
      <c r="BB1331" t="str">
        <f t="shared" si="82"/>
        <v>1200</v>
      </c>
      <c r="BC1331">
        <v>1</v>
      </c>
      <c r="BD1331" t="str">
        <f t="shared" si="84"/>
        <v xml:space="preserve">N1281F  </v>
      </c>
      <c r="BE1331">
        <v>1</v>
      </c>
      <c r="BG1331">
        <v>0</v>
      </c>
      <c r="BH1331">
        <v>0</v>
      </c>
      <c r="BI1331">
        <v>0</v>
      </c>
      <c r="BJ1331">
        <v>200</v>
      </c>
      <c r="BK1331">
        <v>-175</v>
      </c>
      <c r="BL1331" t="s">
        <v>300</v>
      </c>
      <c r="BM1331">
        <v>1</v>
      </c>
      <c r="BN1331">
        <v>0</v>
      </c>
      <c r="BO1331">
        <v>1</v>
      </c>
      <c r="BP1331">
        <v>0</v>
      </c>
      <c r="BS1331">
        <v>0.04</v>
      </c>
      <c r="BT1331">
        <v>0</v>
      </c>
      <c r="BU1331">
        <v>0</v>
      </c>
      <c r="CE1331" t="str">
        <f>"21:15:12.913"</f>
        <v>21:15:12.913</v>
      </c>
      <c r="CF1331">
        <v>913030361</v>
      </c>
      <c r="CI1331">
        <v>0</v>
      </c>
      <c r="CJ1331">
        <v>1504</v>
      </c>
      <c r="CK1331">
        <v>1011.2</v>
      </c>
      <c r="CL1331">
        <v>4.2187999999999999</v>
      </c>
      <c r="CM1331">
        <v>1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2</v>
      </c>
      <c r="CY1331">
        <v>7</v>
      </c>
      <c r="CZ1331" t="s">
        <v>131</v>
      </c>
      <c r="DA1331">
        <v>145</v>
      </c>
      <c r="DB1331">
        <v>1</v>
      </c>
      <c r="DC1331" t="s">
        <v>132</v>
      </c>
      <c r="DD1331" t="s">
        <v>133</v>
      </c>
      <c r="DG1331">
        <v>1890890</v>
      </c>
      <c r="DI1331">
        <v>0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3">
      <c r="A1332" t="str">
        <f>"09/28/2024 21:15:13.204"</f>
        <v>09/28/2024 21:15:13.204</v>
      </c>
      <c r="C1332" t="str">
        <f t="shared" si="83"/>
        <v>FFDFD7C0</v>
      </c>
      <c r="D1332" t="s">
        <v>427</v>
      </c>
      <c r="E1332">
        <v>46</v>
      </c>
      <c r="H1332">
        <v>143</v>
      </c>
      <c r="I1332" t="s">
        <v>428</v>
      </c>
      <c r="J1332" t="s">
        <v>297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"21:15:12.906"</f>
        <v>21:15:12.906</v>
      </c>
      <c r="T1332" t="str">
        <f>"21:15:12.506"</f>
        <v>21:15:12.506</v>
      </c>
      <c r="U1332" t="str">
        <f t="shared" si="81"/>
        <v>A073EB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297</v>
      </c>
      <c r="AG1332">
        <v>0</v>
      </c>
      <c r="AH1332">
        <v>3</v>
      </c>
      <c r="AI1332">
        <v>2</v>
      </c>
      <c r="AJ1332">
        <v>1</v>
      </c>
      <c r="AK1332" t="s">
        <v>711</v>
      </c>
      <c r="AL1332">
        <v>36.025457000000003</v>
      </c>
      <c r="AM1332" t="s">
        <v>520</v>
      </c>
      <c r="AN1332">
        <v>-75.669085999999993</v>
      </c>
      <c r="AO1332">
        <v>25</v>
      </c>
      <c r="AP1332">
        <v>375</v>
      </c>
      <c r="AQ1332" t="s">
        <v>129</v>
      </c>
      <c r="AR1332">
        <v>-16</v>
      </c>
      <c r="AS1332">
        <v>-65</v>
      </c>
      <c r="AT1332">
        <v>-960</v>
      </c>
      <c r="BB1332" t="str">
        <f t="shared" si="82"/>
        <v>1200</v>
      </c>
      <c r="BC1332">
        <v>1</v>
      </c>
      <c r="BD1332" t="str">
        <f t="shared" si="84"/>
        <v xml:space="preserve">N1281F  </v>
      </c>
      <c r="BE1332">
        <v>1</v>
      </c>
      <c r="BG1332">
        <v>0</v>
      </c>
      <c r="BH1332">
        <v>0</v>
      </c>
      <c r="BI1332">
        <v>0</v>
      </c>
      <c r="BJ1332">
        <v>200</v>
      </c>
      <c r="BK1332">
        <v>-175</v>
      </c>
      <c r="BL1332" t="s">
        <v>300</v>
      </c>
      <c r="BM1332">
        <v>1</v>
      </c>
      <c r="BN1332">
        <v>0</v>
      </c>
      <c r="BO1332">
        <v>1</v>
      </c>
      <c r="BP1332">
        <v>0</v>
      </c>
      <c r="BS1332">
        <v>0.04</v>
      </c>
      <c r="BT1332">
        <v>0</v>
      </c>
      <c r="BU1332">
        <v>0</v>
      </c>
      <c r="CE1332" t="str">
        <f>"21:15:12.913"</f>
        <v>21:15:12.913</v>
      </c>
      <c r="CF1332">
        <v>913030361</v>
      </c>
      <c r="CI1332">
        <v>0</v>
      </c>
      <c r="CJ1332">
        <v>1504</v>
      </c>
      <c r="CK1332">
        <v>1011.2</v>
      </c>
      <c r="CL1332">
        <v>4.2187999999999999</v>
      </c>
      <c r="CM1332">
        <v>1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2</v>
      </c>
      <c r="CY1332">
        <v>7</v>
      </c>
      <c r="CZ1332" t="s">
        <v>131</v>
      </c>
      <c r="DA1332">
        <v>145</v>
      </c>
      <c r="DB1332">
        <v>1</v>
      </c>
      <c r="DC1332" t="s">
        <v>132</v>
      </c>
      <c r="DD1332" t="s">
        <v>133</v>
      </c>
      <c r="DG1332">
        <v>1890890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3">
      <c r="A1333" t="str">
        <f>"09/28/2024 21:15:13.251"</f>
        <v>09/28/2024 21:15:13.251</v>
      </c>
      <c r="C1333" t="str">
        <f t="shared" si="83"/>
        <v>FFDFD7C0</v>
      </c>
      <c r="D1333" t="s">
        <v>143</v>
      </c>
      <c r="E1333">
        <v>13</v>
      </c>
      <c r="J1333" t="s">
        <v>144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"21:15:12.906"</f>
        <v>21:15:12.906</v>
      </c>
      <c r="T1333" t="str">
        <f>"21:15:12.506"</f>
        <v>21:15:12.506</v>
      </c>
      <c r="U1333" t="str">
        <f t="shared" si="81"/>
        <v>A073EB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297</v>
      </c>
      <c r="AG1333">
        <v>0</v>
      </c>
      <c r="AH1333">
        <v>3</v>
      </c>
      <c r="AI1333">
        <v>2</v>
      </c>
      <c r="AJ1333">
        <v>1</v>
      </c>
      <c r="AK1333" t="s">
        <v>711</v>
      </c>
      <c r="AL1333">
        <v>36.025457000000003</v>
      </c>
      <c r="AM1333" t="s">
        <v>520</v>
      </c>
      <c r="AN1333">
        <v>-75.669085999999993</v>
      </c>
      <c r="AO1333">
        <v>25</v>
      </c>
      <c r="AP1333">
        <v>375</v>
      </c>
      <c r="AQ1333" t="s">
        <v>129</v>
      </c>
      <c r="AR1333">
        <v>-16</v>
      </c>
      <c r="AS1333">
        <v>-65</v>
      </c>
      <c r="AT1333">
        <v>-960</v>
      </c>
      <c r="BB1333" t="str">
        <f t="shared" si="82"/>
        <v>1200</v>
      </c>
      <c r="BC1333">
        <v>1</v>
      </c>
      <c r="BD1333" t="str">
        <f t="shared" si="84"/>
        <v xml:space="preserve">N1281F  </v>
      </c>
      <c r="BE1333">
        <v>1</v>
      </c>
      <c r="BG1333">
        <v>0</v>
      </c>
      <c r="BH1333">
        <v>0</v>
      </c>
      <c r="BI1333">
        <v>0</v>
      </c>
      <c r="BJ1333">
        <v>200</v>
      </c>
      <c r="BK1333">
        <v>-175</v>
      </c>
      <c r="BL1333" t="s">
        <v>300</v>
      </c>
      <c r="BM1333">
        <v>1</v>
      </c>
      <c r="BN1333">
        <v>0</v>
      </c>
      <c r="BO1333">
        <v>1</v>
      </c>
      <c r="BP1333">
        <v>0</v>
      </c>
      <c r="BS1333">
        <v>0.04</v>
      </c>
      <c r="BT1333">
        <v>0</v>
      </c>
      <c r="BU1333">
        <v>0</v>
      </c>
      <c r="CE1333" t="str">
        <f>"21:15:12.913"</f>
        <v>21:15:12.913</v>
      </c>
      <c r="CF1333">
        <v>913030361</v>
      </c>
      <c r="CI1333">
        <v>0</v>
      </c>
      <c r="CJ1333">
        <v>1504</v>
      </c>
      <c r="CK1333">
        <v>1011.2</v>
      </c>
      <c r="CL1333">
        <v>4.2187999999999999</v>
      </c>
      <c r="CM1333">
        <v>1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2</v>
      </c>
      <c r="CY1333">
        <v>7</v>
      </c>
      <c r="CZ1333" t="s">
        <v>131</v>
      </c>
      <c r="DA1333">
        <v>145</v>
      </c>
      <c r="DB1333">
        <v>1</v>
      </c>
      <c r="DC1333" t="s">
        <v>132</v>
      </c>
      <c r="DD1333" t="s">
        <v>133</v>
      </c>
      <c r="DG1333">
        <v>1890890</v>
      </c>
      <c r="DI1333">
        <v>0</v>
      </c>
      <c r="DJ1333">
        <v>0</v>
      </c>
      <c r="DK1333">
        <v>1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3">
      <c r="A1334" t="str">
        <f>"09/28/2024 21:15:13.267"</f>
        <v>09/28/2024 21:15:13.267</v>
      </c>
      <c r="C1334" t="str">
        <f t="shared" si="83"/>
        <v>FFDFD7C0</v>
      </c>
      <c r="D1334" t="s">
        <v>136</v>
      </c>
      <c r="E1334">
        <v>3</v>
      </c>
      <c r="F1334">
        <v>1003</v>
      </c>
      <c r="G1334" t="s">
        <v>142</v>
      </c>
      <c r="J1334" t="s">
        <v>137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"21:15:12.906"</f>
        <v>21:15:12.906</v>
      </c>
      <c r="T1334" t="str">
        <f>"21:15:12.506"</f>
        <v>21:15:12.506</v>
      </c>
      <c r="U1334" t="str">
        <f t="shared" si="81"/>
        <v>A073EB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297</v>
      </c>
      <c r="AG1334">
        <v>0</v>
      </c>
      <c r="AH1334">
        <v>3</v>
      </c>
      <c r="AI1334">
        <v>2</v>
      </c>
      <c r="AJ1334">
        <v>1</v>
      </c>
      <c r="AK1334" t="s">
        <v>711</v>
      </c>
      <c r="AL1334">
        <v>36.025457000000003</v>
      </c>
      <c r="AM1334" t="s">
        <v>520</v>
      </c>
      <c r="AN1334">
        <v>-75.669085999999993</v>
      </c>
      <c r="AO1334">
        <v>25</v>
      </c>
      <c r="AP1334">
        <v>375</v>
      </c>
      <c r="AQ1334" t="s">
        <v>129</v>
      </c>
      <c r="AR1334">
        <v>-16</v>
      </c>
      <c r="AS1334">
        <v>-65</v>
      </c>
      <c r="AT1334">
        <v>-960</v>
      </c>
      <c r="BB1334" t="str">
        <f t="shared" si="82"/>
        <v>1200</v>
      </c>
      <c r="BC1334">
        <v>1</v>
      </c>
      <c r="BD1334" t="str">
        <f t="shared" si="84"/>
        <v xml:space="preserve">N1281F  </v>
      </c>
      <c r="BE1334">
        <v>1</v>
      </c>
      <c r="BG1334">
        <v>0</v>
      </c>
      <c r="BH1334">
        <v>0</v>
      </c>
      <c r="BI1334">
        <v>0</v>
      </c>
      <c r="BJ1334">
        <v>200</v>
      </c>
      <c r="BK1334">
        <v>-175</v>
      </c>
      <c r="BL1334" t="s">
        <v>300</v>
      </c>
      <c r="BM1334">
        <v>1</v>
      </c>
      <c r="BN1334">
        <v>0</v>
      </c>
      <c r="BO1334">
        <v>1</v>
      </c>
      <c r="BP1334">
        <v>0</v>
      </c>
      <c r="BS1334">
        <v>0.04</v>
      </c>
      <c r="BT1334">
        <v>0</v>
      </c>
      <c r="BU1334">
        <v>0</v>
      </c>
      <c r="CE1334" t="str">
        <f>"21:15:12.913"</f>
        <v>21:15:12.913</v>
      </c>
      <c r="CF1334">
        <v>913030361</v>
      </c>
      <c r="CI1334">
        <v>0</v>
      </c>
      <c r="CJ1334">
        <v>1504</v>
      </c>
      <c r="CK1334">
        <v>1011.2</v>
      </c>
      <c r="CL1334">
        <v>4.2187999999999999</v>
      </c>
      <c r="CM1334">
        <v>1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2</v>
      </c>
      <c r="CY1334">
        <v>7</v>
      </c>
      <c r="CZ1334" t="s">
        <v>131</v>
      </c>
      <c r="DA1334">
        <v>145</v>
      </c>
      <c r="DB1334">
        <v>1</v>
      </c>
      <c r="DC1334" t="s">
        <v>132</v>
      </c>
      <c r="DD1334" t="s">
        <v>133</v>
      </c>
      <c r="DG1334">
        <v>1890890</v>
      </c>
      <c r="DI1334">
        <v>0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3">
      <c r="A1335" t="str">
        <f>"09/28/2024 21:15:14.157"</f>
        <v>09/28/2024 21:15:14.157</v>
      </c>
      <c r="C1335" t="str">
        <f t="shared" si="83"/>
        <v>FFDFD7C0</v>
      </c>
      <c r="D1335" t="s">
        <v>427</v>
      </c>
      <c r="E1335">
        <v>46</v>
      </c>
      <c r="H1335">
        <v>143</v>
      </c>
      <c r="I1335" t="s">
        <v>428</v>
      </c>
      <c r="J1335" t="s">
        <v>297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"21:15:13.922"</f>
        <v>21:15:13.922</v>
      </c>
      <c r="T1335" t="str">
        <f>"21:15:13.522"</f>
        <v>21:15:13.522</v>
      </c>
      <c r="U1335" t="str">
        <f t="shared" si="81"/>
        <v>A073EB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297</v>
      </c>
      <c r="AG1335">
        <v>0</v>
      </c>
      <c r="AH1335">
        <v>3</v>
      </c>
      <c r="AI1335">
        <v>2</v>
      </c>
      <c r="AJ1335">
        <v>1</v>
      </c>
      <c r="AK1335" t="s">
        <v>712</v>
      </c>
      <c r="AL1335">
        <v>36.025157</v>
      </c>
      <c r="AM1335" t="s">
        <v>713</v>
      </c>
      <c r="AN1335">
        <v>-75.669214999999994</v>
      </c>
      <c r="AO1335">
        <v>25</v>
      </c>
      <c r="AP1335">
        <v>350</v>
      </c>
      <c r="AQ1335" t="s">
        <v>129</v>
      </c>
      <c r="AR1335">
        <v>-15</v>
      </c>
      <c r="AS1335">
        <v>-64</v>
      </c>
      <c r="AT1335">
        <v>-1024</v>
      </c>
      <c r="BB1335" t="str">
        <f t="shared" si="82"/>
        <v>1200</v>
      </c>
      <c r="BC1335">
        <v>1</v>
      </c>
      <c r="BD1335" t="str">
        <f t="shared" si="84"/>
        <v xml:space="preserve">N1281F  </v>
      </c>
      <c r="BE1335">
        <v>1</v>
      </c>
      <c r="BG1335">
        <v>0</v>
      </c>
      <c r="BH1335">
        <v>0</v>
      </c>
      <c r="BI1335">
        <v>0</v>
      </c>
      <c r="BJ1335">
        <v>175</v>
      </c>
      <c r="BK1335">
        <v>-175</v>
      </c>
      <c r="BL1335" t="s">
        <v>300</v>
      </c>
      <c r="BM1335">
        <v>1</v>
      </c>
      <c r="BN1335">
        <v>0</v>
      </c>
      <c r="BO1335">
        <v>1</v>
      </c>
      <c r="BP1335">
        <v>0</v>
      </c>
      <c r="BS1335">
        <v>0.04</v>
      </c>
      <c r="BT1335">
        <v>0</v>
      </c>
      <c r="BU1335">
        <v>0</v>
      </c>
      <c r="CE1335" t="str">
        <f>"21:15:13.924"</f>
        <v>21:15:13.924</v>
      </c>
      <c r="CF1335">
        <v>923931715</v>
      </c>
      <c r="CI1335">
        <v>0</v>
      </c>
      <c r="CJ1335">
        <v>1504</v>
      </c>
      <c r="CK1335">
        <v>1011.2</v>
      </c>
      <c r="CL1335">
        <v>4.2187999999999999</v>
      </c>
      <c r="CM1335">
        <v>1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1</v>
      </c>
      <c r="CY1335">
        <v>7</v>
      </c>
      <c r="CZ1335" t="s">
        <v>131</v>
      </c>
      <c r="DA1335">
        <v>145</v>
      </c>
      <c r="DB1335">
        <v>1</v>
      </c>
      <c r="DC1335" t="s">
        <v>132</v>
      </c>
      <c r="DD1335" t="s">
        <v>133</v>
      </c>
      <c r="DG1335">
        <v>1891378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3">
      <c r="A1336" t="str">
        <f>"09/28/2024 21:15:14.157"</f>
        <v>09/28/2024 21:15:14.157</v>
      </c>
      <c r="C1336" t="str">
        <f t="shared" si="83"/>
        <v>FFDFD7C0</v>
      </c>
      <c r="D1336" t="s">
        <v>143</v>
      </c>
      <c r="E1336">
        <v>13</v>
      </c>
      <c r="J1336" t="s">
        <v>144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"21:15:13.922"</f>
        <v>21:15:13.922</v>
      </c>
      <c r="T1336" t="str">
        <f>"21:15:13.522"</f>
        <v>21:15:13.522</v>
      </c>
      <c r="U1336" t="str">
        <f t="shared" si="81"/>
        <v>A073EB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297</v>
      </c>
      <c r="AG1336">
        <v>0</v>
      </c>
      <c r="AH1336">
        <v>3</v>
      </c>
      <c r="AI1336">
        <v>2</v>
      </c>
      <c r="AJ1336">
        <v>1</v>
      </c>
      <c r="AK1336" t="s">
        <v>712</v>
      </c>
      <c r="AL1336">
        <v>36.025157</v>
      </c>
      <c r="AM1336" t="s">
        <v>713</v>
      </c>
      <c r="AN1336">
        <v>-75.669214999999994</v>
      </c>
      <c r="AO1336">
        <v>25</v>
      </c>
      <c r="AP1336">
        <v>350</v>
      </c>
      <c r="AQ1336" t="s">
        <v>129</v>
      </c>
      <c r="AR1336">
        <v>-15</v>
      </c>
      <c r="AS1336">
        <v>-64</v>
      </c>
      <c r="AT1336">
        <v>-1024</v>
      </c>
      <c r="BB1336" t="str">
        <f t="shared" si="82"/>
        <v>1200</v>
      </c>
      <c r="BC1336">
        <v>1</v>
      </c>
      <c r="BD1336" t="str">
        <f t="shared" si="84"/>
        <v xml:space="preserve">N1281F  </v>
      </c>
      <c r="BE1336">
        <v>1</v>
      </c>
      <c r="BG1336">
        <v>0</v>
      </c>
      <c r="BH1336">
        <v>0</v>
      </c>
      <c r="BI1336">
        <v>0</v>
      </c>
      <c r="BJ1336">
        <v>175</v>
      </c>
      <c r="BK1336">
        <v>-175</v>
      </c>
      <c r="BL1336" t="s">
        <v>300</v>
      </c>
      <c r="BM1336">
        <v>1</v>
      </c>
      <c r="BN1336">
        <v>0</v>
      </c>
      <c r="BO1336">
        <v>1</v>
      </c>
      <c r="BP1336">
        <v>0</v>
      </c>
      <c r="BS1336">
        <v>0.04</v>
      </c>
      <c r="BT1336">
        <v>0</v>
      </c>
      <c r="BU1336">
        <v>0</v>
      </c>
      <c r="CE1336" t="str">
        <f>"21:15:13.924"</f>
        <v>21:15:13.924</v>
      </c>
      <c r="CF1336">
        <v>923931715</v>
      </c>
      <c r="CI1336">
        <v>0</v>
      </c>
      <c r="CJ1336">
        <v>1504</v>
      </c>
      <c r="CK1336">
        <v>1011.2</v>
      </c>
      <c r="CL1336">
        <v>4.2187999999999999</v>
      </c>
      <c r="CM1336">
        <v>1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1</v>
      </c>
      <c r="CY1336">
        <v>7</v>
      </c>
      <c r="CZ1336" t="s">
        <v>131</v>
      </c>
      <c r="DA1336">
        <v>145</v>
      </c>
      <c r="DB1336">
        <v>1</v>
      </c>
      <c r="DC1336" t="s">
        <v>132</v>
      </c>
      <c r="DD1336" t="s">
        <v>133</v>
      </c>
      <c r="DG1336">
        <v>1891378</v>
      </c>
      <c r="DI1336">
        <v>0</v>
      </c>
      <c r="DJ1336">
        <v>0</v>
      </c>
      <c r="DK1336">
        <v>1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3">
      <c r="A1337" t="str">
        <f>"09/28/2024 21:15:14.157"</f>
        <v>09/28/2024 21:15:14.157</v>
      </c>
      <c r="C1337" t="str">
        <f t="shared" si="83"/>
        <v>FFDFD7C0</v>
      </c>
      <c r="D1337" t="s">
        <v>136</v>
      </c>
      <c r="E1337">
        <v>3</v>
      </c>
      <c r="F1337">
        <v>1003</v>
      </c>
      <c r="G1337" t="s">
        <v>142</v>
      </c>
      <c r="J1337" t="s">
        <v>137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"21:15:13.922"</f>
        <v>21:15:13.922</v>
      </c>
      <c r="T1337" t="str">
        <f>"21:15:13.522"</f>
        <v>21:15:13.522</v>
      </c>
      <c r="U1337" t="str">
        <f t="shared" si="81"/>
        <v>A073EB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297</v>
      </c>
      <c r="AG1337">
        <v>0</v>
      </c>
      <c r="AH1337">
        <v>3</v>
      </c>
      <c r="AI1337">
        <v>2</v>
      </c>
      <c r="AJ1337">
        <v>1</v>
      </c>
      <c r="AK1337" t="s">
        <v>712</v>
      </c>
      <c r="AL1337">
        <v>36.025157</v>
      </c>
      <c r="AM1337" t="s">
        <v>713</v>
      </c>
      <c r="AN1337">
        <v>-75.669214999999994</v>
      </c>
      <c r="AO1337">
        <v>25</v>
      </c>
      <c r="AP1337">
        <v>350</v>
      </c>
      <c r="AQ1337" t="s">
        <v>129</v>
      </c>
      <c r="AR1337">
        <v>-15</v>
      </c>
      <c r="AS1337">
        <v>-64</v>
      </c>
      <c r="AT1337">
        <v>-1024</v>
      </c>
      <c r="BB1337" t="str">
        <f t="shared" si="82"/>
        <v>1200</v>
      </c>
      <c r="BC1337">
        <v>1</v>
      </c>
      <c r="BD1337" t="str">
        <f t="shared" si="84"/>
        <v xml:space="preserve">N1281F  </v>
      </c>
      <c r="BE1337">
        <v>1</v>
      </c>
      <c r="BG1337">
        <v>0</v>
      </c>
      <c r="BH1337">
        <v>0</v>
      </c>
      <c r="BI1337">
        <v>0</v>
      </c>
      <c r="BJ1337">
        <v>175</v>
      </c>
      <c r="BK1337">
        <v>-175</v>
      </c>
      <c r="BL1337" t="s">
        <v>300</v>
      </c>
      <c r="BM1337">
        <v>1</v>
      </c>
      <c r="BN1337">
        <v>0</v>
      </c>
      <c r="BO1337">
        <v>1</v>
      </c>
      <c r="BP1337">
        <v>0</v>
      </c>
      <c r="BS1337">
        <v>0.04</v>
      </c>
      <c r="BT1337">
        <v>0</v>
      </c>
      <c r="BU1337">
        <v>0</v>
      </c>
      <c r="CE1337" t="str">
        <f>"21:15:13.924"</f>
        <v>21:15:13.924</v>
      </c>
      <c r="CF1337">
        <v>923931715</v>
      </c>
      <c r="CI1337">
        <v>0</v>
      </c>
      <c r="CJ1337">
        <v>1504</v>
      </c>
      <c r="CK1337">
        <v>1011.2</v>
      </c>
      <c r="CL1337">
        <v>4.2187999999999999</v>
      </c>
      <c r="CM1337">
        <v>1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1</v>
      </c>
      <c r="CY1337">
        <v>7</v>
      </c>
      <c r="CZ1337" t="s">
        <v>131</v>
      </c>
      <c r="DA1337">
        <v>145</v>
      </c>
      <c r="DB1337">
        <v>1</v>
      </c>
      <c r="DC1337" t="s">
        <v>132</v>
      </c>
      <c r="DD1337" t="s">
        <v>133</v>
      </c>
      <c r="DG1337">
        <v>1891378</v>
      </c>
      <c r="DI1337">
        <v>0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3">
      <c r="A1338" t="str">
        <f>"09/28/2024 21:15:14.157"</f>
        <v>09/28/2024 21:15:14.157</v>
      </c>
      <c r="C1338" t="str">
        <f t="shared" si="83"/>
        <v>FFDFD7C0</v>
      </c>
      <c r="D1338" t="s">
        <v>136</v>
      </c>
      <c r="E1338">
        <v>4</v>
      </c>
      <c r="F1338">
        <v>1004</v>
      </c>
      <c r="G1338" t="s">
        <v>124</v>
      </c>
      <c r="J1338" t="s">
        <v>137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"21:15:13.922"</f>
        <v>21:15:13.922</v>
      </c>
      <c r="T1338" t="str">
        <f>"21:15:13.522"</f>
        <v>21:15:13.522</v>
      </c>
      <c r="U1338" t="str">
        <f t="shared" si="81"/>
        <v>A073EB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297</v>
      </c>
      <c r="AG1338">
        <v>0</v>
      </c>
      <c r="AH1338">
        <v>3</v>
      </c>
      <c r="AI1338">
        <v>2</v>
      </c>
      <c r="AJ1338">
        <v>1</v>
      </c>
      <c r="AK1338" t="s">
        <v>712</v>
      </c>
      <c r="AL1338">
        <v>36.025157</v>
      </c>
      <c r="AM1338" t="s">
        <v>713</v>
      </c>
      <c r="AN1338">
        <v>-75.669214999999994</v>
      </c>
      <c r="AO1338">
        <v>25</v>
      </c>
      <c r="AP1338">
        <v>350</v>
      </c>
      <c r="AQ1338" t="s">
        <v>129</v>
      </c>
      <c r="AR1338">
        <v>-15</v>
      </c>
      <c r="AS1338">
        <v>-64</v>
      </c>
      <c r="AT1338">
        <v>-1024</v>
      </c>
      <c r="BB1338" t="str">
        <f t="shared" si="82"/>
        <v>1200</v>
      </c>
      <c r="BC1338">
        <v>1</v>
      </c>
      <c r="BD1338" t="str">
        <f t="shared" si="84"/>
        <v xml:space="preserve">N1281F  </v>
      </c>
      <c r="BE1338">
        <v>1</v>
      </c>
      <c r="BG1338">
        <v>0</v>
      </c>
      <c r="BH1338">
        <v>0</v>
      </c>
      <c r="BI1338">
        <v>0</v>
      </c>
      <c r="BJ1338">
        <v>175</v>
      </c>
      <c r="BK1338">
        <v>-175</v>
      </c>
      <c r="BL1338" t="s">
        <v>300</v>
      </c>
      <c r="BM1338">
        <v>1</v>
      </c>
      <c r="BN1338">
        <v>0</v>
      </c>
      <c r="BO1338">
        <v>1</v>
      </c>
      <c r="BP1338">
        <v>0</v>
      </c>
      <c r="BS1338">
        <v>0.04</v>
      </c>
      <c r="BT1338">
        <v>0</v>
      </c>
      <c r="BU1338">
        <v>0</v>
      </c>
      <c r="CE1338" t="str">
        <f>"21:15:13.924"</f>
        <v>21:15:13.924</v>
      </c>
      <c r="CF1338">
        <v>923931715</v>
      </c>
      <c r="CI1338">
        <v>0</v>
      </c>
      <c r="CJ1338">
        <v>1504</v>
      </c>
      <c r="CK1338">
        <v>1011.2</v>
      </c>
      <c r="CL1338">
        <v>4.2187999999999999</v>
      </c>
      <c r="CM1338">
        <v>1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1</v>
      </c>
      <c r="CY1338">
        <v>7</v>
      </c>
      <c r="CZ1338" t="s">
        <v>131</v>
      </c>
      <c r="DA1338">
        <v>145</v>
      </c>
      <c r="DB1338">
        <v>1</v>
      </c>
      <c r="DC1338" t="s">
        <v>132</v>
      </c>
      <c r="DD1338" t="s">
        <v>133</v>
      </c>
      <c r="DG1338">
        <v>1891378</v>
      </c>
      <c r="DI1338">
        <v>0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3">
      <c r="A1339" t="str">
        <f>"09/28/2024 21:15:14.204"</f>
        <v>09/28/2024 21:15:14.204</v>
      </c>
      <c r="C1339" t="str">
        <f t="shared" si="83"/>
        <v>FFDFD7C0</v>
      </c>
      <c r="D1339" t="s">
        <v>123</v>
      </c>
      <c r="E1339">
        <v>2</v>
      </c>
      <c r="H1339">
        <v>158</v>
      </c>
      <c r="I1339" t="s">
        <v>124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"21:15:13.922"</f>
        <v>21:15:13.922</v>
      </c>
      <c r="T1339" t="str">
        <f>"21:15:13.522"</f>
        <v>21:15:13.522</v>
      </c>
      <c r="U1339" t="str">
        <f t="shared" si="81"/>
        <v>A073EB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297</v>
      </c>
      <c r="AG1339">
        <v>0</v>
      </c>
      <c r="AH1339">
        <v>3</v>
      </c>
      <c r="AI1339">
        <v>2</v>
      </c>
      <c r="AJ1339">
        <v>1</v>
      </c>
      <c r="AK1339" t="s">
        <v>712</v>
      </c>
      <c r="AL1339">
        <v>36.025157</v>
      </c>
      <c r="AM1339" t="s">
        <v>713</v>
      </c>
      <c r="AN1339">
        <v>-75.669214999999994</v>
      </c>
      <c r="AO1339">
        <v>25</v>
      </c>
      <c r="AP1339">
        <v>350</v>
      </c>
      <c r="AQ1339" t="s">
        <v>129</v>
      </c>
      <c r="AR1339">
        <v>-15</v>
      </c>
      <c r="AS1339">
        <v>-64</v>
      </c>
      <c r="AT1339">
        <v>-1024</v>
      </c>
      <c r="BB1339" t="str">
        <f t="shared" si="82"/>
        <v>1200</v>
      </c>
      <c r="BC1339">
        <v>1</v>
      </c>
      <c r="BD1339" t="str">
        <f t="shared" si="84"/>
        <v xml:space="preserve">N1281F  </v>
      </c>
      <c r="BE1339">
        <v>1</v>
      </c>
      <c r="BG1339">
        <v>0</v>
      </c>
      <c r="BH1339">
        <v>0</v>
      </c>
      <c r="BI1339">
        <v>0</v>
      </c>
      <c r="BJ1339">
        <v>175</v>
      </c>
      <c r="BK1339">
        <v>-175</v>
      </c>
      <c r="BL1339" t="s">
        <v>300</v>
      </c>
      <c r="BM1339">
        <v>1</v>
      </c>
      <c r="BN1339">
        <v>0</v>
      </c>
      <c r="BO1339">
        <v>1</v>
      </c>
      <c r="BP1339">
        <v>0</v>
      </c>
      <c r="BS1339">
        <v>0.04</v>
      </c>
      <c r="BT1339">
        <v>0</v>
      </c>
      <c r="BU1339">
        <v>0</v>
      </c>
      <c r="CE1339" t="str">
        <f>"21:15:13.924"</f>
        <v>21:15:13.924</v>
      </c>
      <c r="CF1339">
        <v>923931715</v>
      </c>
      <c r="CI1339">
        <v>0</v>
      </c>
      <c r="CJ1339">
        <v>1504</v>
      </c>
      <c r="CK1339">
        <v>1011.2</v>
      </c>
      <c r="CL1339">
        <v>4.2187999999999999</v>
      </c>
      <c r="CM1339">
        <v>1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1</v>
      </c>
      <c r="CY1339">
        <v>7</v>
      </c>
      <c r="CZ1339" t="s">
        <v>131</v>
      </c>
      <c r="DA1339">
        <v>145</v>
      </c>
      <c r="DB1339">
        <v>1</v>
      </c>
      <c r="DC1339" t="s">
        <v>132</v>
      </c>
      <c r="DD1339" t="s">
        <v>133</v>
      </c>
      <c r="DG1339">
        <v>1891378</v>
      </c>
      <c r="DI1339">
        <v>0</v>
      </c>
      <c r="DJ1339">
        <v>0</v>
      </c>
      <c r="DK1339">
        <v>1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3">
      <c r="A1340" t="str">
        <f>"09/28/2024 21:15:15.126"</f>
        <v>09/28/2024 21:15:15.126</v>
      </c>
      <c r="C1340" t="str">
        <f t="shared" si="83"/>
        <v>FFDFD7C0</v>
      </c>
      <c r="D1340" t="s">
        <v>143</v>
      </c>
      <c r="E1340">
        <v>13</v>
      </c>
      <c r="J1340" t="s">
        <v>144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"21:15:14.898"</f>
        <v>21:15:14.898</v>
      </c>
      <c r="T1340" t="str">
        <f>"21:15:13.998"</f>
        <v>21:15:13.998</v>
      </c>
      <c r="U1340" t="str">
        <f t="shared" si="81"/>
        <v>A073EB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297</v>
      </c>
      <c r="AG1340">
        <v>0</v>
      </c>
      <c r="AH1340">
        <v>3</v>
      </c>
      <c r="AI1340">
        <v>2</v>
      </c>
      <c r="AJ1340">
        <v>1</v>
      </c>
      <c r="AK1340" t="s">
        <v>714</v>
      </c>
      <c r="AL1340">
        <v>36.024856999999997</v>
      </c>
      <c r="AM1340" t="s">
        <v>715</v>
      </c>
      <c r="AN1340">
        <v>-75.669257999999999</v>
      </c>
      <c r="AO1340">
        <v>25</v>
      </c>
      <c r="AP1340">
        <v>350</v>
      </c>
      <c r="AQ1340" t="s">
        <v>129</v>
      </c>
      <c r="AR1340">
        <v>-15</v>
      </c>
      <c r="AS1340">
        <v>-64</v>
      </c>
      <c r="AT1340">
        <v>-1024</v>
      </c>
      <c r="BB1340" t="str">
        <f t="shared" si="82"/>
        <v>1200</v>
      </c>
      <c r="BC1340">
        <v>1</v>
      </c>
      <c r="BD1340" t="str">
        <f t="shared" si="84"/>
        <v xml:space="preserve">N1281F  </v>
      </c>
      <c r="BE1340">
        <v>1</v>
      </c>
      <c r="BG1340">
        <v>0</v>
      </c>
      <c r="BH1340">
        <v>0</v>
      </c>
      <c r="BI1340">
        <v>0</v>
      </c>
      <c r="BJ1340">
        <v>150</v>
      </c>
      <c r="BK1340">
        <v>-200</v>
      </c>
      <c r="BL1340" t="s">
        <v>300</v>
      </c>
      <c r="BM1340">
        <v>1</v>
      </c>
      <c r="BN1340">
        <v>0</v>
      </c>
      <c r="BO1340">
        <v>1</v>
      </c>
      <c r="BP1340">
        <v>0</v>
      </c>
      <c r="BS1340">
        <v>0.04</v>
      </c>
      <c r="BT1340">
        <v>0</v>
      </c>
      <c r="BU1340">
        <v>0</v>
      </c>
      <c r="CE1340" t="str">
        <f>"21:15:14.902"</f>
        <v>21:15:14.902</v>
      </c>
      <c r="CF1340">
        <v>902064724</v>
      </c>
      <c r="CI1340">
        <v>0</v>
      </c>
      <c r="CJ1340">
        <v>1504</v>
      </c>
      <c r="CK1340">
        <v>1011.2</v>
      </c>
      <c r="CL1340">
        <v>4.2187999999999999</v>
      </c>
      <c r="CM1340">
        <v>1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2</v>
      </c>
      <c r="CY1340">
        <v>7</v>
      </c>
      <c r="CZ1340" t="s">
        <v>131</v>
      </c>
      <c r="DA1340">
        <v>145</v>
      </c>
      <c r="DB1340">
        <v>1</v>
      </c>
      <c r="DC1340" t="s">
        <v>132</v>
      </c>
      <c r="DD1340" t="s">
        <v>133</v>
      </c>
      <c r="DG1340">
        <v>1891864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3">
      <c r="A1341" t="str">
        <f>"09/28/2024 21:15:15.126"</f>
        <v>09/28/2024 21:15:15.126</v>
      </c>
      <c r="C1341" t="str">
        <f t="shared" si="83"/>
        <v>FFDFD7C0</v>
      </c>
      <c r="D1341" t="s">
        <v>136</v>
      </c>
      <c r="E1341">
        <v>3</v>
      </c>
      <c r="F1341">
        <v>1003</v>
      </c>
      <c r="G1341" t="s">
        <v>142</v>
      </c>
      <c r="J1341" t="s">
        <v>137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"21:15:14.898"</f>
        <v>21:15:14.898</v>
      </c>
      <c r="T1341" t="str">
        <f>"21:15:13.998"</f>
        <v>21:15:13.998</v>
      </c>
      <c r="U1341" t="str">
        <f t="shared" si="81"/>
        <v>A073EB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297</v>
      </c>
      <c r="AG1341">
        <v>0</v>
      </c>
      <c r="AH1341">
        <v>3</v>
      </c>
      <c r="AI1341">
        <v>2</v>
      </c>
      <c r="AJ1341">
        <v>1</v>
      </c>
      <c r="AK1341" t="s">
        <v>714</v>
      </c>
      <c r="AL1341">
        <v>36.024856999999997</v>
      </c>
      <c r="AM1341" t="s">
        <v>715</v>
      </c>
      <c r="AN1341">
        <v>-75.669257999999999</v>
      </c>
      <c r="AO1341">
        <v>25</v>
      </c>
      <c r="AP1341">
        <v>350</v>
      </c>
      <c r="AQ1341" t="s">
        <v>129</v>
      </c>
      <c r="AR1341">
        <v>-15</v>
      </c>
      <c r="AS1341">
        <v>-64</v>
      </c>
      <c r="AT1341">
        <v>-1024</v>
      </c>
      <c r="BB1341" t="str">
        <f t="shared" si="82"/>
        <v>1200</v>
      </c>
      <c r="BC1341">
        <v>1</v>
      </c>
      <c r="BD1341" t="str">
        <f t="shared" si="84"/>
        <v xml:space="preserve">N1281F  </v>
      </c>
      <c r="BE1341">
        <v>1</v>
      </c>
      <c r="BG1341">
        <v>0</v>
      </c>
      <c r="BH1341">
        <v>0</v>
      </c>
      <c r="BI1341">
        <v>0</v>
      </c>
      <c r="BJ1341">
        <v>150</v>
      </c>
      <c r="BK1341">
        <v>-200</v>
      </c>
      <c r="BL1341" t="s">
        <v>300</v>
      </c>
      <c r="BM1341">
        <v>1</v>
      </c>
      <c r="BN1341">
        <v>0</v>
      </c>
      <c r="BO1341">
        <v>1</v>
      </c>
      <c r="BP1341">
        <v>0</v>
      </c>
      <c r="BS1341">
        <v>0.04</v>
      </c>
      <c r="BT1341">
        <v>0</v>
      </c>
      <c r="BU1341">
        <v>0</v>
      </c>
      <c r="CE1341" t="str">
        <f>"21:15:14.902"</f>
        <v>21:15:14.902</v>
      </c>
      <c r="CF1341">
        <v>902064724</v>
      </c>
      <c r="CI1341">
        <v>0</v>
      </c>
      <c r="CJ1341">
        <v>1504</v>
      </c>
      <c r="CK1341">
        <v>1011.2</v>
      </c>
      <c r="CL1341">
        <v>4.2187999999999999</v>
      </c>
      <c r="CM1341">
        <v>1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2</v>
      </c>
      <c r="CY1341">
        <v>7</v>
      </c>
      <c r="CZ1341" t="s">
        <v>131</v>
      </c>
      <c r="DA1341">
        <v>145</v>
      </c>
      <c r="DB1341">
        <v>1</v>
      </c>
      <c r="DC1341" t="s">
        <v>132</v>
      </c>
      <c r="DD1341" t="s">
        <v>133</v>
      </c>
      <c r="DG1341">
        <v>1891864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3">
      <c r="A1342" t="str">
        <f>"09/28/2024 21:15:15.126"</f>
        <v>09/28/2024 21:15:15.126</v>
      </c>
      <c r="C1342" t="str">
        <f t="shared" si="83"/>
        <v>FFDFD7C0</v>
      </c>
      <c r="D1342" t="s">
        <v>136</v>
      </c>
      <c r="E1342">
        <v>4</v>
      </c>
      <c r="F1342">
        <v>1004</v>
      </c>
      <c r="G1342" t="s">
        <v>124</v>
      </c>
      <c r="J1342" t="s">
        <v>137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"21:15:14.898"</f>
        <v>21:15:14.898</v>
      </c>
      <c r="T1342" t="str">
        <f>"21:15:13.998"</f>
        <v>21:15:13.998</v>
      </c>
      <c r="U1342" t="str">
        <f t="shared" si="81"/>
        <v>A073EB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297</v>
      </c>
      <c r="AG1342">
        <v>0</v>
      </c>
      <c r="AH1342">
        <v>3</v>
      </c>
      <c r="AI1342">
        <v>2</v>
      </c>
      <c r="AJ1342">
        <v>1</v>
      </c>
      <c r="AK1342" t="s">
        <v>714</v>
      </c>
      <c r="AL1342">
        <v>36.024856999999997</v>
      </c>
      <c r="AM1342" t="s">
        <v>715</v>
      </c>
      <c r="AN1342">
        <v>-75.669257999999999</v>
      </c>
      <c r="AO1342">
        <v>25</v>
      </c>
      <c r="AP1342">
        <v>350</v>
      </c>
      <c r="AQ1342" t="s">
        <v>129</v>
      </c>
      <c r="AR1342">
        <v>-15</v>
      </c>
      <c r="AS1342">
        <v>-64</v>
      </c>
      <c r="AT1342">
        <v>-1024</v>
      </c>
      <c r="BB1342" t="str">
        <f t="shared" si="82"/>
        <v>1200</v>
      </c>
      <c r="BC1342">
        <v>1</v>
      </c>
      <c r="BD1342" t="str">
        <f t="shared" si="84"/>
        <v xml:space="preserve">N1281F  </v>
      </c>
      <c r="BE1342">
        <v>1</v>
      </c>
      <c r="BG1342">
        <v>0</v>
      </c>
      <c r="BH1342">
        <v>0</v>
      </c>
      <c r="BI1342">
        <v>0</v>
      </c>
      <c r="BJ1342">
        <v>150</v>
      </c>
      <c r="BK1342">
        <v>-200</v>
      </c>
      <c r="BL1342" t="s">
        <v>300</v>
      </c>
      <c r="BM1342">
        <v>1</v>
      </c>
      <c r="BN1342">
        <v>0</v>
      </c>
      <c r="BO1342">
        <v>1</v>
      </c>
      <c r="BP1342">
        <v>0</v>
      </c>
      <c r="BS1342">
        <v>0.04</v>
      </c>
      <c r="BT1342">
        <v>0</v>
      </c>
      <c r="BU1342">
        <v>0</v>
      </c>
      <c r="CE1342" t="str">
        <f>"21:15:14.902"</f>
        <v>21:15:14.902</v>
      </c>
      <c r="CF1342">
        <v>902064724</v>
      </c>
      <c r="CI1342">
        <v>0</v>
      </c>
      <c r="CJ1342">
        <v>1504</v>
      </c>
      <c r="CK1342">
        <v>1011.2</v>
      </c>
      <c r="CL1342">
        <v>4.2187999999999999</v>
      </c>
      <c r="CM1342">
        <v>1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2</v>
      </c>
      <c r="CY1342">
        <v>7</v>
      </c>
      <c r="CZ1342" t="s">
        <v>131</v>
      </c>
      <c r="DA1342">
        <v>145</v>
      </c>
      <c r="DB1342">
        <v>1</v>
      </c>
      <c r="DC1342" t="s">
        <v>132</v>
      </c>
      <c r="DD1342" t="s">
        <v>133</v>
      </c>
      <c r="DG1342">
        <v>1891864</v>
      </c>
      <c r="DI1342">
        <v>0</v>
      </c>
      <c r="DJ1342">
        <v>0</v>
      </c>
      <c r="DK1342">
        <v>1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3">
      <c r="A1343" t="str">
        <f>"09/28/2024 21:15:15.157"</f>
        <v>09/28/2024 21:15:15.157</v>
      </c>
      <c r="C1343" t="str">
        <f t="shared" si="83"/>
        <v>FFDFD7C0</v>
      </c>
      <c r="D1343" t="s">
        <v>123</v>
      </c>
      <c r="E1343">
        <v>2</v>
      </c>
      <c r="H1343">
        <v>158</v>
      </c>
      <c r="I1343" t="s">
        <v>124</v>
      </c>
      <c r="J1343" t="s">
        <v>125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"21:15:14.898"</f>
        <v>21:15:14.898</v>
      </c>
      <c r="T1343" t="str">
        <f>"21:15:13.998"</f>
        <v>21:15:13.998</v>
      </c>
      <c r="U1343" t="str">
        <f t="shared" si="81"/>
        <v>A073EB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297</v>
      </c>
      <c r="AG1343">
        <v>0</v>
      </c>
      <c r="AH1343">
        <v>3</v>
      </c>
      <c r="AI1343">
        <v>2</v>
      </c>
      <c r="AJ1343">
        <v>1</v>
      </c>
      <c r="AK1343" t="s">
        <v>714</v>
      </c>
      <c r="AL1343">
        <v>36.024856999999997</v>
      </c>
      <c r="AM1343" t="s">
        <v>715</v>
      </c>
      <c r="AN1343">
        <v>-75.669257999999999</v>
      </c>
      <c r="AO1343">
        <v>25</v>
      </c>
      <c r="AP1343">
        <v>350</v>
      </c>
      <c r="AQ1343" t="s">
        <v>129</v>
      </c>
      <c r="AR1343">
        <v>-15</v>
      </c>
      <c r="AS1343">
        <v>-64</v>
      </c>
      <c r="AT1343">
        <v>-1024</v>
      </c>
      <c r="BB1343" t="str">
        <f t="shared" si="82"/>
        <v>1200</v>
      </c>
      <c r="BC1343">
        <v>1</v>
      </c>
      <c r="BD1343" t="str">
        <f t="shared" si="84"/>
        <v xml:space="preserve">N1281F  </v>
      </c>
      <c r="BE1343">
        <v>1</v>
      </c>
      <c r="BG1343">
        <v>0</v>
      </c>
      <c r="BH1343">
        <v>0</v>
      </c>
      <c r="BI1343">
        <v>0</v>
      </c>
      <c r="BJ1343">
        <v>150</v>
      </c>
      <c r="BK1343">
        <v>-200</v>
      </c>
      <c r="BL1343" t="s">
        <v>300</v>
      </c>
      <c r="BM1343">
        <v>1</v>
      </c>
      <c r="BN1343">
        <v>0</v>
      </c>
      <c r="BO1343">
        <v>1</v>
      </c>
      <c r="BP1343">
        <v>0</v>
      </c>
      <c r="BS1343">
        <v>0.04</v>
      </c>
      <c r="BT1343">
        <v>0</v>
      </c>
      <c r="BU1343">
        <v>0</v>
      </c>
      <c r="CE1343" t="str">
        <f>"21:15:14.902"</f>
        <v>21:15:14.902</v>
      </c>
      <c r="CF1343">
        <v>902064724</v>
      </c>
      <c r="CI1343">
        <v>0</v>
      </c>
      <c r="CJ1343">
        <v>1504</v>
      </c>
      <c r="CK1343">
        <v>1011.2</v>
      </c>
      <c r="CL1343">
        <v>4.2187999999999999</v>
      </c>
      <c r="CM1343">
        <v>1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2</v>
      </c>
      <c r="CY1343">
        <v>7</v>
      </c>
      <c r="CZ1343" t="s">
        <v>131</v>
      </c>
      <c r="DA1343">
        <v>145</v>
      </c>
      <c r="DB1343">
        <v>1</v>
      </c>
      <c r="DC1343" t="s">
        <v>132</v>
      </c>
      <c r="DD1343" t="s">
        <v>133</v>
      </c>
      <c r="DG1343">
        <v>1891864</v>
      </c>
      <c r="DI1343">
        <v>0</v>
      </c>
      <c r="DJ1343">
        <v>0</v>
      </c>
      <c r="DK1343">
        <v>1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3">
      <c r="A1344" t="str">
        <f>"09/28/2024 21:15:15.173"</f>
        <v>09/28/2024 21:15:15.173</v>
      </c>
      <c r="C1344" t="str">
        <f t="shared" si="83"/>
        <v>FFDFD7C0</v>
      </c>
      <c r="D1344" t="s">
        <v>427</v>
      </c>
      <c r="E1344">
        <v>46</v>
      </c>
      <c r="H1344">
        <v>143</v>
      </c>
      <c r="I1344" t="s">
        <v>428</v>
      </c>
      <c r="J1344" t="s">
        <v>297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"21:15:14.898"</f>
        <v>21:15:14.898</v>
      </c>
      <c r="T1344" t="str">
        <f>"21:15:13.998"</f>
        <v>21:15:13.998</v>
      </c>
      <c r="U1344" t="str">
        <f t="shared" si="81"/>
        <v>A073EB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297</v>
      </c>
      <c r="AG1344">
        <v>0</v>
      </c>
      <c r="AH1344">
        <v>3</v>
      </c>
      <c r="AI1344">
        <v>2</v>
      </c>
      <c r="AJ1344">
        <v>1</v>
      </c>
      <c r="AK1344" t="s">
        <v>714</v>
      </c>
      <c r="AL1344">
        <v>36.024856999999997</v>
      </c>
      <c r="AM1344" t="s">
        <v>715</v>
      </c>
      <c r="AN1344">
        <v>-75.669257999999999</v>
      </c>
      <c r="AO1344">
        <v>25</v>
      </c>
      <c r="AP1344">
        <v>350</v>
      </c>
      <c r="AQ1344" t="s">
        <v>129</v>
      </c>
      <c r="AR1344">
        <v>-15</v>
      </c>
      <c r="AS1344">
        <v>-64</v>
      </c>
      <c r="AT1344">
        <v>-1024</v>
      </c>
      <c r="BB1344" t="str">
        <f t="shared" si="82"/>
        <v>1200</v>
      </c>
      <c r="BC1344">
        <v>1</v>
      </c>
      <c r="BD1344" t="str">
        <f t="shared" si="84"/>
        <v xml:space="preserve">N1281F  </v>
      </c>
      <c r="BE1344">
        <v>1</v>
      </c>
      <c r="BG1344">
        <v>0</v>
      </c>
      <c r="BH1344">
        <v>0</v>
      </c>
      <c r="BI1344">
        <v>0</v>
      </c>
      <c r="BJ1344">
        <v>150</v>
      </c>
      <c r="BK1344">
        <v>-200</v>
      </c>
      <c r="BL1344" t="s">
        <v>300</v>
      </c>
      <c r="BM1344">
        <v>1</v>
      </c>
      <c r="BN1344">
        <v>0</v>
      </c>
      <c r="BO1344">
        <v>1</v>
      </c>
      <c r="BP1344">
        <v>0</v>
      </c>
      <c r="BS1344">
        <v>0.04</v>
      </c>
      <c r="BT1344">
        <v>0</v>
      </c>
      <c r="BU1344">
        <v>0</v>
      </c>
      <c r="CE1344" t="str">
        <f>"21:15:14.902"</f>
        <v>21:15:14.902</v>
      </c>
      <c r="CF1344">
        <v>902064724</v>
      </c>
      <c r="CI1344">
        <v>0</v>
      </c>
      <c r="CJ1344">
        <v>1504</v>
      </c>
      <c r="CK1344">
        <v>1011.2</v>
      </c>
      <c r="CL1344">
        <v>4.2187999999999999</v>
      </c>
      <c r="CM1344">
        <v>1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2</v>
      </c>
      <c r="CY1344">
        <v>7</v>
      </c>
      <c r="CZ1344" t="s">
        <v>131</v>
      </c>
      <c r="DA1344">
        <v>145</v>
      </c>
      <c r="DB1344">
        <v>1</v>
      </c>
      <c r="DC1344" t="s">
        <v>132</v>
      </c>
      <c r="DD1344" t="s">
        <v>133</v>
      </c>
      <c r="DG1344">
        <v>1891864</v>
      </c>
      <c r="DI1344">
        <v>0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3">
      <c r="A1345" t="str">
        <f>"09/28/2024 21:15:16.032"</f>
        <v>09/28/2024 21:15:16.032</v>
      </c>
      <c r="C1345" t="str">
        <f t="shared" si="83"/>
        <v>FFDFD7C0</v>
      </c>
      <c r="D1345" t="s">
        <v>123</v>
      </c>
      <c r="E1345">
        <v>2</v>
      </c>
      <c r="H1345">
        <v>158</v>
      </c>
      <c r="I1345" t="s">
        <v>124</v>
      </c>
      <c r="J1345" t="s">
        <v>125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"21:15:15.773"</f>
        <v>21:15:15.773</v>
      </c>
      <c r="T1345" t="str">
        <f>"21:15:14.973"</f>
        <v>21:15:14.973</v>
      </c>
      <c r="U1345" t="str">
        <f t="shared" si="81"/>
        <v>A073EB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297</v>
      </c>
      <c r="AG1345">
        <v>0</v>
      </c>
      <c r="AH1345">
        <v>3</v>
      </c>
      <c r="AI1345">
        <v>2</v>
      </c>
      <c r="AJ1345">
        <v>1</v>
      </c>
      <c r="AK1345" t="s">
        <v>716</v>
      </c>
      <c r="AL1345">
        <v>36.024599000000002</v>
      </c>
      <c r="AM1345" t="s">
        <v>717</v>
      </c>
      <c r="AN1345">
        <v>-75.669321999999994</v>
      </c>
      <c r="AO1345">
        <v>25</v>
      </c>
      <c r="AP1345">
        <v>325</v>
      </c>
      <c r="AQ1345" t="s">
        <v>129</v>
      </c>
      <c r="AR1345">
        <v>-15</v>
      </c>
      <c r="AS1345">
        <v>-64</v>
      </c>
      <c r="AT1345">
        <v>-1024</v>
      </c>
      <c r="BB1345" t="str">
        <f t="shared" si="82"/>
        <v>1200</v>
      </c>
      <c r="BC1345">
        <v>1</v>
      </c>
      <c r="BD1345" t="str">
        <f t="shared" si="84"/>
        <v xml:space="preserve">N1281F  </v>
      </c>
      <c r="BE1345">
        <v>1</v>
      </c>
      <c r="BG1345">
        <v>0</v>
      </c>
      <c r="BH1345">
        <v>0</v>
      </c>
      <c r="BI1345">
        <v>0</v>
      </c>
      <c r="BJ1345">
        <v>150</v>
      </c>
      <c r="BK1345">
        <v>-175</v>
      </c>
      <c r="BL1345" t="s">
        <v>300</v>
      </c>
      <c r="BM1345">
        <v>1</v>
      </c>
      <c r="BN1345">
        <v>0</v>
      </c>
      <c r="BO1345">
        <v>1</v>
      </c>
      <c r="BP1345">
        <v>0</v>
      </c>
      <c r="BS1345">
        <v>0.04</v>
      </c>
      <c r="BT1345">
        <v>0</v>
      </c>
      <c r="BU1345">
        <v>0</v>
      </c>
      <c r="CE1345" t="str">
        <f>"21:15:15.777"</f>
        <v>21:15:15.777</v>
      </c>
      <c r="CF1345">
        <v>776977783</v>
      </c>
      <c r="CI1345">
        <v>0</v>
      </c>
      <c r="CJ1345">
        <v>1504</v>
      </c>
      <c r="CK1345">
        <v>1011.2</v>
      </c>
      <c r="CL1345">
        <v>4.2187999999999999</v>
      </c>
      <c r="CM1345">
        <v>1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2</v>
      </c>
      <c r="CY1345">
        <v>7</v>
      </c>
      <c r="CZ1345" t="s">
        <v>131</v>
      </c>
      <c r="DA1345">
        <v>145</v>
      </c>
      <c r="DB1345">
        <v>1</v>
      </c>
      <c r="DC1345" t="s">
        <v>132</v>
      </c>
      <c r="DD1345" t="s">
        <v>133</v>
      </c>
      <c r="DG1345">
        <v>1892238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3">
      <c r="A1346" t="str">
        <f>"09/28/2024 21:15:16.032"</f>
        <v>09/28/2024 21:15:16.032</v>
      </c>
      <c r="C1346" t="str">
        <f t="shared" si="83"/>
        <v>FFDFD7C0</v>
      </c>
      <c r="D1346" t="s">
        <v>427</v>
      </c>
      <c r="E1346">
        <v>46</v>
      </c>
      <c r="H1346">
        <v>143</v>
      </c>
      <c r="I1346" t="s">
        <v>428</v>
      </c>
      <c r="J1346" t="s">
        <v>297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"21:15:15.773"</f>
        <v>21:15:15.773</v>
      </c>
      <c r="T1346" t="str">
        <f>"21:15:14.973"</f>
        <v>21:15:14.973</v>
      </c>
      <c r="U1346" t="str">
        <f t="shared" ref="U1346:U1409" si="85">"A073EB"</f>
        <v>A073EB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297</v>
      </c>
      <c r="AG1346">
        <v>0</v>
      </c>
      <c r="AH1346">
        <v>3</v>
      </c>
      <c r="AI1346">
        <v>2</v>
      </c>
      <c r="AJ1346">
        <v>1</v>
      </c>
      <c r="AK1346" t="s">
        <v>716</v>
      </c>
      <c r="AL1346">
        <v>36.024599000000002</v>
      </c>
      <c r="AM1346" t="s">
        <v>717</v>
      </c>
      <c r="AN1346">
        <v>-75.669321999999994</v>
      </c>
      <c r="AO1346">
        <v>25</v>
      </c>
      <c r="AP1346">
        <v>325</v>
      </c>
      <c r="AQ1346" t="s">
        <v>129</v>
      </c>
      <c r="AR1346">
        <v>-15</v>
      </c>
      <c r="AS1346">
        <v>-64</v>
      </c>
      <c r="AT1346">
        <v>-1024</v>
      </c>
      <c r="BB1346" t="str">
        <f t="shared" si="82"/>
        <v>1200</v>
      </c>
      <c r="BC1346">
        <v>1</v>
      </c>
      <c r="BD1346" t="str">
        <f t="shared" si="84"/>
        <v xml:space="preserve">N1281F  </v>
      </c>
      <c r="BE1346">
        <v>1</v>
      </c>
      <c r="BG1346">
        <v>0</v>
      </c>
      <c r="BH1346">
        <v>0</v>
      </c>
      <c r="BI1346">
        <v>0</v>
      </c>
      <c r="BJ1346">
        <v>150</v>
      </c>
      <c r="BK1346">
        <v>-175</v>
      </c>
      <c r="BL1346" t="s">
        <v>300</v>
      </c>
      <c r="BM1346">
        <v>1</v>
      </c>
      <c r="BN1346">
        <v>0</v>
      </c>
      <c r="BO1346">
        <v>1</v>
      </c>
      <c r="BP1346">
        <v>0</v>
      </c>
      <c r="BS1346">
        <v>0.04</v>
      </c>
      <c r="BT1346">
        <v>0</v>
      </c>
      <c r="BU1346">
        <v>0</v>
      </c>
      <c r="CE1346" t="str">
        <f>"21:15:15.777"</f>
        <v>21:15:15.777</v>
      </c>
      <c r="CF1346">
        <v>776977783</v>
      </c>
      <c r="CI1346">
        <v>0</v>
      </c>
      <c r="CJ1346">
        <v>1504</v>
      </c>
      <c r="CK1346">
        <v>1011.2</v>
      </c>
      <c r="CL1346">
        <v>4.2187999999999999</v>
      </c>
      <c r="CM1346">
        <v>1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2</v>
      </c>
      <c r="CY1346">
        <v>7</v>
      </c>
      <c r="CZ1346" t="s">
        <v>131</v>
      </c>
      <c r="DA1346">
        <v>145</v>
      </c>
      <c r="DB1346">
        <v>1</v>
      </c>
      <c r="DC1346" t="s">
        <v>132</v>
      </c>
      <c r="DD1346" t="s">
        <v>133</v>
      </c>
      <c r="DG1346">
        <v>1892238</v>
      </c>
      <c r="DI1346">
        <v>0</v>
      </c>
      <c r="DJ1346">
        <v>0</v>
      </c>
      <c r="DK1346">
        <v>1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3">
      <c r="A1347" t="str">
        <f>"09/28/2024 21:15:16.032"</f>
        <v>09/28/2024 21:15:16.032</v>
      </c>
      <c r="C1347" t="str">
        <f t="shared" si="83"/>
        <v>FFDFD7C0</v>
      </c>
      <c r="D1347" t="s">
        <v>143</v>
      </c>
      <c r="E1347">
        <v>13</v>
      </c>
      <c r="J1347" t="s">
        <v>144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"21:15:15.773"</f>
        <v>21:15:15.773</v>
      </c>
      <c r="T1347" t="str">
        <f>"21:15:14.973"</f>
        <v>21:15:14.973</v>
      </c>
      <c r="U1347" t="str">
        <f t="shared" si="85"/>
        <v>A073EB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297</v>
      </c>
      <c r="AG1347">
        <v>0</v>
      </c>
      <c r="AH1347">
        <v>3</v>
      </c>
      <c r="AI1347">
        <v>2</v>
      </c>
      <c r="AJ1347">
        <v>1</v>
      </c>
      <c r="AK1347" t="s">
        <v>716</v>
      </c>
      <c r="AL1347">
        <v>36.024599000000002</v>
      </c>
      <c r="AM1347" t="s">
        <v>717</v>
      </c>
      <c r="AN1347">
        <v>-75.669321999999994</v>
      </c>
      <c r="AO1347">
        <v>25</v>
      </c>
      <c r="AP1347">
        <v>325</v>
      </c>
      <c r="AQ1347" t="s">
        <v>129</v>
      </c>
      <c r="AR1347">
        <v>-15</v>
      </c>
      <c r="AS1347">
        <v>-64</v>
      </c>
      <c r="AT1347">
        <v>-1024</v>
      </c>
      <c r="BB1347" t="str">
        <f t="shared" ref="BB1347:BB1410" si="86">"1200"</f>
        <v>1200</v>
      </c>
      <c r="BC1347">
        <v>1</v>
      </c>
      <c r="BD1347" t="str">
        <f t="shared" si="84"/>
        <v xml:space="preserve">N1281F  </v>
      </c>
      <c r="BE1347">
        <v>1</v>
      </c>
      <c r="BG1347">
        <v>0</v>
      </c>
      <c r="BH1347">
        <v>0</v>
      </c>
      <c r="BI1347">
        <v>0</v>
      </c>
      <c r="BJ1347">
        <v>150</v>
      </c>
      <c r="BK1347">
        <v>-175</v>
      </c>
      <c r="BL1347" t="s">
        <v>300</v>
      </c>
      <c r="BM1347">
        <v>1</v>
      </c>
      <c r="BN1347">
        <v>0</v>
      </c>
      <c r="BO1347">
        <v>1</v>
      </c>
      <c r="BP1347">
        <v>0</v>
      </c>
      <c r="BS1347">
        <v>0.04</v>
      </c>
      <c r="BT1347">
        <v>0</v>
      </c>
      <c r="BU1347">
        <v>0</v>
      </c>
      <c r="CE1347" t="str">
        <f>"21:15:15.777"</f>
        <v>21:15:15.777</v>
      </c>
      <c r="CF1347">
        <v>776977783</v>
      </c>
      <c r="CI1347">
        <v>0</v>
      </c>
      <c r="CJ1347">
        <v>1504</v>
      </c>
      <c r="CK1347">
        <v>1011.2</v>
      </c>
      <c r="CL1347">
        <v>4.2187999999999999</v>
      </c>
      <c r="CM1347">
        <v>1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2</v>
      </c>
      <c r="CY1347">
        <v>7</v>
      </c>
      <c r="CZ1347" t="s">
        <v>131</v>
      </c>
      <c r="DA1347">
        <v>145</v>
      </c>
      <c r="DB1347">
        <v>1</v>
      </c>
      <c r="DC1347" t="s">
        <v>132</v>
      </c>
      <c r="DD1347" t="s">
        <v>133</v>
      </c>
      <c r="DG1347">
        <v>1892238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3">
      <c r="A1348" t="str">
        <f>"09/28/2024 21:15:16.032"</f>
        <v>09/28/2024 21:15:16.032</v>
      </c>
      <c r="C1348" t="str">
        <f t="shared" si="83"/>
        <v>FFDFD7C0</v>
      </c>
      <c r="D1348" t="s">
        <v>136</v>
      </c>
      <c r="E1348">
        <v>3</v>
      </c>
      <c r="F1348">
        <v>1003</v>
      </c>
      <c r="G1348" t="s">
        <v>142</v>
      </c>
      <c r="J1348" t="s">
        <v>137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"21:15:15.773"</f>
        <v>21:15:15.773</v>
      </c>
      <c r="T1348" t="str">
        <f>"21:15:14.973"</f>
        <v>21:15:14.973</v>
      </c>
      <c r="U1348" t="str">
        <f t="shared" si="85"/>
        <v>A073EB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297</v>
      </c>
      <c r="AG1348">
        <v>0</v>
      </c>
      <c r="AH1348">
        <v>3</v>
      </c>
      <c r="AI1348">
        <v>2</v>
      </c>
      <c r="AJ1348">
        <v>1</v>
      </c>
      <c r="AK1348" t="s">
        <v>716</v>
      </c>
      <c r="AL1348">
        <v>36.024599000000002</v>
      </c>
      <c r="AM1348" t="s">
        <v>717</v>
      </c>
      <c r="AN1348">
        <v>-75.669321999999994</v>
      </c>
      <c r="AO1348">
        <v>25</v>
      </c>
      <c r="AP1348">
        <v>325</v>
      </c>
      <c r="AQ1348" t="s">
        <v>129</v>
      </c>
      <c r="AR1348">
        <v>-15</v>
      </c>
      <c r="AS1348">
        <v>-64</v>
      </c>
      <c r="AT1348">
        <v>-1024</v>
      </c>
      <c r="BB1348" t="str">
        <f t="shared" si="86"/>
        <v>1200</v>
      </c>
      <c r="BC1348">
        <v>1</v>
      </c>
      <c r="BD1348" t="str">
        <f t="shared" si="84"/>
        <v xml:space="preserve">N1281F  </v>
      </c>
      <c r="BE1348">
        <v>1</v>
      </c>
      <c r="BG1348">
        <v>0</v>
      </c>
      <c r="BH1348">
        <v>0</v>
      </c>
      <c r="BI1348">
        <v>0</v>
      </c>
      <c r="BJ1348">
        <v>150</v>
      </c>
      <c r="BK1348">
        <v>-175</v>
      </c>
      <c r="BL1348" t="s">
        <v>300</v>
      </c>
      <c r="BM1348">
        <v>1</v>
      </c>
      <c r="BN1348">
        <v>0</v>
      </c>
      <c r="BO1348">
        <v>1</v>
      </c>
      <c r="BP1348">
        <v>0</v>
      </c>
      <c r="BS1348">
        <v>0.04</v>
      </c>
      <c r="BT1348">
        <v>0</v>
      </c>
      <c r="BU1348">
        <v>0</v>
      </c>
      <c r="CE1348" t="str">
        <f>"21:15:15.777"</f>
        <v>21:15:15.777</v>
      </c>
      <c r="CF1348">
        <v>776977783</v>
      </c>
      <c r="CI1348">
        <v>0</v>
      </c>
      <c r="CJ1348">
        <v>1504</v>
      </c>
      <c r="CK1348">
        <v>1011.2</v>
      </c>
      <c r="CL1348">
        <v>4.2187999999999999</v>
      </c>
      <c r="CM1348">
        <v>1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2</v>
      </c>
      <c r="CY1348">
        <v>7</v>
      </c>
      <c r="CZ1348" t="s">
        <v>131</v>
      </c>
      <c r="DA1348">
        <v>145</v>
      </c>
      <c r="DB1348">
        <v>1</v>
      </c>
      <c r="DC1348" t="s">
        <v>132</v>
      </c>
      <c r="DD1348" t="s">
        <v>133</v>
      </c>
      <c r="DG1348">
        <v>1892238</v>
      </c>
      <c r="DI1348">
        <v>0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3">
      <c r="A1349" t="str">
        <f>"09/28/2024 21:15:16.032"</f>
        <v>09/28/2024 21:15:16.032</v>
      </c>
      <c r="C1349" t="str">
        <f t="shared" si="83"/>
        <v>FFDFD7C0</v>
      </c>
      <c r="D1349" t="s">
        <v>136</v>
      </c>
      <c r="E1349">
        <v>4</v>
      </c>
      <c r="F1349">
        <v>1004</v>
      </c>
      <c r="G1349" t="s">
        <v>124</v>
      </c>
      <c r="J1349" t="s">
        <v>137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"21:15:15.773"</f>
        <v>21:15:15.773</v>
      </c>
      <c r="T1349" t="str">
        <f>"21:15:14.973"</f>
        <v>21:15:14.973</v>
      </c>
      <c r="U1349" t="str">
        <f t="shared" si="85"/>
        <v>A073EB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297</v>
      </c>
      <c r="AG1349">
        <v>0</v>
      </c>
      <c r="AH1349">
        <v>3</v>
      </c>
      <c r="AI1349">
        <v>2</v>
      </c>
      <c r="AJ1349">
        <v>1</v>
      </c>
      <c r="AK1349" t="s">
        <v>716</v>
      </c>
      <c r="AL1349">
        <v>36.024599000000002</v>
      </c>
      <c r="AM1349" t="s">
        <v>717</v>
      </c>
      <c r="AN1349">
        <v>-75.669321999999994</v>
      </c>
      <c r="AO1349">
        <v>25</v>
      </c>
      <c r="AP1349">
        <v>325</v>
      </c>
      <c r="AQ1349" t="s">
        <v>129</v>
      </c>
      <c r="AR1349">
        <v>-15</v>
      </c>
      <c r="AS1349">
        <v>-64</v>
      </c>
      <c r="AT1349">
        <v>-1024</v>
      </c>
      <c r="BB1349" t="str">
        <f t="shared" si="86"/>
        <v>1200</v>
      </c>
      <c r="BC1349">
        <v>1</v>
      </c>
      <c r="BD1349" t="str">
        <f t="shared" si="84"/>
        <v xml:space="preserve">N1281F  </v>
      </c>
      <c r="BE1349">
        <v>1</v>
      </c>
      <c r="BG1349">
        <v>0</v>
      </c>
      <c r="BH1349">
        <v>0</v>
      </c>
      <c r="BI1349">
        <v>0</v>
      </c>
      <c r="BJ1349">
        <v>150</v>
      </c>
      <c r="BK1349">
        <v>-175</v>
      </c>
      <c r="BL1349" t="s">
        <v>300</v>
      </c>
      <c r="BM1349">
        <v>1</v>
      </c>
      <c r="BN1349">
        <v>0</v>
      </c>
      <c r="BO1349">
        <v>1</v>
      </c>
      <c r="BP1349">
        <v>0</v>
      </c>
      <c r="BS1349">
        <v>0.04</v>
      </c>
      <c r="BT1349">
        <v>0</v>
      </c>
      <c r="BU1349">
        <v>0</v>
      </c>
      <c r="CE1349" t="str">
        <f>"21:15:15.777"</f>
        <v>21:15:15.777</v>
      </c>
      <c r="CF1349">
        <v>776977783</v>
      </c>
      <c r="CI1349">
        <v>0</v>
      </c>
      <c r="CJ1349">
        <v>1504</v>
      </c>
      <c r="CK1349">
        <v>1011.2</v>
      </c>
      <c r="CL1349">
        <v>4.2187999999999999</v>
      </c>
      <c r="CM1349">
        <v>1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2</v>
      </c>
      <c r="CY1349">
        <v>7</v>
      </c>
      <c r="CZ1349" t="s">
        <v>131</v>
      </c>
      <c r="DA1349">
        <v>145</v>
      </c>
      <c r="DB1349">
        <v>1</v>
      </c>
      <c r="DC1349" t="s">
        <v>132</v>
      </c>
      <c r="DD1349" t="s">
        <v>133</v>
      </c>
      <c r="DG1349">
        <v>1892238</v>
      </c>
      <c r="DI1349">
        <v>0</v>
      </c>
      <c r="DJ1349">
        <v>0</v>
      </c>
      <c r="DK1349">
        <v>1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3">
      <c r="A1350" t="str">
        <f>"09/28/2024 21:15:17.485"</f>
        <v>09/28/2024 21:15:17.485</v>
      </c>
      <c r="C1350" t="str">
        <f t="shared" si="83"/>
        <v>FFDFD7C0</v>
      </c>
      <c r="D1350" t="s">
        <v>136</v>
      </c>
      <c r="E1350">
        <v>3</v>
      </c>
      <c r="F1350">
        <v>1003</v>
      </c>
      <c r="G1350" t="s">
        <v>142</v>
      </c>
      <c r="J1350" t="s">
        <v>137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"21:15:17.250"</f>
        <v>21:15:17.250</v>
      </c>
      <c r="T1350" t="str">
        <f>"21:15:08.350"</f>
        <v>21:15:08.350</v>
      </c>
      <c r="U1350" t="str">
        <f t="shared" si="85"/>
        <v>A073EB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297</v>
      </c>
      <c r="AG1350">
        <v>0</v>
      </c>
      <c r="AH1350">
        <v>3</v>
      </c>
      <c r="AI1350">
        <v>2</v>
      </c>
      <c r="AJ1350">
        <v>1</v>
      </c>
      <c r="AK1350" t="s">
        <v>718</v>
      </c>
      <c r="AL1350">
        <v>36.024169999999998</v>
      </c>
      <c r="AM1350" t="s">
        <v>719</v>
      </c>
      <c r="AN1350">
        <v>-75.669471999999999</v>
      </c>
      <c r="AO1350">
        <v>25</v>
      </c>
      <c r="AP1350">
        <v>300</v>
      </c>
      <c r="AQ1350" t="s">
        <v>129</v>
      </c>
      <c r="AR1350">
        <v>-19</v>
      </c>
      <c r="AS1350">
        <v>-66</v>
      </c>
      <c r="AT1350">
        <v>-1024</v>
      </c>
      <c r="BB1350" t="str">
        <f t="shared" si="86"/>
        <v>1200</v>
      </c>
      <c r="BC1350">
        <v>1</v>
      </c>
      <c r="BD1350" t="str">
        <f t="shared" si="84"/>
        <v xml:space="preserve">N1281F  </v>
      </c>
      <c r="BE1350">
        <v>1</v>
      </c>
      <c r="BG1350">
        <v>0</v>
      </c>
      <c r="BH1350">
        <v>0</v>
      </c>
      <c r="BI1350">
        <v>0</v>
      </c>
      <c r="BJ1350">
        <v>250</v>
      </c>
      <c r="BK1350">
        <v>-50</v>
      </c>
      <c r="BL1350" t="s">
        <v>300</v>
      </c>
      <c r="BM1350">
        <v>1</v>
      </c>
      <c r="BN1350">
        <v>0</v>
      </c>
      <c r="BO1350">
        <v>1</v>
      </c>
      <c r="BP1350">
        <v>0</v>
      </c>
      <c r="BS1350">
        <v>0.04</v>
      </c>
      <c r="BT1350">
        <v>0</v>
      </c>
      <c r="BU1350">
        <v>0</v>
      </c>
      <c r="CE1350" t="str">
        <f>"21:15:17.255"</f>
        <v>21:15:17.255</v>
      </c>
      <c r="CF1350">
        <v>255118085</v>
      </c>
      <c r="CI1350">
        <v>0</v>
      </c>
      <c r="CJ1350">
        <v>1504</v>
      </c>
      <c r="CK1350">
        <v>1011.2</v>
      </c>
      <c r="CL1350">
        <v>4.2187999999999999</v>
      </c>
      <c r="CM1350">
        <v>1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1</v>
      </c>
      <c r="CY1350">
        <v>7</v>
      </c>
      <c r="CZ1350" t="s">
        <v>131</v>
      </c>
      <c r="DA1350">
        <v>146</v>
      </c>
      <c r="DB1350">
        <v>1</v>
      </c>
      <c r="DC1350" t="s">
        <v>720</v>
      </c>
      <c r="DD1350" t="s">
        <v>721</v>
      </c>
      <c r="DG1350">
        <v>10978648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3">
      <c r="A1351" t="str">
        <f>"09/28/2024 21:15:17.485"</f>
        <v>09/28/2024 21:15:17.485</v>
      </c>
      <c r="C1351" t="str">
        <f t="shared" si="83"/>
        <v>FFDFD7C0</v>
      </c>
      <c r="D1351" t="s">
        <v>136</v>
      </c>
      <c r="E1351">
        <v>4</v>
      </c>
      <c r="F1351">
        <v>1004</v>
      </c>
      <c r="G1351" t="s">
        <v>124</v>
      </c>
      <c r="J1351" t="s">
        <v>137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"21:15:17.250"</f>
        <v>21:15:17.250</v>
      </c>
      <c r="T1351" t="str">
        <f>"21:15:08.350"</f>
        <v>21:15:08.350</v>
      </c>
      <c r="U1351" t="str">
        <f t="shared" si="85"/>
        <v>A073EB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297</v>
      </c>
      <c r="AG1351">
        <v>0</v>
      </c>
      <c r="AH1351">
        <v>3</v>
      </c>
      <c r="AI1351">
        <v>2</v>
      </c>
      <c r="AJ1351">
        <v>1</v>
      </c>
      <c r="AK1351" t="s">
        <v>718</v>
      </c>
      <c r="AL1351">
        <v>36.024169999999998</v>
      </c>
      <c r="AM1351" t="s">
        <v>719</v>
      </c>
      <c r="AN1351">
        <v>-75.669471999999999</v>
      </c>
      <c r="AO1351">
        <v>25</v>
      </c>
      <c r="AP1351">
        <v>300</v>
      </c>
      <c r="AQ1351" t="s">
        <v>129</v>
      </c>
      <c r="AR1351">
        <v>-19</v>
      </c>
      <c r="AS1351">
        <v>-66</v>
      </c>
      <c r="AT1351">
        <v>-1024</v>
      </c>
      <c r="BB1351" t="str">
        <f t="shared" si="86"/>
        <v>1200</v>
      </c>
      <c r="BC1351">
        <v>1</v>
      </c>
      <c r="BD1351" t="str">
        <f t="shared" si="84"/>
        <v xml:space="preserve">N1281F  </v>
      </c>
      <c r="BE1351">
        <v>1</v>
      </c>
      <c r="BG1351">
        <v>0</v>
      </c>
      <c r="BH1351">
        <v>0</v>
      </c>
      <c r="BI1351">
        <v>0</v>
      </c>
      <c r="BJ1351">
        <v>250</v>
      </c>
      <c r="BK1351">
        <v>-50</v>
      </c>
      <c r="BL1351" t="s">
        <v>300</v>
      </c>
      <c r="BM1351">
        <v>1</v>
      </c>
      <c r="BN1351">
        <v>0</v>
      </c>
      <c r="BO1351">
        <v>1</v>
      </c>
      <c r="BP1351">
        <v>0</v>
      </c>
      <c r="BS1351">
        <v>0.04</v>
      </c>
      <c r="BT1351">
        <v>0</v>
      </c>
      <c r="BU1351">
        <v>0</v>
      </c>
      <c r="CE1351" t="str">
        <f>"21:15:17.255"</f>
        <v>21:15:17.255</v>
      </c>
      <c r="CF1351">
        <v>255118085</v>
      </c>
      <c r="CI1351">
        <v>0</v>
      </c>
      <c r="CJ1351">
        <v>1504</v>
      </c>
      <c r="CK1351">
        <v>1011.2</v>
      </c>
      <c r="CL1351">
        <v>4.2187999999999999</v>
      </c>
      <c r="CM1351">
        <v>1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1</v>
      </c>
      <c r="CY1351">
        <v>7</v>
      </c>
      <c r="CZ1351" t="s">
        <v>131</v>
      </c>
      <c r="DA1351">
        <v>146</v>
      </c>
      <c r="DB1351">
        <v>1</v>
      </c>
      <c r="DC1351" t="s">
        <v>720</v>
      </c>
      <c r="DD1351" t="s">
        <v>721</v>
      </c>
      <c r="DG1351">
        <v>10978648</v>
      </c>
      <c r="DI1351">
        <v>0</v>
      </c>
      <c r="DJ1351">
        <v>0</v>
      </c>
      <c r="DK1351">
        <v>1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3">
      <c r="A1352" t="str">
        <f>"09/28/2024 21:15:17.532"</f>
        <v>09/28/2024 21:15:17.532</v>
      </c>
      <c r="C1352" t="str">
        <f t="shared" si="83"/>
        <v>FFDFD7C0</v>
      </c>
      <c r="D1352" t="s">
        <v>123</v>
      </c>
      <c r="E1352">
        <v>2</v>
      </c>
      <c r="H1352">
        <v>158</v>
      </c>
      <c r="I1352" t="s">
        <v>124</v>
      </c>
      <c r="J1352" t="s">
        <v>125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"21:15:17.250"</f>
        <v>21:15:17.250</v>
      </c>
      <c r="T1352" t="str">
        <f>"21:15:08.350"</f>
        <v>21:15:08.350</v>
      </c>
      <c r="U1352" t="str">
        <f t="shared" si="85"/>
        <v>A073EB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297</v>
      </c>
      <c r="AG1352">
        <v>0</v>
      </c>
      <c r="AH1352">
        <v>3</v>
      </c>
      <c r="AI1352">
        <v>2</v>
      </c>
      <c r="AJ1352">
        <v>1</v>
      </c>
      <c r="AK1352" t="s">
        <v>718</v>
      </c>
      <c r="AL1352">
        <v>36.024169999999998</v>
      </c>
      <c r="AM1352" t="s">
        <v>719</v>
      </c>
      <c r="AN1352">
        <v>-75.669471999999999</v>
      </c>
      <c r="AO1352">
        <v>25</v>
      </c>
      <c r="AP1352">
        <v>300</v>
      </c>
      <c r="AQ1352" t="s">
        <v>129</v>
      </c>
      <c r="AR1352">
        <v>-19</v>
      </c>
      <c r="AS1352">
        <v>-66</v>
      </c>
      <c r="AT1352">
        <v>-1024</v>
      </c>
      <c r="BB1352" t="str">
        <f t="shared" si="86"/>
        <v>1200</v>
      </c>
      <c r="BC1352">
        <v>1</v>
      </c>
      <c r="BD1352" t="str">
        <f t="shared" si="84"/>
        <v xml:space="preserve">N1281F  </v>
      </c>
      <c r="BE1352">
        <v>1</v>
      </c>
      <c r="BG1352">
        <v>0</v>
      </c>
      <c r="BH1352">
        <v>0</v>
      </c>
      <c r="BI1352">
        <v>0</v>
      </c>
      <c r="BJ1352">
        <v>250</v>
      </c>
      <c r="BK1352">
        <v>-50</v>
      </c>
      <c r="BL1352" t="s">
        <v>300</v>
      </c>
      <c r="BM1352">
        <v>1</v>
      </c>
      <c r="BN1352">
        <v>0</v>
      </c>
      <c r="BO1352">
        <v>1</v>
      </c>
      <c r="BP1352">
        <v>0</v>
      </c>
      <c r="BS1352">
        <v>0.04</v>
      </c>
      <c r="BT1352">
        <v>0</v>
      </c>
      <c r="BU1352">
        <v>0</v>
      </c>
      <c r="CE1352" t="str">
        <f>"21:15:17.255"</f>
        <v>21:15:17.255</v>
      </c>
      <c r="CF1352">
        <v>255118085</v>
      </c>
      <c r="CI1352">
        <v>0</v>
      </c>
      <c r="CJ1352">
        <v>1504</v>
      </c>
      <c r="CK1352">
        <v>1011.2</v>
      </c>
      <c r="CL1352">
        <v>4.2187999999999999</v>
      </c>
      <c r="CM1352">
        <v>1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1</v>
      </c>
      <c r="CY1352">
        <v>7</v>
      </c>
      <c r="CZ1352" t="s">
        <v>131</v>
      </c>
      <c r="DA1352">
        <v>146</v>
      </c>
      <c r="DB1352">
        <v>1</v>
      </c>
      <c r="DC1352" t="s">
        <v>720</v>
      </c>
      <c r="DD1352" t="s">
        <v>721</v>
      </c>
      <c r="DG1352">
        <v>10978648</v>
      </c>
      <c r="DI1352">
        <v>0</v>
      </c>
      <c r="DJ1352">
        <v>0</v>
      </c>
      <c r="DK1352">
        <v>1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3">
      <c r="A1353" t="str">
        <f>"09/28/2024 21:15:17.532"</f>
        <v>09/28/2024 21:15:17.532</v>
      </c>
      <c r="C1353" t="str">
        <f t="shared" si="83"/>
        <v>FFDFD7C0</v>
      </c>
      <c r="D1353" t="s">
        <v>427</v>
      </c>
      <c r="E1353">
        <v>46</v>
      </c>
      <c r="H1353">
        <v>143</v>
      </c>
      <c r="I1353" t="s">
        <v>428</v>
      </c>
      <c r="J1353" t="s">
        <v>297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"21:15:17.250"</f>
        <v>21:15:17.250</v>
      </c>
      <c r="T1353" t="str">
        <f>"21:15:08.350"</f>
        <v>21:15:08.350</v>
      </c>
      <c r="U1353" t="str">
        <f t="shared" si="85"/>
        <v>A073EB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297</v>
      </c>
      <c r="AG1353">
        <v>0</v>
      </c>
      <c r="AH1353">
        <v>3</v>
      </c>
      <c r="AI1353">
        <v>2</v>
      </c>
      <c r="AJ1353">
        <v>1</v>
      </c>
      <c r="AK1353" t="s">
        <v>718</v>
      </c>
      <c r="AL1353">
        <v>36.024169999999998</v>
      </c>
      <c r="AM1353" t="s">
        <v>719</v>
      </c>
      <c r="AN1353">
        <v>-75.669471999999999</v>
      </c>
      <c r="AO1353">
        <v>25</v>
      </c>
      <c r="AP1353">
        <v>300</v>
      </c>
      <c r="AQ1353" t="s">
        <v>129</v>
      </c>
      <c r="AR1353">
        <v>-19</v>
      </c>
      <c r="AS1353">
        <v>-66</v>
      </c>
      <c r="AT1353">
        <v>-1024</v>
      </c>
      <c r="BB1353" t="str">
        <f t="shared" si="86"/>
        <v>1200</v>
      </c>
      <c r="BC1353">
        <v>1</v>
      </c>
      <c r="BD1353" t="str">
        <f t="shared" si="84"/>
        <v xml:space="preserve">N1281F  </v>
      </c>
      <c r="BE1353">
        <v>1</v>
      </c>
      <c r="BG1353">
        <v>0</v>
      </c>
      <c r="BH1353">
        <v>0</v>
      </c>
      <c r="BI1353">
        <v>0</v>
      </c>
      <c r="BJ1353">
        <v>250</v>
      </c>
      <c r="BK1353">
        <v>-50</v>
      </c>
      <c r="BL1353" t="s">
        <v>300</v>
      </c>
      <c r="BM1353">
        <v>1</v>
      </c>
      <c r="BN1353">
        <v>0</v>
      </c>
      <c r="BO1353">
        <v>1</v>
      </c>
      <c r="BP1353">
        <v>0</v>
      </c>
      <c r="BS1353">
        <v>0.04</v>
      </c>
      <c r="BT1353">
        <v>0</v>
      </c>
      <c r="BU1353">
        <v>0</v>
      </c>
      <c r="CE1353" t="str">
        <f>"21:15:17.255"</f>
        <v>21:15:17.255</v>
      </c>
      <c r="CF1353">
        <v>255118085</v>
      </c>
      <c r="CI1353">
        <v>0</v>
      </c>
      <c r="CJ1353">
        <v>1504</v>
      </c>
      <c r="CK1353">
        <v>1011.2</v>
      </c>
      <c r="CL1353">
        <v>4.2187999999999999</v>
      </c>
      <c r="CM1353">
        <v>1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1</v>
      </c>
      <c r="CY1353">
        <v>7</v>
      </c>
      <c r="CZ1353" t="s">
        <v>131</v>
      </c>
      <c r="DA1353">
        <v>146</v>
      </c>
      <c r="DB1353">
        <v>1</v>
      </c>
      <c r="DC1353" t="s">
        <v>720</v>
      </c>
      <c r="DD1353" t="s">
        <v>721</v>
      </c>
      <c r="DG1353">
        <v>10978648</v>
      </c>
      <c r="DI1353">
        <v>0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3">
      <c r="A1354" t="str">
        <f>"09/28/2024 21:15:17.532"</f>
        <v>09/28/2024 21:15:17.532</v>
      </c>
      <c r="C1354" t="str">
        <f t="shared" si="83"/>
        <v>FFDFD7C0</v>
      </c>
      <c r="D1354" t="s">
        <v>143</v>
      </c>
      <c r="E1354">
        <v>13</v>
      </c>
      <c r="J1354" t="s">
        <v>144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"21:15:17.250"</f>
        <v>21:15:17.250</v>
      </c>
      <c r="T1354" t="str">
        <f>"21:15:08.350"</f>
        <v>21:15:08.350</v>
      </c>
      <c r="U1354" t="str">
        <f t="shared" si="85"/>
        <v>A073EB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297</v>
      </c>
      <c r="AG1354">
        <v>0</v>
      </c>
      <c r="AH1354">
        <v>3</v>
      </c>
      <c r="AI1354">
        <v>2</v>
      </c>
      <c r="AJ1354">
        <v>1</v>
      </c>
      <c r="AK1354" t="s">
        <v>718</v>
      </c>
      <c r="AL1354">
        <v>36.024169999999998</v>
      </c>
      <c r="AM1354" t="s">
        <v>719</v>
      </c>
      <c r="AN1354">
        <v>-75.669471999999999</v>
      </c>
      <c r="AO1354">
        <v>25</v>
      </c>
      <c r="AP1354">
        <v>300</v>
      </c>
      <c r="AQ1354" t="s">
        <v>129</v>
      </c>
      <c r="AR1354">
        <v>-19</v>
      </c>
      <c r="AS1354">
        <v>-66</v>
      </c>
      <c r="AT1354">
        <v>-1024</v>
      </c>
      <c r="BB1354" t="str">
        <f t="shared" si="86"/>
        <v>1200</v>
      </c>
      <c r="BC1354">
        <v>1</v>
      </c>
      <c r="BD1354" t="str">
        <f t="shared" si="84"/>
        <v xml:space="preserve">N1281F  </v>
      </c>
      <c r="BE1354">
        <v>1</v>
      </c>
      <c r="BG1354">
        <v>0</v>
      </c>
      <c r="BH1354">
        <v>0</v>
      </c>
      <c r="BI1354">
        <v>0</v>
      </c>
      <c r="BJ1354">
        <v>250</v>
      </c>
      <c r="BK1354">
        <v>-50</v>
      </c>
      <c r="BL1354" t="s">
        <v>300</v>
      </c>
      <c r="BM1354">
        <v>1</v>
      </c>
      <c r="BN1354">
        <v>0</v>
      </c>
      <c r="BO1354">
        <v>1</v>
      </c>
      <c r="BP1354">
        <v>0</v>
      </c>
      <c r="BS1354">
        <v>0.04</v>
      </c>
      <c r="BT1354">
        <v>0</v>
      </c>
      <c r="BU1354">
        <v>0</v>
      </c>
      <c r="CE1354" t="str">
        <f>"21:15:17.255"</f>
        <v>21:15:17.255</v>
      </c>
      <c r="CF1354">
        <v>255118085</v>
      </c>
      <c r="CI1354">
        <v>0</v>
      </c>
      <c r="CJ1354">
        <v>1504</v>
      </c>
      <c r="CK1354">
        <v>1011.2</v>
      </c>
      <c r="CL1354">
        <v>4.2187999999999999</v>
      </c>
      <c r="CM1354">
        <v>1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1</v>
      </c>
      <c r="CY1354">
        <v>7</v>
      </c>
      <c r="CZ1354" t="s">
        <v>131</v>
      </c>
      <c r="DA1354">
        <v>146</v>
      </c>
      <c r="DB1354">
        <v>1</v>
      </c>
      <c r="DC1354" t="s">
        <v>720</v>
      </c>
      <c r="DD1354" t="s">
        <v>721</v>
      </c>
      <c r="DG1354">
        <v>10978648</v>
      </c>
      <c r="DI1354">
        <v>0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3">
      <c r="A1355" t="str">
        <f>"09/28/2024 21:15:18.657"</f>
        <v>09/28/2024 21:15:18.657</v>
      </c>
      <c r="C1355" t="str">
        <f t="shared" si="83"/>
        <v>FFDFD7C0</v>
      </c>
      <c r="D1355" t="s">
        <v>136</v>
      </c>
      <c r="E1355">
        <v>3</v>
      </c>
      <c r="F1355">
        <v>1003</v>
      </c>
      <c r="G1355" t="s">
        <v>142</v>
      </c>
      <c r="J1355" t="s">
        <v>137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"21:15:18.367"</f>
        <v>21:15:18.367</v>
      </c>
      <c r="T1355" t="str">
        <f>"21:15:17.867"</f>
        <v>21:15:17.867</v>
      </c>
      <c r="U1355" t="str">
        <f t="shared" si="85"/>
        <v>A073EB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297</v>
      </c>
      <c r="AG1355">
        <v>0</v>
      </c>
      <c r="AH1355">
        <v>3</v>
      </c>
      <c r="AI1355">
        <v>2</v>
      </c>
      <c r="AJ1355">
        <v>1</v>
      </c>
      <c r="AK1355" t="s">
        <v>722</v>
      </c>
      <c r="AL1355">
        <v>36.023848000000001</v>
      </c>
      <c r="AM1355" t="s">
        <v>723</v>
      </c>
      <c r="AN1355">
        <v>-75.669557999999995</v>
      </c>
      <c r="AO1355">
        <v>25</v>
      </c>
      <c r="AP1355">
        <v>300</v>
      </c>
      <c r="AQ1355" t="s">
        <v>129</v>
      </c>
      <c r="AR1355">
        <v>-15</v>
      </c>
      <c r="AS1355">
        <v>-62</v>
      </c>
      <c r="AT1355">
        <v>-896</v>
      </c>
      <c r="BB1355" t="str">
        <f t="shared" si="86"/>
        <v>1200</v>
      </c>
      <c r="BC1355">
        <v>1</v>
      </c>
      <c r="BD1355" t="str">
        <f t="shared" si="84"/>
        <v xml:space="preserve">N1281F  </v>
      </c>
      <c r="BE1355">
        <v>1</v>
      </c>
      <c r="BG1355">
        <v>0</v>
      </c>
      <c r="BH1355">
        <v>0</v>
      </c>
      <c r="BI1355">
        <v>0</v>
      </c>
      <c r="BJ1355">
        <v>125</v>
      </c>
      <c r="BK1355">
        <v>-175</v>
      </c>
      <c r="BL1355" t="s">
        <v>300</v>
      </c>
      <c r="BM1355">
        <v>1</v>
      </c>
      <c r="BN1355">
        <v>0</v>
      </c>
      <c r="BO1355">
        <v>1</v>
      </c>
      <c r="BP1355">
        <v>0</v>
      </c>
      <c r="BS1355">
        <v>0.04</v>
      </c>
      <c r="BT1355">
        <v>0</v>
      </c>
      <c r="BU1355">
        <v>0</v>
      </c>
      <c r="CE1355" t="str">
        <f>"21:15:18.367"</f>
        <v>21:15:18.367</v>
      </c>
      <c r="CF1355">
        <v>367309943</v>
      </c>
      <c r="CI1355">
        <v>0</v>
      </c>
      <c r="CJ1355">
        <v>1504</v>
      </c>
      <c r="CK1355">
        <v>1011.2</v>
      </c>
      <c r="CL1355">
        <v>4.2187999999999999</v>
      </c>
      <c r="CM1355">
        <v>1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1</v>
      </c>
      <c r="CY1355">
        <v>7</v>
      </c>
      <c r="CZ1355" t="s">
        <v>131</v>
      </c>
      <c r="DA1355">
        <v>145</v>
      </c>
      <c r="DB1355">
        <v>1</v>
      </c>
      <c r="DC1355" t="s">
        <v>132</v>
      </c>
      <c r="DD1355" t="s">
        <v>133</v>
      </c>
      <c r="DG1355">
        <v>1893468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3">
      <c r="A1356" t="str">
        <f>"09/28/2024 21:15:18.657"</f>
        <v>09/28/2024 21:15:18.657</v>
      </c>
      <c r="C1356" t="str">
        <f t="shared" si="83"/>
        <v>FFDFD7C0</v>
      </c>
      <c r="D1356" t="s">
        <v>136</v>
      </c>
      <c r="E1356">
        <v>4</v>
      </c>
      <c r="F1356">
        <v>1004</v>
      </c>
      <c r="G1356" t="s">
        <v>124</v>
      </c>
      <c r="J1356" t="s">
        <v>137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"21:15:18.367"</f>
        <v>21:15:18.367</v>
      </c>
      <c r="T1356" t="str">
        <f>"21:15:17.867"</f>
        <v>21:15:17.867</v>
      </c>
      <c r="U1356" t="str">
        <f t="shared" si="85"/>
        <v>A073EB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297</v>
      </c>
      <c r="AG1356">
        <v>0</v>
      </c>
      <c r="AH1356">
        <v>3</v>
      </c>
      <c r="AI1356">
        <v>2</v>
      </c>
      <c r="AJ1356">
        <v>1</v>
      </c>
      <c r="AK1356" t="s">
        <v>722</v>
      </c>
      <c r="AL1356">
        <v>36.023848000000001</v>
      </c>
      <c r="AM1356" t="s">
        <v>723</v>
      </c>
      <c r="AN1356">
        <v>-75.669557999999995</v>
      </c>
      <c r="AO1356">
        <v>25</v>
      </c>
      <c r="AP1356">
        <v>300</v>
      </c>
      <c r="AQ1356" t="s">
        <v>129</v>
      </c>
      <c r="AR1356">
        <v>-15</v>
      </c>
      <c r="AS1356">
        <v>-62</v>
      </c>
      <c r="AT1356">
        <v>-896</v>
      </c>
      <c r="BB1356" t="str">
        <f t="shared" si="86"/>
        <v>1200</v>
      </c>
      <c r="BC1356">
        <v>1</v>
      </c>
      <c r="BD1356" t="str">
        <f t="shared" si="84"/>
        <v xml:space="preserve">N1281F  </v>
      </c>
      <c r="BE1356">
        <v>1</v>
      </c>
      <c r="BG1356">
        <v>0</v>
      </c>
      <c r="BH1356">
        <v>0</v>
      </c>
      <c r="BI1356">
        <v>0</v>
      </c>
      <c r="BJ1356">
        <v>125</v>
      </c>
      <c r="BK1356">
        <v>-175</v>
      </c>
      <c r="BL1356" t="s">
        <v>300</v>
      </c>
      <c r="BM1356">
        <v>1</v>
      </c>
      <c r="BN1356">
        <v>0</v>
      </c>
      <c r="BO1356">
        <v>1</v>
      </c>
      <c r="BP1356">
        <v>0</v>
      </c>
      <c r="BS1356">
        <v>0.04</v>
      </c>
      <c r="BT1356">
        <v>0</v>
      </c>
      <c r="BU1356">
        <v>0</v>
      </c>
      <c r="CE1356" t="str">
        <f>"21:15:18.367"</f>
        <v>21:15:18.367</v>
      </c>
      <c r="CF1356">
        <v>367309943</v>
      </c>
      <c r="CI1356">
        <v>0</v>
      </c>
      <c r="CJ1356">
        <v>1504</v>
      </c>
      <c r="CK1356">
        <v>1011.2</v>
      </c>
      <c r="CL1356">
        <v>4.2187999999999999</v>
      </c>
      <c r="CM1356">
        <v>1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1</v>
      </c>
      <c r="CY1356">
        <v>7</v>
      </c>
      <c r="CZ1356" t="s">
        <v>131</v>
      </c>
      <c r="DA1356">
        <v>145</v>
      </c>
      <c r="DB1356">
        <v>1</v>
      </c>
      <c r="DC1356" t="s">
        <v>132</v>
      </c>
      <c r="DD1356" t="s">
        <v>133</v>
      </c>
      <c r="DG1356">
        <v>1893468</v>
      </c>
      <c r="DI1356">
        <v>0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3">
      <c r="A1357" t="str">
        <f>"09/28/2024 21:15:18.657"</f>
        <v>09/28/2024 21:15:18.657</v>
      </c>
      <c r="C1357" t="str">
        <f t="shared" si="83"/>
        <v>FFDFD7C0</v>
      </c>
      <c r="D1357" t="s">
        <v>123</v>
      </c>
      <c r="E1357">
        <v>2</v>
      </c>
      <c r="H1357">
        <v>158</v>
      </c>
      <c r="I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"21:15:18.367"</f>
        <v>21:15:18.367</v>
      </c>
      <c r="T1357" t="str">
        <f>"21:15:17.867"</f>
        <v>21:15:17.867</v>
      </c>
      <c r="U1357" t="str">
        <f t="shared" si="85"/>
        <v>A073EB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297</v>
      </c>
      <c r="AG1357">
        <v>0</v>
      </c>
      <c r="AH1357">
        <v>3</v>
      </c>
      <c r="AI1357">
        <v>2</v>
      </c>
      <c r="AJ1357">
        <v>1</v>
      </c>
      <c r="AK1357" t="s">
        <v>722</v>
      </c>
      <c r="AL1357">
        <v>36.023848000000001</v>
      </c>
      <c r="AM1357" t="s">
        <v>723</v>
      </c>
      <c r="AN1357">
        <v>-75.669557999999995</v>
      </c>
      <c r="AO1357">
        <v>25</v>
      </c>
      <c r="AP1357">
        <v>300</v>
      </c>
      <c r="AQ1357" t="s">
        <v>129</v>
      </c>
      <c r="AR1357">
        <v>-15</v>
      </c>
      <c r="AS1357">
        <v>-62</v>
      </c>
      <c r="AT1357">
        <v>-896</v>
      </c>
      <c r="BB1357" t="str">
        <f t="shared" si="86"/>
        <v>1200</v>
      </c>
      <c r="BC1357">
        <v>1</v>
      </c>
      <c r="BD1357" t="str">
        <f t="shared" si="84"/>
        <v xml:space="preserve">N1281F  </v>
      </c>
      <c r="BE1357">
        <v>1</v>
      </c>
      <c r="BG1357">
        <v>0</v>
      </c>
      <c r="BH1357">
        <v>0</v>
      </c>
      <c r="BI1357">
        <v>0</v>
      </c>
      <c r="BJ1357">
        <v>125</v>
      </c>
      <c r="BK1357">
        <v>-175</v>
      </c>
      <c r="BL1357" t="s">
        <v>300</v>
      </c>
      <c r="BM1357">
        <v>1</v>
      </c>
      <c r="BN1357">
        <v>0</v>
      </c>
      <c r="BO1357">
        <v>1</v>
      </c>
      <c r="BP1357">
        <v>0</v>
      </c>
      <c r="BS1357">
        <v>0.04</v>
      </c>
      <c r="BT1357">
        <v>0</v>
      </c>
      <c r="BU1357">
        <v>0</v>
      </c>
      <c r="CE1357" t="str">
        <f>"21:15:18.367"</f>
        <v>21:15:18.367</v>
      </c>
      <c r="CF1357">
        <v>367309943</v>
      </c>
      <c r="CI1357">
        <v>0</v>
      </c>
      <c r="CJ1357">
        <v>1504</v>
      </c>
      <c r="CK1357">
        <v>1011.2</v>
      </c>
      <c r="CL1357">
        <v>4.2187999999999999</v>
      </c>
      <c r="CM1357">
        <v>1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1</v>
      </c>
      <c r="CY1357">
        <v>7</v>
      </c>
      <c r="CZ1357" t="s">
        <v>131</v>
      </c>
      <c r="DA1357">
        <v>145</v>
      </c>
      <c r="DB1357">
        <v>1</v>
      </c>
      <c r="DC1357" t="s">
        <v>132</v>
      </c>
      <c r="DD1357" t="s">
        <v>133</v>
      </c>
      <c r="DG1357">
        <v>1893468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3">
      <c r="A1358" t="str">
        <f>"09/28/2024 21:15:18.672"</f>
        <v>09/28/2024 21:15:18.672</v>
      </c>
      <c r="C1358" t="str">
        <f t="shared" si="83"/>
        <v>FFDFD7C0</v>
      </c>
      <c r="D1358" t="s">
        <v>427</v>
      </c>
      <c r="E1358">
        <v>46</v>
      </c>
      <c r="H1358">
        <v>143</v>
      </c>
      <c r="I1358" t="s">
        <v>428</v>
      </c>
      <c r="J1358" t="s">
        <v>297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"21:15:18.367"</f>
        <v>21:15:18.367</v>
      </c>
      <c r="T1358" t="str">
        <f>"21:15:17.867"</f>
        <v>21:15:17.867</v>
      </c>
      <c r="U1358" t="str">
        <f t="shared" si="85"/>
        <v>A073EB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297</v>
      </c>
      <c r="AG1358">
        <v>0</v>
      </c>
      <c r="AH1358">
        <v>3</v>
      </c>
      <c r="AI1358">
        <v>2</v>
      </c>
      <c r="AJ1358">
        <v>1</v>
      </c>
      <c r="AK1358" t="s">
        <v>722</v>
      </c>
      <c r="AL1358">
        <v>36.023848000000001</v>
      </c>
      <c r="AM1358" t="s">
        <v>723</v>
      </c>
      <c r="AN1358">
        <v>-75.669557999999995</v>
      </c>
      <c r="AO1358">
        <v>25</v>
      </c>
      <c r="AP1358">
        <v>300</v>
      </c>
      <c r="AQ1358" t="s">
        <v>129</v>
      </c>
      <c r="AR1358">
        <v>-15</v>
      </c>
      <c r="AS1358">
        <v>-62</v>
      </c>
      <c r="AT1358">
        <v>-896</v>
      </c>
      <c r="BB1358" t="str">
        <f t="shared" si="86"/>
        <v>1200</v>
      </c>
      <c r="BC1358">
        <v>1</v>
      </c>
      <c r="BD1358" t="str">
        <f t="shared" si="84"/>
        <v xml:space="preserve">N1281F  </v>
      </c>
      <c r="BE1358">
        <v>1</v>
      </c>
      <c r="BG1358">
        <v>0</v>
      </c>
      <c r="BH1358">
        <v>0</v>
      </c>
      <c r="BI1358">
        <v>0</v>
      </c>
      <c r="BJ1358">
        <v>125</v>
      </c>
      <c r="BK1358">
        <v>-175</v>
      </c>
      <c r="BL1358" t="s">
        <v>300</v>
      </c>
      <c r="BM1358">
        <v>1</v>
      </c>
      <c r="BN1358">
        <v>0</v>
      </c>
      <c r="BO1358">
        <v>1</v>
      </c>
      <c r="BP1358">
        <v>0</v>
      </c>
      <c r="BS1358">
        <v>0.04</v>
      </c>
      <c r="BT1358">
        <v>0</v>
      </c>
      <c r="BU1358">
        <v>0</v>
      </c>
      <c r="CE1358" t="str">
        <f>"21:15:18.367"</f>
        <v>21:15:18.367</v>
      </c>
      <c r="CF1358">
        <v>367309943</v>
      </c>
      <c r="CI1358">
        <v>0</v>
      </c>
      <c r="CJ1358">
        <v>1504</v>
      </c>
      <c r="CK1358">
        <v>1011.2</v>
      </c>
      <c r="CL1358">
        <v>4.2187999999999999</v>
      </c>
      <c r="CM1358">
        <v>1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1</v>
      </c>
      <c r="CY1358">
        <v>7</v>
      </c>
      <c r="CZ1358" t="s">
        <v>131</v>
      </c>
      <c r="DA1358">
        <v>145</v>
      </c>
      <c r="DB1358">
        <v>1</v>
      </c>
      <c r="DC1358" t="s">
        <v>132</v>
      </c>
      <c r="DD1358" t="s">
        <v>133</v>
      </c>
      <c r="DG1358">
        <v>1893468</v>
      </c>
      <c r="DI1358">
        <v>0</v>
      </c>
      <c r="DJ1358">
        <v>0</v>
      </c>
      <c r="DK1358">
        <v>1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3">
      <c r="A1359" t="str">
        <f>"09/28/2024 21:15:18.672"</f>
        <v>09/28/2024 21:15:18.672</v>
      </c>
      <c r="C1359" t="str">
        <f t="shared" si="83"/>
        <v>FFDFD7C0</v>
      </c>
      <c r="D1359" t="s">
        <v>143</v>
      </c>
      <c r="E1359">
        <v>13</v>
      </c>
      <c r="J1359" t="s">
        <v>144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"21:15:18.367"</f>
        <v>21:15:18.367</v>
      </c>
      <c r="T1359" t="str">
        <f>"21:15:17.867"</f>
        <v>21:15:17.867</v>
      </c>
      <c r="U1359" t="str">
        <f t="shared" si="85"/>
        <v>A073EB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297</v>
      </c>
      <c r="AG1359">
        <v>0</v>
      </c>
      <c r="AH1359">
        <v>3</v>
      </c>
      <c r="AI1359">
        <v>2</v>
      </c>
      <c r="AJ1359">
        <v>1</v>
      </c>
      <c r="AK1359" t="s">
        <v>722</v>
      </c>
      <c r="AL1359">
        <v>36.023848000000001</v>
      </c>
      <c r="AM1359" t="s">
        <v>723</v>
      </c>
      <c r="AN1359">
        <v>-75.669557999999995</v>
      </c>
      <c r="AO1359">
        <v>25</v>
      </c>
      <c r="AP1359">
        <v>300</v>
      </c>
      <c r="AQ1359" t="s">
        <v>129</v>
      </c>
      <c r="AR1359">
        <v>-15</v>
      </c>
      <c r="AS1359">
        <v>-62</v>
      </c>
      <c r="AT1359">
        <v>-896</v>
      </c>
      <c r="BB1359" t="str">
        <f t="shared" si="86"/>
        <v>1200</v>
      </c>
      <c r="BC1359">
        <v>1</v>
      </c>
      <c r="BD1359" t="str">
        <f t="shared" si="84"/>
        <v xml:space="preserve">N1281F  </v>
      </c>
      <c r="BE1359">
        <v>1</v>
      </c>
      <c r="BG1359">
        <v>0</v>
      </c>
      <c r="BH1359">
        <v>0</v>
      </c>
      <c r="BI1359">
        <v>0</v>
      </c>
      <c r="BJ1359">
        <v>125</v>
      </c>
      <c r="BK1359">
        <v>-175</v>
      </c>
      <c r="BL1359" t="s">
        <v>300</v>
      </c>
      <c r="BM1359">
        <v>1</v>
      </c>
      <c r="BN1359">
        <v>0</v>
      </c>
      <c r="BO1359">
        <v>1</v>
      </c>
      <c r="BP1359">
        <v>0</v>
      </c>
      <c r="BS1359">
        <v>0.04</v>
      </c>
      <c r="BT1359">
        <v>0</v>
      </c>
      <c r="BU1359">
        <v>0</v>
      </c>
      <c r="CE1359" t="str">
        <f>"21:15:18.367"</f>
        <v>21:15:18.367</v>
      </c>
      <c r="CF1359">
        <v>367309943</v>
      </c>
      <c r="CI1359">
        <v>0</v>
      </c>
      <c r="CJ1359">
        <v>1504</v>
      </c>
      <c r="CK1359">
        <v>1011.2</v>
      </c>
      <c r="CL1359">
        <v>4.2187999999999999</v>
      </c>
      <c r="CM1359">
        <v>1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1</v>
      </c>
      <c r="CY1359">
        <v>7</v>
      </c>
      <c r="CZ1359" t="s">
        <v>131</v>
      </c>
      <c r="DA1359">
        <v>145</v>
      </c>
      <c r="DB1359">
        <v>1</v>
      </c>
      <c r="DC1359" t="s">
        <v>132</v>
      </c>
      <c r="DD1359" t="s">
        <v>133</v>
      </c>
      <c r="DG1359">
        <v>1893468</v>
      </c>
      <c r="DI1359">
        <v>0</v>
      </c>
      <c r="DJ1359">
        <v>0</v>
      </c>
      <c r="DK1359">
        <v>1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3">
      <c r="A1360" t="str">
        <f>"09/28/2024 21:15:19.984"</f>
        <v>09/28/2024 21:15:19.984</v>
      </c>
      <c r="C1360" t="str">
        <f t="shared" si="83"/>
        <v>FFDFD7C0</v>
      </c>
      <c r="D1360" t="s">
        <v>123</v>
      </c>
      <c r="E1360">
        <v>2</v>
      </c>
      <c r="H1360">
        <v>158</v>
      </c>
      <c r="I1360" t="s">
        <v>124</v>
      </c>
      <c r="J1360" t="s">
        <v>125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"21:15:19.750"</f>
        <v>21:15:19.750</v>
      </c>
      <c r="T1360" t="str">
        <f>"21:15:08.350"</f>
        <v>21:15:08.350</v>
      </c>
      <c r="U1360" t="str">
        <f t="shared" si="85"/>
        <v>A073EB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297</v>
      </c>
      <c r="AG1360">
        <v>0</v>
      </c>
      <c r="AH1360">
        <v>3</v>
      </c>
      <c r="AI1360">
        <v>2</v>
      </c>
      <c r="AJ1360">
        <v>1</v>
      </c>
      <c r="AK1360" t="s">
        <v>724</v>
      </c>
      <c r="AL1360">
        <v>36.023462000000002</v>
      </c>
      <c r="AM1360" t="s">
        <v>725</v>
      </c>
      <c r="AN1360">
        <v>-75.669686999999996</v>
      </c>
      <c r="AO1360">
        <v>25</v>
      </c>
      <c r="AP1360">
        <v>275</v>
      </c>
      <c r="AQ1360" t="s">
        <v>129</v>
      </c>
      <c r="AR1360">
        <v>-19</v>
      </c>
      <c r="AS1360">
        <v>-66</v>
      </c>
      <c r="AT1360">
        <v>-1024</v>
      </c>
      <c r="BB1360" t="str">
        <f t="shared" si="86"/>
        <v>1200</v>
      </c>
      <c r="BC1360">
        <v>1</v>
      </c>
      <c r="BD1360" t="str">
        <f t="shared" si="84"/>
        <v xml:space="preserve">N1281F  </v>
      </c>
      <c r="BE1360">
        <v>1</v>
      </c>
      <c r="BG1360">
        <v>0</v>
      </c>
      <c r="BH1360">
        <v>0</v>
      </c>
      <c r="BI1360">
        <v>0</v>
      </c>
      <c r="BJ1360">
        <v>250</v>
      </c>
      <c r="BK1360">
        <v>-25</v>
      </c>
      <c r="BL1360" t="s">
        <v>300</v>
      </c>
      <c r="BM1360">
        <v>1</v>
      </c>
      <c r="BN1360">
        <v>0</v>
      </c>
      <c r="BO1360">
        <v>1</v>
      </c>
      <c r="BP1360">
        <v>0</v>
      </c>
      <c r="BS1360">
        <v>0.04</v>
      </c>
      <c r="BT1360">
        <v>0</v>
      </c>
      <c r="BU1360">
        <v>0</v>
      </c>
      <c r="CE1360" t="str">
        <f>"21:15:19.755"</f>
        <v>21:15:19.755</v>
      </c>
      <c r="CF1360">
        <v>755337668</v>
      </c>
      <c r="CI1360">
        <v>0</v>
      </c>
      <c r="CJ1360">
        <v>1504</v>
      </c>
      <c r="CK1360">
        <v>1011.2</v>
      </c>
      <c r="CL1360">
        <v>4.2187999999999999</v>
      </c>
      <c r="CM1360">
        <v>1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1</v>
      </c>
      <c r="CY1360">
        <v>7</v>
      </c>
      <c r="CZ1360" t="s">
        <v>131</v>
      </c>
      <c r="DA1360">
        <v>146</v>
      </c>
      <c r="DB1360">
        <v>1</v>
      </c>
      <c r="DC1360" t="s">
        <v>720</v>
      </c>
      <c r="DD1360" t="s">
        <v>721</v>
      </c>
      <c r="DG1360">
        <v>10980457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3">
      <c r="A1361" t="str">
        <f>"09/28/2024 21:15:19.984"</f>
        <v>09/28/2024 21:15:19.984</v>
      </c>
      <c r="C1361" t="str">
        <f t="shared" si="83"/>
        <v>FFDFD7C0</v>
      </c>
      <c r="D1361" t="s">
        <v>427</v>
      </c>
      <c r="E1361">
        <v>46</v>
      </c>
      <c r="H1361">
        <v>143</v>
      </c>
      <c r="I1361" t="s">
        <v>428</v>
      </c>
      <c r="J1361" t="s">
        <v>297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"21:15:19.750"</f>
        <v>21:15:19.750</v>
      </c>
      <c r="T1361" t="str">
        <f>"21:15:08.350"</f>
        <v>21:15:08.350</v>
      </c>
      <c r="U1361" t="str">
        <f t="shared" si="85"/>
        <v>A073EB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297</v>
      </c>
      <c r="AG1361">
        <v>0</v>
      </c>
      <c r="AH1361">
        <v>3</v>
      </c>
      <c r="AI1361">
        <v>2</v>
      </c>
      <c r="AJ1361">
        <v>1</v>
      </c>
      <c r="AK1361" t="s">
        <v>724</v>
      </c>
      <c r="AL1361">
        <v>36.023462000000002</v>
      </c>
      <c r="AM1361" t="s">
        <v>725</v>
      </c>
      <c r="AN1361">
        <v>-75.669686999999996</v>
      </c>
      <c r="AO1361">
        <v>25</v>
      </c>
      <c r="AP1361">
        <v>275</v>
      </c>
      <c r="AQ1361" t="s">
        <v>129</v>
      </c>
      <c r="AR1361">
        <v>-19</v>
      </c>
      <c r="AS1361">
        <v>-66</v>
      </c>
      <c r="AT1361">
        <v>-1024</v>
      </c>
      <c r="BB1361" t="str">
        <f t="shared" si="86"/>
        <v>1200</v>
      </c>
      <c r="BC1361">
        <v>1</v>
      </c>
      <c r="BD1361" t="str">
        <f t="shared" si="84"/>
        <v xml:space="preserve">N1281F  </v>
      </c>
      <c r="BE1361">
        <v>1</v>
      </c>
      <c r="BG1361">
        <v>0</v>
      </c>
      <c r="BH1361">
        <v>0</v>
      </c>
      <c r="BI1361">
        <v>0</v>
      </c>
      <c r="BJ1361">
        <v>250</v>
      </c>
      <c r="BK1361">
        <v>-25</v>
      </c>
      <c r="BL1361" t="s">
        <v>300</v>
      </c>
      <c r="BM1361">
        <v>1</v>
      </c>
      <c r="BN1361">
        <v>0</v>
      </c>
      <c r="BO1361">
        <v>1</v>
      </c>
      <c r="BP1361">
        <v>0</v>
      </c>
      <c r="BS1361">
        <v>0.04</v>
      </c>
      <c r="BT1361">
        <v>0</v>
      </c>
      <c r="BU1361">
        <v>0</v>
      </c>
      <c r="CE1361" t="str">
        <f>"21:15:19.755"</f>
        <v>21:15:19.755</v>
      </c>
      <c r="CF1361">
        <v>755337668</v>
      </c>
      <c r="CI1361">
        <v>0</v>
      </c>
      <c r="CJ1361">
        <v>1504</v>
      </c>
      <c r="CK1361">
        <v>1011.2</v>
      </c>
      <c r="CL1361">
        <v>4.2187999999999999</v>
      </c>
      <c r="CM1361">
        <v>1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1</v>
      </c>
      <c r="CY1361">
        <v>7</v>
      </c>
      <c r="CZ1361" t="s">
        <v>131</v>
      </c>
      <c r="DA1361">
        <v>146</v>
      </c>
      <c r="DB1361">
        <v>1</v>
      </c>
      <c r="DC1361" t="s">
        <v>720</v>
      </c>
      <c r="DD1361" t="s">
        <v>721</v>
      </c>
      <c r="DG1361">
        <v>10980457</v>
      </c>
      <c r="DI1361">
        <v>0</v>
      </c>
      <c r="DJ1361">
        <v>0</v>
      </c>
      <c r="DK1361">
        <v>1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3">
      <c r="A1362" t="str">
        <f>"09/28/2024 21:15:19.984"</f>
        <v>09/28/2024 21:15:19.984</v>
      </c>
      <c r="C1362" t="str">
        <f t="shared" si="83"/>
        <v>FFDFD7C0</v>
      </c>
      <c r="D1362" t="s">
        <v>143</v>
      </c>
      <c r="E1362">
        <v>13</v>
      </c>
      <c r="J1362" t="s">
        <v>144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"21:15:19.750"</f>
        <v>21:15:19.750</v>
      </c>
      <c r="T1362" t="str">
        <f>"21:15:08.350"</f>
        <v>21:15:08.350</v>
      </c>
      <c r="U1362" t="str">
        <f t="shared" si="85"/>
        <v>A073EB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297</v>
      </c>
      <c r="AG1362">
        <v>0</v>
      </c>
      <c r="AH1362">
        <v>3</v>
      </c>
      <c r="AI1362">
        <v>2</v>
      </c>
      <c r="AJ1362">
        <v>1</v>
      </c>
      <c r="AK1362" t="s">
        <v>724</v>
      </c>
      <c r="AL1362">
        <v>36.023462000000002</v>
      </c>
      <c r="AM1362" t="s">
        <v>725</v>
      </c>
      <c r="AN1362">
        <v>-75.669686999999996</v>
      </c>
      <c r="AO1362">
        <v>25</v>
      </c>
      <c r="AP1362">
        <v>275</v>
      </c>
      <c r="AQ1362" t="s">
        <v>129</v>
      </c>
      <c r="AR1362">
        <v>-19</v>
      </c>
      <c r="AS1362">
        <v>-66</v>
      </c>
      <c r="AT1362">
        <v>-1024</v>
      </c>
      <c r="BB1362" t="str">
        <f t="shared" si="86"/>
        <v>1200</v>
      </c>
      <c r="BC1362">
        <v>1</v>
      </c>
      <c r="BD1362" t="str">
        <f t="shared" si="84"/>
        <v xml:space="preserve">N1281F  </v>
      </c>
      <c r="BE1362">
        <v>1</v>
      </c>
      <c r="BG1362">
        <v>0</v>
      </c>
      <c r="BH1362">
        <v>0</v>
      </c>
      <c r="BI1362">
        <v>0</v>
      </c>
      <c r="BJ1362">
        <v>250</v>
      </c>
      <c r="BK1362">
        <v>-25</v>
      </c>
      <c r="BL1362" t="s">
        <v>300</v>
      </c>
      <c r="BM1362">
        <v>1</v>
      </c>
      <c r="BN1362">
        <v>0</v>
      </c>
      <c r="BO1362">
        <v>1</v>
      </c>
      <c r="BP1362">
        <v>0</v>
      </c>
      <c r="BS1362">
        <v>0.04</v>
      </c>
      <c r="BT1362">
        <v>0</v>
      </c>
      <c r="BU1362">
        <v>0</v>
      </c>
      <c r="CE1362" t="str">
        <f>"21:15:19.755"</f>
        <v>21:15:19.755</v>
      </c>
      <c r="CF1362">
        <v>755337668</v>
      </c>
      <c r="CI1362">
        <v>0</v>
      </c>
      <c r="CJ1362">
        <v>1504</v>
      </c>
      <c r="CK1362">
        <v>1011.2</v>
      </c>
      <c r="CL1362">
        <v>4.2187999999999999</v>
      </c>
      <c r="CM1362">
        <v>1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1</v>
      </c>
      <c r="CY1362">
        <v>7</v>
      </c>
      <c r="CZ1362" t="s">
        <v>131</v>
      </c>
      <c r="DA1362">
        <v>146</v>
      </c>
      <c r="DB1362">
        <v>1</v>
      </c>
      <c r="DC1362" t="s">
        <v>720</v>
      </c>
      <c r="DD1362" t="s">
        <v>721</v>
      </c>
      <c r="DG1362">
        <v>10980457</v>
      </c>
      <c r="DI1362">
        <v>0</v>
      </c>
      <c r="DJ1362">
        <v>0</v>
      </c>
      <c r="DK1362">
        <v>1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3">
      <c r="A1363" t="str">
        <f>"09/28/2024 21:15:19.984"</f>
        <v>09/28/2024 21:15:19.984</v>
      </c>
      <c r="C1363" t="str">
        <f t="shared" si="83"/>
        <v>FFDFD7C0</v>
      </c>
      <c r="D1363" t="s">
        <v>136</v>
      </c>
      <c r="E1363">
        <v>3</v>
      </c>
      <c r="F1363">
        <v>1003</v>
      </c>
      <c r="G1363" t="s">
        <v>142</v>
      </c>
      <c r="J1363" t="s">
        <v>137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"21:15:19.750"</f>
        <v>21:15:19.750</v>
      </c>
      <c r="T1363" t="str">
        <f>"21:15:08.350"</f>
        <v>21:15:08.350</v>
      </c>
      <c r="U1363" t="str">
        <f t="shared" si="85"/>
        <v>A073EB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297</v>
      </c>
      <c r="AG1363">
        <v>0</v>
      </c>
      <c r="AH1363">
        <v>3</v>
      </c>
      <c r="AI1363">
        <v>2</v>
      </c>
      <c r="AJ1363">
        <v>1</v>
      </c>
      <c r="AK1363" t="s">
        <v>724</v>
      </c>
      <c r="AL1363">
        <v>36.023462000000002</v>
      </c>
      <c r="AM1363" t="s">
        <v>725</v>
      </c>
      <c r="AN1363">
        <v>-75.669686999999996</v>
      </c>
      <c r="AO1363">
        <v>25</v>
      </c>
      <c r="AP1363">
        <v>275</v>
      </c>
      <c r="AQ1363" t="s">
        <v>129</v>
      </c>
      <c r="AR1363">
        <v>-19</v>
      </c>
      <c r="AS1363">
        <v>-66</v>
      </c>
      <c r="AT1363">
        <v>-1024</v>
      </c>
      <c r="BB1363" t="str">
        <f t="shared" si="86"/>
        <v>1200</v>
      </c>
      <c r="BC1363">
        <v>1</v>
      </c>
      <c r="BD1363" t="str">
        <f t="shared" si="84"/>
        <v xml:space="preserve">N1281F  </v>
      </c>
      <c r="BE1363">
        <v>1</v>
      </c>
      <c r="BG1363">
        <v>0</v>
      </c>
      <c r="BH1363">
        <v>0</v>
      </c>
      <c r="BI1363">
        <v>0</v>
      </c>
      <c r="BJ1363">
        <v>250</v>
      </c>
      <c r="BK1363">
        <v>-25</v>
      </c>
      <c r="BL1363" t="s">
        <v>300</v>
      </c>
      <c r="BM1363">
        <v>1</v>
      </c>
      <c r="BN1363">
        <v>0</v>
      </c>
      <c r="BO1363">
        <v>1</v>
      </c>
      <c r="BP1363">
        <v>0</v>
      </c>
      <c r="BS1363">
        <v>0.04</v>
      </c>
      <c r="BT1363">
        <v>0</v>
      </c>
      <c r="BU1363">
        <v>0</v>
      </c>
      <c r="CE1363" t="str">
        <f>"21:15:19.755"</f>
        <v>21:15:19.755</v>
      </c>
      <c r="CF1363">
        <v>755337668</v>
      </c>
      <c r="CI1363">
        <v>0</v>
      </c>
      <c r="CJ1363">
        <v>1504</v>
      </c>
      <c r="CK1363">
        <v>1011.2</v>
      </c>
      <c r="CL1363">
        <v>4.2187999999999999</v>
      </c>
      <c r="CM1363">
        <v>1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1</v>
      </c>
      <c r="CY1363">
        <v>7</v>
      </c>
      <c r="CZ1363" t="s">
        <v>131</v>
      </c>
      <c r="DA1363">
        <v>146</v>
      </c>
      <c r="DB1363">
        <v>1</v>
      </c>
      <c r="DC1363" t="s">
        <v>720</v>
      </c>
      <c r="DD1363" t="s">
        <v>721</v>
      </c>
      <c r="DG1363">
        <v>10980457</v>
      </c>
      <c r="DI1363">
        <v>0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3">
      <c r="A1364" t="str">
        <f>"09/28/2024 21:15:20.016"</f>
        <v>09/28/2024 21:15:20.016</v>
      </c>
      <c r="C1364" t="str">
        <f t="shared" ref="C1364:C1427" si="87">"FFDFD7C0"</f>
        <v>FFDFD7C0</v>
      </c>
      <c r="D1364" t="s">
        <v>136</v>
      </c>
      <c r="E1364">
        <v>4</v>
      </c>
      <c r="F1364">
        <v>1004</v>
      </c>
      <c r="G1364" t="s">
        <v>124</v>
      </c>
      <c r="J1364" t="s">
        <v>137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"21:15:19.750"</f>
        <v>21:15:19.750</v>
      </c>
      <c r="T1364" t="str">
        <f>"21:15:08.350"</f>
        <v>21:15:08.350</v>
      </c>
      <c r="U1364" t="str">
        <f t="shared" si="85"/>
        <v>A073EB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297</v>
      </c>
      <c r="AG1364">
        <v>0</v>
      </c>
      <c r="AH1364">
        <v>3</v>
      </c>
      <c r="AI1364">
        <v>2</v>
      </c>
      <c r="AJ1364">
        <v>1</v>
      </c>
      <c r="AK1364" t="s">
        <v>724</v>
      </c>
      <c r="AL1364">
        <v>36.023462000000002</v>
      </c>
      <c r="AM1364" t="s">
        <v>725</v>
      </c>
      <c r="AN1364">
        <v>-75.669686999999996</v>
      </c>
      <c r="AO1364">
        <v>25</v>
      </c>
      <c r="AP1364">
        <v>275</v>
      </c>
      <c r="AQ1364" t="s">
        <v>129</v>
      </c>
      <c r="AR1364">
        <v>-19</v>
      </c>
      <c r="AS1364">
        <v>-66</v>
      </c>
      <c r="AT1364">
        <v>-1024</v>
      </c>
      <c r="BB1364" t="str">
        <f t="shared" si="86"/>
        <v>1200</v>
      </c>
      <c r="BC1364">
        <v>1</v>
      </c>
      <c r="BD1364" t="str">
        <f t="shared" ref="BD1364:BD1427" si="88">"N1281F  "</f>
        <v xml:space="preserve">N1281F  </v>
      </c>
      <c r="BE1364">
        <v>1</v>
      </c>
      <c r="BG1364">
        <v>0</v>
      </c>
      <c r="BH1364">
        <v>0</v>
      </c>
      <c r="BI1364">
        <v>0</v>
      </c>
      <c r="BJ1364">
        <v>250</v>
      </c>
      <c r="BK1364">
        <v>-25</v>
      </c>
      <c r="BL1364" t="s">
        <v>300</v>
      </c>
      <c r="BM1364">
        <v>1</v>
      </c>
      <c r="BN1364">
        <v>0</v>
      </c>
      <c r="BO1364">
        <v>1</v>
      </c>
      <c r="BP1364">
        <v>0</v>
      </c>
      <c r="BS1364">
        <v>0.04</v>
      </c>
      <c r="BT1364">
        <v>0</v>
      </c>
      <c r="BU1364">
        <v>0</v>
      </c>
      <c r="CE1364" t="str">
        <f>"21:15:19.755"</f>
        <v>21:15:19.755</v>
      </c>
      <c r="CF1364">
        <v>755337668</v>
      </c>
      <c r="CI1364">
        <v>0</v>
      </c>
      <c r="CJ1364">
        <v>1504</v>
      </c>
      <c r="CK1364">
        <v>1011.2</v>
      </c>
      <c r="CL1364">
        <v>4.2187999999999999</v>
      </c>
      <c r="CM1364">
        <v>1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1</v>
      </c>
      <c r="CY1364">
        <v>7</v>
      </c>
      <c r="CZ1364" t="s">
        <v>131</v>
      </c>
      <c r="DA1364">
        <v>146</v>
      </c>
      <c r="DB1364">
        <v>1</v>
      </c>
      <c r="DC1364" t="s">
        <v>720</v>
      </c>
      <c r="DD1364" t="s">
        <v>721</v>
      </c>
      <c r="DG1364">
        <v>10980457</v>
      </c>
      <c r="DI1364">
        <v>0</v>
      </c>
      <c r="DJ1364">
        <v>0</v>
      </c>
      <c r="DK1364">
        <v>1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3">
      <c r="A1365" t="str">
        <f>"09/28/2024 21:15:23.468"</f>
        <v>09/28/2024 21:15:23.468</v>
      </c>
      <c r="C1365" t="str">
        <f t="shared" si="87"/>
        <v>FFDFD7C0</v>
      </c>
      <c r="D1365" t="s">
        <v>427</v>
      </c>
      <c r="E1365">
        <v>46</v>
      </c>
      <c r="H1365">
        <v>143</v>
      </c>
      <c r="I1365" t="s">
        <v>428</v>
      </c>
      <c r="J1365" t="s">
        <v>297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"21:15:23.195"</f>
        <v>21:15:23.195</v>
      </c>
      <c r="T1365" t="str">
        <f>"21:15:20.395"</f>
        <v>21:15:20.395</v>
      </c>
      <c r="U1365" t="str">
        <f t="shared" si="85"/>
        <v>A073EB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297</v>
      </c>
      <c r="AG1365">
        <v>0</v>
      </c>
      <c r="AH1365">
        <v>3</v>
      </c>
      <c r="AI1365">
        <v>2</v>
      </c>
      <c r="AJ1365">
        <v>1</v>
      </c>
      <c r="AK1365" t="s">
        <v>726</v>
      </c>
      <c r="AL1365">
        <v>36.022452999999999</v>
      </c>
      <c r="AM1365" t="s">
        <v>727</v>
      </c>
      <c r="AN1365">
        <v>-75.670029999999997</v>
      </c>
      <c r="AO1365">
        <v>25</v>
      </c>
      <c r="AP1365">
        <v>225</v>
      </c>
      <c r="AQ1365" t="s">
        <v>129</v>
      </c>
      <c r="AR1365">
        <v>-15</v>
      </c>
      <c r="AS1365">
        <v>-62</v>
      </c>
      <c r="AT1365">
        <v>-896</v>
      </c>
      <c r="BB1365" t="str">
        <f t="shared" si="86"/>
        <v>1200</v>
      </c>
      <c r="BC1365">
        <v>1</v>
      </c>
      <c r="BD1365" t="str">
        <f t="shared" si="88"/>
        <v xml:space="preserve">N1281F  </v>
      </c>
      <c r="BE1365">
        <v>1</v>
      </c>
      <c r="BG1365">
        <v>0</v>
      </c>
      <c r="BH1365">
        <v>0</v>
      </c>
      <c r="BI1365">
        <v>0</v>
      </c>
      <c r="BJ1365">
        <v>50</v>
      </c>
      <c r="BK1365">
        <v>-175</v>
      </c>
      <c r="BL1365" t="s">
        <v>300</v>
      </c>
      <c r="BM1365">
        <v>1</v>
      </c>
      <c r="BN1365">
        <v>0</v>
      </c>
      <c r="BO1365">
        <v>1</v>
      </c>
      <c r="BP1365">
        <v>0</v>
      </c>
      <c r="BS1365">
        <v>0.04</v>
      </c>
      <c r="BT1365">
        <v>0</v>
      </c>
      <c r="BU1365">
        <v>0</v>
      </c>
      <c r="CE1365" t="str">
        <f>"21:15:23.201"</f>
        <v>21:15:23.201</v>
      </c>
      <c r="CF1365">
        <v>200922075</v>
      </c>
      <c r="CI1365">
        <v>0</v>
      </c>
      <c r="CJ1365">
        <v>1504</v>
      </c>
      <c r="CK1365">
        <v>1011.2</v>
      </c>
      <c r="CL1365">
        <v>4.2187999999999999</v>
      </c>
      <c r="CM1365">
        <v>1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1</v>
      </c>
      <c r="CY1365">
        <v>7</v>
      </c>
      <c r="CZ1365" t="s">
        <v>131</v>
      </c>
      <c r="DA1365">
        <v>146</v>
      </c>
      <c r="DB1365">
        <v>1</v>
      </c>
      <c r="DC1365" t="s">
        <v>720</v>
      </c>
      <c r="DD1365" t="s">
        <v>721</v>
      </c>
      <c r="DG1365">
        <v>10982896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3">
      <c r="A1366" t="str">
        <f>"09/28/2024 21:15:23.468"</f>
        <v>09/28/2024 21:15:23.468</v>
      </c>
      <c r="C1366" t="str">
        <f t="shared" si="87"/>
        <v>FFDFD7C0</v>
      </c>
      <c r="D1366" t="s">
        <v>143</v>
      </c>
      <c r="E1366">
        <v>13</v>
      </c>
      <c r="J1366" t="s">
        <v>144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"21:15:23.195"</f>
        <v>21:15:23.195</v>
      </c>
      <c r="T1366" t="str">
        <f>"21:15:20.395"</f>
        <v>21:15:20.395</v>
      </c>
      <c r="U1366" t="str">
        <f t="shared" si="85"/>
        <v>A073EB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297</v>
      </c>
      <c r="AG1366">
        <v>0</v>
      </c>
      <c r="AH1366">
        <v>3</v>
      </c>
      <c r="AI1366">
        <v>2</v>
      </c>
      <c r="AJ1366">
        <v>1</v>
      </c>
      <c r="AK1366" t="s">
        <v>726</v>
      </c>
      <c r="AL1366">
        <v>36.022452999999999</v>
      </c>
      <c r="AM1366" t="s">
        <v>727</v>
      </c>
      <c r="AN1366">
        <v>-75.670029999999997</v>
      </c>
      <c r="AO1366">
        <v>25</v>
      </c>
      <c r="AP1366">
        <v>225</v>
      </c>
      <c r="AQ1366" t="s">
        <v>129</v>
      </c>
      <c r="AR1366">
        <v>-15</v>
      </c>
      <c r="AS1366">
        <v>-62</v>
      </c>
      <c r="AT1366">
        <v>-896</v>
      </c>
      <c r="BB1366" t="str">
        <f t="shared" si="86"/>
        <v>1200</v>
      </c>
      <c r="BC1366">
        <v>1</v>
      </c>
      <c r="BD1366" t="str">
        <f t="shared" si="88"/>
        <v xml:space="preserve">N1281F  </v>
      </c>
      <c r="BE1366">
        <v>1</v>
      </c>
      <c r="BG1366">
        <v>0</v>
      </c>
      <c r="BH1366">
        <v>0</v>
      </c>
      <c r="BI1366">
        <v>0</v>
      </c>
      <c r="BJ1366">
        <v>50</v>
      </c>
      <c r="BK1366">
        <v>-175</v>
      </c>
      <c r="BL1366" t="s">
        <v>300</v>
      </c>
      <c r="BM1366">
        <v>1</v>
      </c>
      <c r="BN1366">
        <v>0</v>
      </c>
      <c r="BO1366">
        <v>1</v>
      </c>
      <c r="BP1366">
        <v>0</v>
      </c>
      <c r="BS1366">
        <v>0.04</v>
      </c>
      <c r="BT1366">
        <v>0</v>
      </c>
      <c r="BU1366">
        <v>0</v>
      </c>
      <c r="CE1366" t="str">
        <f>"21:15:23.201"</f>
        <v>21:15:23.201</v>
      </c>
      <c r="CF1366">
        <v>200922075</v>
      </c>
      <c r="CI1366">
        <v>0</v>
      </c>
      <c r="CJ1366">
        <v>1504</v>
      </c>
      <c r="CK1366">
        <v>1011.2</v>
      </c>
      <c r="CL1366">
        <v>4.2187999999999999</v>
      </c>
      <c r="CM1366">
        <v>1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1</v>
      </c>
      <c r="CY1366">
        <v>7</v>
      </c>
      <c r="CZ1366" t="s">
        <v>131</v>
      </c>
      <c r="DA1366">
        <v>146</v>
      </c>
      <c r="DB1366">
        <v>1</v>
      </c>
      <c r="DC1366" t="s">
        <v>720</v>
      </c>
      <c r="DD1366" t="s">
        <v>721</v>
      </c>
      <c r="DG1366">
        <v>10982896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3">
      <c r="A1367" t="str">
        <f>"09/28/2024 21:15:23.468"</f>
        <v>09/28/2024 21:15:23.468</v>
      </c>
      <c r="C1367" t="str">
        <f t="shared" si="87"/>
        <v>FFDFD7C0</v>
      </c>
      <c r="D1367" t="s">
        <v>136</v>
      </c>
      <c r="E1367">
        <v>3</v>
      </c>
      <c r="F1367">
        <v>1003</v>
      </c>
      <c r="G1367" t="s">
        <v>142</v>
      </c>
      <c r="J1367" t="s">
        <v>137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"21:15:23.195"</f>
        <v>21:15:23.195</v>
      </c>
      <c r="T1367" t="str">
        <f>"21:15:20.395"</f>
        <v>21:15:20.395</v>
      </c>
      <c r="U1367" t="str">
        <f t="shared" si="85"/>
        <v>A073EB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297</v>
      </c>
      <c r="AG1367">
        <v>0</v>
      </c>
      <c r="AH1367">
        <v>3</v>
      </c>
      <c r="AI1367">
        <v>2</v>
      </c>
      <c r="AJ1367">
        <v>1</v>
      </c>
      <c r="AK1367" t="s">
        <v>726</v>
      </c>
      <c r="AL1367">
        <v>36.022452999999999</v>
      </c>
      <c r="AM1367" t="s">
        <v>727</v>
      </c>
      <c r="AN1367">
        <v>-75.670029999999997</v>
      </c>
      <c r="AO1367">
        <v>25</v>
      </c>
      <c r="AP1367">
        <v>225</v>
      </c>
      <c r="AQ1367" t="s">
        <v>129</v>
      </c>
      <c r="AR1367">
        <v>-15</v>
      </c>
      <c r="AS1367">
        <v>-62</v>
      </c>
      <c r="AT1367">
        <v>-896</v>
      </c>
      <c r="BB1367" t="str">
        <f t="shared" si="86"/>
        <v>1200</v>
      </c>
      <c r="BC1367">
        <v>1</v>
      </c>
      <c r="BD1367" t="str">
        <f t="shared" si="88"/>
        <v xml:space="preserve">N1281F  </v>
      </c>
      <c r="BE1367">
        <v>1</v>
      </c>
      <c r="BG1367">
        <v>0</v>
      </c>
      <c r="BH1367">
        <v>0</v>
      </c>
      <c r="BI1367">
        <v>0</v>
      </c>
      <c r="BJ1367">
        <v>50</v>
      </c>
      <c r="BK1367">
        <v>-175</v>
      </c>
      <c r="BL1367" t="s">
        <v>300</v>
      </c>
      <c r="BM1367">
        <v>1</v>
      </c>
      <c r="BN1367">
        <v>0</v>
      </c>
      <c r="BO1367">
        <v>1</v>
      </c>
      <c r="BP1367">
        <v>0</v>
      </c>
      <c r="BS1367">
        <v>0.04</v>
      </c>
      <c r="BT1367">
        <v>0</v>
      </c>
      <c r="BU1367">
        <v>0</v>
      </c>
      <c r="CE1367" t="str">
        <f>"21:15:23.201"</f>
        <v>21:15:23.201</v>
      </c>
      <c r="CF1367">
        <v>200922075</v>
      </c>
      <c r="CI1367">
        <v>0</v>
      </c>
      <c r="CJ1367">
        <v>1504</v>
      </c>
      <c r="CK1367">
        <v>1011.2</v>
      </c>
      <c r="CL1367">
        <v>4.2187999999999999</v>
      </c>
      <c r="CM1367">
        <v>1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1</v>
      </c>
      <c r="CY1367">
        <v>7</v>
      </c>
      <c r="CZ1367" t="s">
        <v>131</v>
      </c>
      <c r="DA1367">
        <v>146</v>
      </c>
      <c r="DB1367">
        <v>1</v>
      </c>
      <c r="DC1367" t="s">
        <v>720</v>
      </c>
      <c r="DD1367" t="s">
        <v>721</v>
      </c>
      <c r="DG1367">
        <v>10982896</v>
      </c>
      <c r="DI1367">
        <v>0</v>
      </c>
      <c r="DJ1367">
        <v>0</v>
      </c>
      <c r="DK1367">
        <v>1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3">
      <c r="A1368" t="str">
        <f>"09/28/2024 21:15:23.468"</f>
        <v>09/28/2024 21:15:23.468</v>
      </c>
      <c r="C1368" t="str">
        <f t="shared" si="87"/>
        <v>FFDFD7C0</v>
      </c>
      <c r="D1368" t="s">
        <v>136</v>
      </c>
      <c r="E1368">
        <v>4</v>
      </c>
      <c r="F1368">
        <v>1004</v>
      </c>
      <c r="G1368" t="s">
        <v>124</v>
      </c>
      <c r="J1368" t="s">
        <v>137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"21:15:23.195"</f>
        <v>21:15:23.195</v>
      </c>
      <c r="T1368" t="str">
        <f>"21:15:20.395"</f>
        <v>21:15:20.395</v>
      </c>
      <c r="U1368" t="str">
        <f t="shared" si="85"/>
        <v>A073EB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297</v>
      </c>
      <c r="AG1368">
        <v>0</v>
      </c>
      <c r="AH1368">
        <v>3</v>
      </c>
      <c r="AI1368">
        <v>2</v>
      </c>
      <c r="AJ1368">
        <v>1</v>
      </c>
      <c r="AK1368" t="s">
        <v>726</v>
      </c>
      <c r="AL1368">
        <v>36.022452999999999</v>
      </c>
      <c r="AM1368" t="s">
        <v>727</v>
      </c>
      <c r="AN1368">
        <v>-75.670029999999997</v>
      </c>
      <c r="AO1368">
        <v>25</v>
      </c>
      <c r="AP1368">
        <v>225</v>
      </c>
      <c r="AQ1368" t="s">
        <v>129</v>
      </c>
      <c r="AR1368">
        <v>-15</v>
      </c>
      <c r="AS1368">
        <v>-62</v>
      </c>
      <c r="AT1368">
        <v>-896</v>
      </c>
      <c r="BB1368" t="str">
        <f t="shared" si="86"/>
        <v>1200</v>
      </c>
      <c r="BC1368">
        <v>1</v>
      </c>
      <c r="BD1368" t="str">
        <f t="shared" si="88"/>
        <v xml:space="preserve">N1281F  </v>
      </c>
      <c r="BE1368">
        <v>1</v>
      </c>
      <c r="BG1368">
        <v>0</v>
      </c>
      <c r="BH1368">
        <v>0</v>
      </c>
      <c r="BI1368">
        <v>0</v>
      </c>
      <c r="BJ1368">
        <v>50</v>
      </c>
      <c r="BK1368">
        <v>-175</v>
      </c>
      <c r="BL1368" t="s">
        <v>300</v>
      </c>
      <c r="BM1368">
        <v>1</v>
      </c>
      <c r="BN1368">
        <v>0</v>
      </c>
      <c r="BO1368">
        <v>1</v>
      </c>
      <c r="BP1368">
        <v>0</v>
      </c>
      <c r="BS1368">
        <v>0.04</v>
      </c>
      <c r="BT1368">
        <v>0</v>
      </c>
      <c r="BU1368">
        <v>0</v>
      </c>
      <c r="CE1368" t="str">
        <f>"21:15:23.201"</f>
        <v>21:15:23.201</v>
      </c>
      <c r="CF1368">
        <v>200922075</v>
      </c>
      <c r="CI1368">
        <v>0</v>
      </c>
      <c r="CJ1368">
        <v>1504</v>
      </c>
      <c r="CK1368">
        <v>1011.2</v>
      </c>
      <c r="CL1368">
        <v>4.2187999999999999</v>
      </c>
      <c r="CM1368">
        <v>1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1</v>
      </c>
      <c r="CY1368">
        <v>7</v>
      </c>
      <c r="CZ1368" t="s">
        <v>131</v>
      </c>
      <c r="DA1368">
        <v>146</v>
      </c>
      <c r="DB1368">
        <v>1</v>
      </c>
      <c r="DC1368" t="s">
        <v>720</v>
      </c>
      <c r="DD1368" t="s">
        <v>721</v>
      </c>
      <c r="DG1368">
        <v>10982896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3">
      <c r="A1369" t="str">
        <f>"09/28/2024 21:15:23.468"</f>
        <v>09/28/2024 21:15:23.468</v>
      </c>
      <c r="C1369" t="str">
        <f t="shared" si="87"/>
        <v>FFDFD7C0</v>
      </c>
      <c r="D1369" t="s">
        <v>123</v>
      </c>
      <c r="E1369">
        <v>2</v>
      </c>
      <c r="H1369">
        <v>158</v>
      </c>
      <c r="I1369" t="s">
        <v>124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"21:15:23.195"</f>
        <v>21:15:23.195</v>
      </c>
      <c r="T1369" t="str">
        <f>"21:15:20.395"</f>
        <v>21:15:20.395</v>
      </c>
      <c r="U1369" t="str">
        <f t="shared" si="85"/>
        <v>A073EB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297</v>
      </c>
      <c r="AG1369">
        <v>0</v>
      </c>
      <c r="AH1369">
        <v>3</v>
      </c>
      <c r="AI1369">
        <v>2</v>
      </c>
      <c r="AJ1369">
        <v>1</v>
      </c>
      <c r="AK1369" t="s">
        <v>726</v>
      </c>
      <c r="AL1369">
        <v>36.022452999999999</v>
      </c>
      <c r="AM1369" t="s">
        <v>727</v>
      </c>
      <c r="AN1369">
        <v>-75.670029999999997</v>
      </c>
      <c r="AO1369">
        <v>25</v>
      </c>
      <c r="AP1369">
        <v>225</v>
      </c>
      <c r="AQ1369" t="s">
        <v>129</v>
      </c>
      <c r="AR1369">
        <v>-15</v>
      </c>
      <c r="AS1369">
        <v>-62</v>
      </c>
      <c r="AT1369">
        <v>-896</v>
      </c>
      <c r="BB1369" t="str">
        <f t="shared" si="86"/>
        <v>1200</v>
      </c>
      <c r="BC1369">
        <v>1</v>
      </c>
      <c r="BD1369" t="str">
        <f t="shared" si="88"/>
        <v xml:space="preserve">N1281F  </v>
      </c>
      <c r="BE1369">
        <v>1</v>
      </c>
      <c r="BG1369">
        <v>0</v>
      </c>
      <c r="BH1369">
        <v>0</v>
      </c>
      <c r="BI1369">
        <v>0</v>
      </c>
      <c r="BJ1369">
        <v>50</v>
      </c>
      <c r="BK1369">
        <v>-175</v>
      </c>
      <c r="BL1369" t="s">
        <v>300</v>
      </c>
      <c r="BM1369">
        <v>1</v>
      </c>
      <c r="BN1369">
        <v>0</v>
      </c>
      <c r="BO1369">
        <v>1</v>
      </c>
      <c r="BP1369">
        <v>0</v>
      </c>
      <c r="BS1369">
        <v>0.04</v>
      </c>
      <c r="BT1369">
        <v>0</v>
      </c>
      <c r="BU1369">
        <v>0</v>
      </c>
      <c r="CE1369" t="str">
        <f>"21:15:23.201"</f>
        <v>21:15:23.201</v>
      </c>
      <c r="CF1369">
        <v>200922075</v>
      </c>
      <c r="CI1369">
        <v>0</v>
      </c>
      <c r="CJ1369">
        <v>1504</v>
      </c>
      <c r="CK1369">
        <v>1011.2</v>
      </c>
      <c r="CL1369">
        <v>4.2187999999999999</v>
      </c>
      <c r="CM1369">
        <v>1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1</v>
      </c>
      <c r="CY1369">
        <v>7</v>
      </c>
      <c r="CZ1369" t="s">
        <v>131</v>
      </c>
      <c r="DA1369">
        <v>146</v>
      </c>
      <c r="DB1369">
        <v>1</v>
      </c>
      <c r="DC1369" t="s">
        <v>720</v>
      </c>
      <c r="DD1369" t="s">
        <v>721</v>
      </c>
      <c r="DG1369">
        <v>10982896</v>
      </c>
      <c r="DI1369">
        <v>0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3">
      <c r="A1370" t="str">
        <f>"09/28/2024 21:16:00.320"</f>
        <v>09/28/2024 21:16:00.320</v>
      </c>
      <c r="C1370" t="str">
        <f t="shared" si="87"/>
        <v>FFDFD7C0</v>
      </c>
      <c r="D1370" t="s">
        <v>143</v>
      </c>
      <c r="E1370">
        <v>13</v>
      </c>
      <c r="J1370" t="s">
        <v>144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"21:15:59.992"</f>
        <v>21:15:59.992</v>
      </c>
      <c r="T1370" t="str">
        <f>"21:15:58.992"</f>
        <v>21:15:58.992</v>
      </c>
      <c r="U1370" t="str">
        <f t="shared" si="85"/>
        <v>A073EB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126</v>
      </c>
      <c r="AG1370">
        <v>0</v>
      </c>
      <c r="AH1370">
        <v>0</v>
      </c>
      <c r="AI1370">
        <v>2</v>
      </c>
      <c r="AJ1370">
        <v>1</v>
      </c>
      <c r="AK1370" t="s">
        <v>728</v>
      </c>
      <c r="AL1370">
        <v>36.010995000000001</v>
      </c>
      <c r="AM1370" t="s">
        <v>729</v>
      </c>
      <c r="AN1370">
        <v>-75.673528000000005</v>
      </c>
      <c r="AO1370">
        <v>25</v>
      </c>
      <c r="AP1370">
        <v>275</v>
      </c>
      <c r="AQ1370" t="s">
        <v>129</v>
      </c>
      <c r="AR1370">
        <v>-14</v>
      </c>
      <c r="AS1370">
        <v>-77</v>
      </c>
      <c r="AT1370">
        <v>832</v>
      </c>
      <c r="BB1370" t="str">
        <f t="shared" si="86"/>
        <v>1200</v>
      </c>
      <c r="BC1370">
        <v>1</v>
      </c>
      <c r="BD1370" t="str">
        <f t="shared" si="88"/>
        <v xml:space="preserve">N1281F  </v>
      </c>
      <c r="BE1370">
        <v>1</v>
      </c>
      <c r="BG1370">
        <v>0</v>
      </c>
      <c r="BH1370">
        <v>0</v>
      </c>
      <c r="BI1370">
        <v>0</v>
      </c>
      <c r="BJ1370">
        <v>25</v>
      </c>
      <c r="BK1370">
        <v>-250</v>
      </c>
      <c r="BL1370" t="s">
        <v>130</v>
      </c>
      <c r="BM1370">
        <v>0</v>
      </c>
      <c r="BN1370">
        <v>0</v>
      </c>
      <c r="BO1370">
        <v>0</v>
      </c>
      <c r="BP1370">
        <v>0</v>
      </c>
      <c r="BT1370">
        <v>0</v>
      </c>
      <c r="BU1370">
        <v>0</v>
      </c>
      <c r="CE1370" t="str">
        <f>"21:15:59.996"</f>
        <v>21:15:59.996</v>
      </c>
      <c r="CF1370">
        <v>996128518</v>
      </c>
      <c r="CI1370">
        <v>0</v>
      </c>
      <c r="CJ1370">
        <v>1504</v>
      </c>
      <c r="CK1370">
        <v>1011.2</v>
      </c>
      <c r="CL1370">
        <v>4.2187999999999999</v>
      </c>
      <c r="CM1370">
        <v>1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2</v>
      </c>
      <c r="CY1370">
        <v>7</v>
      </c>
      <c r="CZ1370" t="s">
        <v>131</v>
      </c>
      <c r="DA1370">
        <v>145</v>
      </c>
      <c r="DB1370">
        <v>1</v>
      </c>
      <c r="DC1370" t="s">
        <v>132</v>
      </c>
      <c r="DD1370" t="s">
        <v>133</v>
      </c>
      <c r="DG1370">
        <v>1913517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1</v>
      </c>
      <c r="DR1370">
        <v>0</v>
      </c>
      <c r="DS1370">
        <v>0</v>
      </c>
    </row>
    <row r="1371" spans="1:123" x14ac:dyDescent="0.3">
      <c r="A1371" t="str">
        <f>"09/28/2024 21:16:00.320"</f>
        <v>09/28/2024 21:16:00.320</v>
      </c>
      <c r="C1371" t="str">
        <f t="shared" si="87"/>
        <v>FFDFD7C0</v>
      </c>
      <c r="D1371" t="s">
        <v>427</v>
      </c>
      <c r="E1371">
        <v>46</v>
      </c>
      <c r="H1371">
        <v>143</v>
      </c>
      <c r="I1371" t="s">
        <v>428</v>
      </c>
      <c r="J1371" t="s">
        <v>297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"21:15:59.992"</f>
        <v>21:15:59.992</v>
      </c>
      <c r="T1371" t="str">
        <f>"21:15:58.992"</f>
        <v>21:15:58.992</v>
      </c>
      <c r="U1371" t="str">
        <f t="shared" si="85"/>
        <v>A073EB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126</v>
      </c>
      <c r="AG1371">
        <v>0</v>
      </c>
      <c r="AH1371">
        <v>0</v>
      </c>
      <c r="AI1371">
        <v>2</v>
      </c>
      <c r="AJ1371">
        <v>1</v>
      </c>
      <c r="AK1371" t="s">
        <v>728</v>
      </c>
      <c r="AL1371">
        <v>36.010995000000001</v>
      </c>
      <c r="AM1371" t="s">
        <v>729</v>
      </c>
      <c r="AN1371">
        <v>-75.673528000000005</v>
      </c>
      <c r="AO1371">
        <v>25</v>
      </c>
      <c r="AP1371">
        <v>275</v>
      </c>
      <c r="AQ1371" t="s">
        <v>129</v>
      </c>
      <c r="AR1371">
        <v>-14</v>
      </c>
      <c r="AS1371">
        <v>-77</v>
      </c>
      <c r="AT1371">
        <v>832</v>
      </c>
      <c r="BB1371" t="str">
        <f t="shared" si="86"/>
        <v>1200</v>
      </c>
      <c r="BC1371">
        <v>1</v>
      </c>
      <c r="BD1371" t="str">
        <f t="shared" si="88"/>
        <v xml:space="preserve">N1281F  </v>
      </c>
      <c r="BE1371">
        <v>1</v>
      </c>
      <c r="BG1371">
        <v>0</v>
      </c>
      <c r="BH1371">
        <v>0</v>
      </c>
      <c r="BI1371">
        <v>0</v>
      </c>
      <c r="BJ1371">
        <v>25</v>
      </c>
      <c r="BK1371">
        <v>-250</v>
      </c>
      <c r="BL1371" t="s">
        <v>130</v>
      </c>
      <c r="BM1371">
        <v>0</v>
      </c>
      <c r="BN1371">
        <v>0</v>
      </c>
      <c r="BO1371">
        <v>0</v>
      </c>
      <c r="BP1371">
        <v>0</v>
      </c>
      <c r="BT1371">
        <v>0</v>
      </c>
      <c r="BU1371">
        <v>0</v>
      </c>
      <c r="CE1371" t="str">
        <f>"21:15:59.996"</f>
        <v>21:15:59.996</v>
      </c>
      <c r="CF1371">
        <v>996128518</v>
      </c>
      <c r="CI1371">
        <v>0</v>
      </c>
      <c r="CJ1371">
        <v>1504</v>
      </c>
      <c r="CK1371">
        <v>1011.2</v>
      </c>
      <c r="CL1371">
        <v>4.2187999999999999</v>
      </c>
      <c r="CM1371">
        <v>1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2</v>
      </c>
      <c r="CY1371">
        <v>7</v>
      </c>
      <c r="CZ1371" t="s">
        <v>131</v>
      </c>
      <c r="DA1371">
        <v>145</v>
      </c>
      <c r="DB1371">
        <v>1</v>
      </c>
      <c r="DC1371" t="s">
        <v>132</v>
      </c>
      <c r="DD1371" t="s">
        <v>133</v>
      </c>
      <c r="DG1371">
        <v>1913517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1</v>
      </c>
      <c r="DR1371">
        <v>0</v>
      </c>
      <c r="DS1371">
        <v>0</v>
      </c>
    </row>
    <row r="1372" spans="1:123" x14ac:dyDescent="0.3">
      <c r="A1372" t="str">
        <f>"09/28/2024 21:16:00.320"</f>
        <v>09/28/2024 21:16:00.320</v>
      </c>
      <c r="C1372" t="str">
        <f t="shared" si="87"/>
        <v>FFDFD7C0</v>
      </c>
      <c r="D1372" t="s">
        <v>136</v>
      </c>
      <c r="E1372">
        <v>3</v>
      </c>
      <c r="F1372">
        <v>1003</v>
      </c>
      <c r="G1372" t="s">
        <v>142</v>
      </c>
      <c r="J1372" t="s">
        <v>137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"21:15:59.992"</f>
        <v>21:15:59.992</v>
      </c>
      <c r="T1372" t="str">
        <f>"21:15:58.992"</f>
        <v>21:15:58.992</v>
      </c>
      <c r="U1372" t="str">
        <f t="shared" si="85"/>
        <v>A073EB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126</v>
      </c>
      <c r="AG1372">
        <v>0</v>
      </c>
      <c r="AH1372">
        <v>0</v>
      </c>
      <c r="AI1372">
        <v>2</v>
      </c>
      <c r="AJ1372">
        <v>1</v>
      </c>
      <c r="AK1372" t="s">
        <v>728</v>
      </c>
      <c r="AL1372">
        <v>36.010995000000001</v>
      </c>
      <c r="AM1372" t="s">
        <v>729</v>
      </c>
      <c r="AN1372">
        <v>-75.673528000000005</v>
      </c>
      <c r="AO1372">
        <v>25</v>
      </c>
      <c r="AP1372">
        <v>275</v>
      </c>
      <c r="AQ1372" t="s">
        <v>129</v>
      </c>
      <c r="AR1372">
        <v>-14</v>
      </c>
      <c r="AS1372">
        <v>-77</v>
      </c>
      <c r="AT1372">
        <v>832</v>
      </c>
      <c r="BB1372" t="str">
        <f t="shared" si="86"/>
        <v>1200</v>
      </c>
      <c r="BC1372">
        <v>1</v>
      </c>
      <c r="BD1372" t="str">
        <f t="shared" si="88"/>
        <v xml:space="preserve">N1281F  </v>
      </c>
      <c r="BE1372">
        <v>1</v>
      </c>
      <c r="BG1372">
        <v>0</v>
      </c>
      <c r="BH1372">
        <v>0</v>
      </c>
      <c r="BI1372">
        <v>0</v>
      </c>
      <c r="BJ1372">
        <v>25</v>
      </c>
      <c r="BK1372">
        <v>-250</v>
      </c>
      <c r="BL1372" t="s">
        <v>130</v>
      </c>
      <c r="BM1372">
        <v>0</v>
      </c>
      <c r="BN1372">
        <v>0</v>
      </c>
      <c r="BO1372">
        <v>0</v>
      </c>
      <c r="BP1372">
        <v>0</v>
      </c>
      <c r="BT1372">
        <v>0</v>
      </c>
      <c r="BU1372">
        <v>0</v>
      </c>
      <c r="CE1372" t="str">
        <f>"21:15:59.996"</f>
        <v>21:15:59.996</v>
      </c>
      <c r="CF1372">
        <v>996128518</v>
      </c>
      <c r="CI1372">
        <v>0</v>
      </c>
      <c r="CJ1372">
        <v>1504</v>
      </c>
      <c r="CK1372">
        <v>1011.2</v>
      </c>
      <c r="CL1372">
        <v>4.2187999999999999</v>
      </c>
      <c r="CM1372">
        <v>1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2</v>
      </c>
      <c r="CY1372">
        <v>7</v>
      </c>
      <c r="CZ1372" t="s">
        <v>131</v>
      </c>
      <c r="DA1372">
        <v>145</v>
      </c>
      <c r="DB1372">
        <v>1</v>
      </c>
      <c r="DC1372" t="s">
        <v>132</v>
      </c>
      <c r="DD1372" t="s">
        <v>133</v>
      </c>
      <c r="DG1372">
        <v>1913517</v>
      </c>
      <c r="DI1372">
        <v>0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1</v>
      </c>
      <c r="DR1372">
        <v>0</v>
      </c>
      <c r="DS1372">
        <v>0</v>
      </c>
    </row>
    <row r="1373" spans="1:123" x14ac:dyDescent="0.3">
      <c r="A1373" t="str">
        <f>"09/28/2024 21:16:00.320"</f>
        <v>09/28/2024 21:16:00.320</v>
      </c>
      <c r="C1373" t="str">
        <f t="shared" si="87"/>
        <v>FFDFD7C0</v>
      </c>
      <c r="D1373" t="s">
        <v>123</v>
      </c>
      <c r="E1373">
        <v>2</v>
      </c>
      <c r="H1373">
        <v>158</v>
      </c>
      <c r="I1373" t="s">
        <v>124</v>
      </c>
      <c r="J1373" t="s">
        <v>125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"21:15:59.992"</f>
        <v>21:15:59.992</v>
      </c>
      <c r="T1373" t="str">
        <f>"21:15:58.992"</f>
        <v>21:15:58.992</v>
      </c>
      <c r="U1373" t="str">
        <f t="shared" si="85"/>
        <v>A073EB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126</v>
      </c>
      <c r="AG1373">
        <v>0</v>
      </c>
      <c r="AH1373">
        <v>0</v>
      </c>
      <c r="AI1373">
        <v>2</v>
      </c>
      <c r="AJ1373">
        <v>1</v>
      </c>
      <c r="AK1373" t="s">
        <v>728</v>
      </c>
      <c r="AL1373">
        <v>36.010995000000001</v>
      </c>
      <c r="AM1373" t="s">
        <v>729</v>
      </c>
      <c r="AN1373">
        <v>-75.673528000000005</v>
      </c>
      <c r="AO1373">
        <v>25</v>
      </c>
      <c r="AP1373">
        <v>275</v>
      </c>
      <c r="AQ1373" t="s">
        <v>129</v>
      </c>
      <c r="AR1373">
        <v>-14</v>
      </c>
      <c r="AS1373">
        <v>-77</v>
      </c>
      <c r="AT1373">
        <v>832</v>
      </c>
      <c r="BB1373" t="str">
        <f t="shared" si="86"/>
        <v>1200</v>
      </c>
      <c r="BC1373">
        <v>1</v>
      </c>
      <c r="BD1373" t="str">
        <f t="shared" si="88"/>
        <v xml:space="preserve">N1281F  </v>
      </c>
      <c r="BE1373">
        <v>1</v>
      </c>
      <c r="BG1373">
        <v>0</v>
      </c>
      <c r="BH1373">
        <v>0</v>
      </c>
      <c r="BI1373">
        <v>0</v>
      </c>
      <c r="BJ1373">
        <v>25</v>
      </c>
      <c r="BK1373">
        <v>-250</v>
      </c>
      <c r="BL1373" t="s">
        <v>130</v>
      </c>
      <c r="BM1373">
        <v>0</v>
      </c>
      <c r="BN1373">
        <v>0</v>
      </c>
      <c r="BO1373">
        <v>0</v>
      </c>
      <c r="BP1373">
        <v>0</v>
      </c>
      <c r="BT1373">
        <v>0</v>
      </c>
      <c r="BU1373">
        <v>0</v>
      </c>
      <c r="CE1373" t="str">
        <f>"21:15:59.996"</f>
        <v>21:15:59.996</v>
      </c>
      <c r="CF1373">
        <v>996128518</v>
      </c>
      <c r="CI1373">
        <v>0</v>
      </c>
      <c r="CJ1373">
        <v>1504</v>
      </c>
      <c r="CK1373">
        <v>1011.2</v>
      </c>
      <c r="CL1373">
        <v>4.2187999999999999</v>
      </c>
      <c r="CM1373">
        <v>1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2</v>
      </c>
      <c r="CY1373">
        <v>7</v>
      </c>
      <c r="CZ1373" t="s">
        <v>131</v>
      </c>
      <c r="DA1373">
        <v>145</v>
      </c>
      <c r="DB1373">
        <v>1</v>
      </c>
      <c r="DC1373" t="s">
        <v>132</v>
      </c>
      <c r="DD1373" t="s">
        <v>133</v>
      </c>
      <c r="DG1373">
        <v>1913517</v>
      </c>
      <c r="DI1373">
        <v>0</v>
      </c>
      <c r="DJ1373">
        <v>0</v>
      </c>
      <c r="DK1373">
        <v>1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1</v>
      </c>
      <c r="DR1373">
        <v>0</v>
      </c>
      <c r="DS1373">
        <v>0</v>
      </c>
    </row>
    <row r="1374" spans="1:123" x14ac:dyDescent="0.3">
      <c r="A1374" t="str">
        <f>"09/28/2024 21:16:00.320"</f>
        <v>09/28/2024 21:16:00.320</v>
      </c>
      <c r="C1374" t="str">
        <f t="shared" si="87"/>
        <v>FFDFD7C0</v>
      </c>
      <c r="D1374" t="s">
        <v>136</v>
      </c>
      <c r="E1374">
        <v>4</v>
      </c>
      <c r="F1374">
        <v>1004</v>
      </c>
      <c r="G1374" t="s">
        <v>124</v>
      </c>
      <c r="J1374" t="s">
        <v>137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"21:15:59.992"</f>
        <v>21:15:59.992</v>
      </c>
      <c r="T1374" t="str">
        <f>"21:15:58.992"</f>
        <v>21:15:58.992</v>
      </c>
      <c r="U1374" t="str">
        <f t="shared" si="85"/>
        <v>A073EB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126</v>
      </c>
      <c r="AG1374">
        <v>0</v>
      </c>
      <c r="AH1374">
        <v>0</v>
      </c>
      <c r="AI1374">
        <v>2</v>
      </c>
      <c r="AJ1374">
        <v>1</v>
      </c>
      <c r="AK1374" t="s">
        <v>728</v>
      </c>
      <c r="AL1374">
        <v>36.010995000000001</v>
      </c>
      <c r="AM1374" t="s">
        <v>729</v>
      </c>
      <c r="AN1374">
        <v>-75.673528000000005</v>
      </c>
      <c r="AO1374">
        <v>25</v>
      </c>
      <c r="AP1374">
        <v>275</v>
      </c>
      <c r="AQ1374" t="s">
        <v>129</v>
      </c>
      <c r="AR1374">
        <v>-14</v>
      </c>
      <c r="AS1374">
        <v>-77</v>
      </c>
      <c r="AT1374">
        <v>832</v>
      </c>
      <c r="BB1374" t="str">
        <f t="shared" si="86"/>
        <v>1200</v>
      </c>
      <c r="BC1374">
        <v>1</v>
      </c>
      <c r="BD1374" t="str">
        <f t="shared" si="88"/>
        <v xml:space="preserve">N1281F  </v>
      </c>
      <c r="BE1374">
        <v>1</v>
      </c>
      <c r="BG1374">
        <v>0</v>
      </c>
      <c r="BH1374">
        <v>0</v>
      </c>
      <c r="BI1374">
        <v>0</v>
      </c>
      <c r="BJ1374">
        <v>25</v>
      </c>
      <c r="BK1374">
        <v>-250</v>
      </c>
      <c r="BL1374" t="s">
        <v>130</v>
      </c>
      <c r="BM1374">
        <v>0</v>
      </c>
      <c r="BN1374">
        <v>0</v>
      </c>
      <c r="BO1374">
        <v>0</v>
      </c>
      <c r="BP1374">
        <v>0</v>
      </c>
      <c r="BT1374">
        <v>0</v>
      </c>
      <c r="BU1374">
        <v>0</v>
      </c>
      <c r="CE1374" t="str">
        <f>"21:15:59.996"</f>
        <v>21:15:59.996</v>
      </c>
      <c r="CF1374">
        <v>996128518</v>
      </c>
      <c r="CI1374">
        <v>0</v>
      </c>
      <c r="CJ1374">
        <v>1504</v>
      </c>
      <c r="CK1374">
        <v>1011.2</v>
      </c>
      <c r="CL1374">
        <v>4.2187999999999999</v>
      </c>
      <c r="CM1374">
        <v>1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2</v>
      </c>
      <c r="CY1374">
        <v>7</v>
      </c>
      <c r="CZ1374" t="s">
        <v>131</v>
      </c>
      <c r="DA1374">
        <v>145</v>
      </c>
      <c r="DB1374">
        <v>1</v>
      </c>
      <c r="DC1374" t="s">
        <v>132</v>
      </c>
      <c r="DD1374" t="s">
        <v>133</v>
      </c>
      <c r="DG1374">
        <v>1913517</v>
      </c>
      <c r="DI1374">
        <v>0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1</v>
      </c>
      <c r="DR1374">
        <v>0</v>
      </c>
      <c r="DS1374">
        <v>0</v>
      </c>
    </row>
    <row r="1375" spans="1:123" x14ac:dyDescent="0.3">
      <c r="A1375" t="str">
        <f>"09/28/2024 21:16:01.336"</f>
        <v>09/28/2024 21:16:01.336</v>
      </c>
      <c r="C1375" t="str">
        <f t="shared" si="87"/>
        <v>FFDFD7C0</v>
      </c>
      <c r="D1375" t="s">
        <v>136</v>
      </c>
      <c r="E1375">
        <v>3</v>
      </c>
      <c r="F1375">
        <v>1003</v>
      </c>
      <c r="G1375" t="s">
        <v>142</v>
      </c>
      <c r="J1375" t="s">
        <v>137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"21:16:01.039"</f>
        <v>21:16:01.039</v>
      </c>
      <c r="T1375" t="str">
        <f>"21:16:00.639"</f>
        <v>21:16:00.639</v>
      </c>
      <c r="U1375" t="str">
        <f t="shared" si="85"/>
        <v>A073EB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126</v>
      </c>
      <c r="AG1375">
        <v>0</v>
      </c>
      <c r="AH1375">
        <v>0</v>
      </c>
      <c r="AI1375">
        <v>2</v>
      </c>
      <c r="AJ1375">
        <v>1</v>
      </c>
      <c r="AK1375" t="s">
        <v>730</v>
      </c>
      <c r="AL1375">
        <v>36.010629999999999</v>
      </c>
      <c r="AM1375" t="s">
        <v>731</v>
      </c>
      <c r="AN1375">
        <v>-75.673591999999999</v>
      </c>
      <c r="AO1375">
        <v>25</v>
      </c>
      <c r="AP1375">
        <v>300</v>
      </c>
      <c r="AQ1375" t="s">
        <v>129</v>
      </c>
      <c r="AR1375">
        <v>-13</v>
      </c>
      <c r="AS1375">
        <v>-77</v>
      </c>
      <c r="AT1375">
        <v>960</v>
      </c>
      <c r="BB1375" t="str">
        <f t="shared" si="86"/>
        <v>1200</v>
      </c>
      <c r="BC1375">
        <v>1</v>
      </c>
      <c r="BD1375" t="str">
        <f t="shared" si="88"/>
        <v xml:space="preserve">N1281F  </v>
      </c>
      <c r="BE1375">
        <v>1</v>
      </c>
      <c r="BG1375">
        <v>0</v>
      </c>
      <c r="BH1375">
        <v>0</v>
      </c>
      <c r="BI1375">
        <v>0</v>
      </c>
      <c r="BJ1375">
        <v>100</v>
      </c>
      <c r="BK1375">
        <v>-200</v>
      </c>
      <c r="BL1375" t="s">
        <v>130</v>
      </c>
      <c r="BM1375">
        <v>1</v>
      </c>
      <c r="BN1375">
        <v>0</v>
      </c>
      <c r="BO1375">
        <v>1</v>
      </c>
      <c r="BP1375">
        <v>0</v>
      </c>
      <c r="BT1375">
        <v>0</v>
      </c>
      <c r="BU1375">
        <v>0</v>
      </c>
      <c r="CE1375" t="str">
        <f>"21:16:01.043"</f>
        <v>21:16:01.043</v>
      </c>
      <c r="CF1375">
        <v>43075078</v>
      </c>
      <c r="CI1375">
        <v>0</v>
      </c>
      <c r="CJ1375">
        <v>1504</v>
      </c>
      <c r="CK1375">
        <v>1011.2</v>
      </c>
      <c r="CL1375">
        <v>4.2187999999999999</v>
      </c>
      <c r="CM1375">
        <v>1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2</v>
      </c>
      <c r="CY1375">
        <v>7</v>
      </c>
      <c r="CZ1375" t="s">
        <v>131</v>
      </c>
      <c r="DA1375">
        <v>145</v>
      </c>
      <c r="DB1375">
        <v>1</v>
      </c>
      <c r="DC1375" t="s">
        <v>132</v>
      </c>
      <c r="DD1375" t="s">
        <v>133</v>
      </c>
      <c r="DG1375">
        <v>1914043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3">
      <c r="A1376" t="str">
        <f>"09/28/2024 21:16:01.336"</f>
        <v>09/28/2024 21:16:01.336</v>
      </c>
      <c r="C1376" t="str">
        <f t="shared" si="87"/>
        <v>FFDFD7C0</v>
      </c>
      <c r="D1376" t="s">
        <v>136</v>
      </c>
      <c r="E1376">
        <v>4</v>
      </c>
      <c r="F1376">
        <v>1004</v>
      </c>
      <c r="G1376" t="s">
        <v>124</v>
      </c>
      <c r="J1376" t="s">
        <v>137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"21:16:01.039"</f>
        <v>21:16:01.039</v>
      </c>
      <c r="T1376" t="str">
        <f>"21:16:00.639"</f>
        <v>21:16:00.639</v>
      </c>
      <c r="U1376" t="str">
        <f t="shared" si="85"/>
        <v>A073EB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126</v>
      </c>
      <c r="AG1376">
        <v>0</v>
      </c>
      <c r="AH1376">
        <v>0</v>
      </c>
      <c r="AI1376">
        <v>2</v>
      </c>
      <c r="AJ1376">
        <v>1</v>
      </c>
      <c r="AK1376" t="s">
        <v>730</v>
      </c>
      <c r="AL1376">
        <v>36.010629999999999</v>
      </c>
      <c r="AM1376" t="s">
        <v>731</v>
      </c>
      <c r="AN1376">
        <v>-75.673591999999999</v>
      </c>
      <c r="AO1376">
        <v>25</v>
      </c>
      <c r="AP1376">
        <v>300</v>
      </c>
      <c r="AQ1376" t="s">
        <v>129</v>
      </c>
      <c r="AR1376">
        <v>-13</v>
      </c>
      <c r="AS1376">
        <v>-77</v>
      </c>
      <c r="AT1376">
        <v>960</v>
      </c>
      <c r="BB1376" t="str">
        <f t="shared" si="86"/>
        <v>1200</v>
      </c>
      <c r="BC1376">
        <v>1</v>
      </c>
      <c r="BD1376" t="str">
        <f t="shared" si="88"/>
        <v xml:space="preserve">N1281F  </v>
      </c>
      <c r="BE1376">
        <v>1</v>
      </c>
      <c r="BG1376">
        <v>0</v>
      </c>
      <c r="BH1376">
        <v>0</v>
      </c>
      <c r="BI1376">
        <v>0</v>
      </c>
      <c r="BJ1376">
        <v>100</v>
      </c>
      <c r="BK1376">
        <v>-200</v>
      </c>
      <c r="BL1376" t="s">
        <v>130</v>
      </c>
      <c r="BM1376">
        <v>1</v>
      </c>
      <c r="BN1376">
        <v>0</v>
      </c>
      <c r="BO1376">
        <v>1</v>
      </c>
      <c r="BP1376">
        <v>0</v>
      </c>
      <c r="BT1376">
        <v>0</v>
      </c>
      <c r="BU1376">
        <v>0</v>
      </c>
      <c r="CE1376" t="str">
        <f>"21:16:01.043"</f>
        <v>21:16:01.043</v>
      </c>
      <c r="CF1376">
        <v>43075078</v>
      </c>
      <c r="CI1376">
        <v>0</v>
      </c>
      <c r="CJ1376">
        <v>1504</v>
      </c>
      <c r="CK1376">
        <v>1011.2</v>
      </c>
      <c r="CL1376">
        <v>4.2187999999999999</v>
      </c>
      <c r="CM1376">
        <v>1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2</v>
      </c>
      <c r="CY1376">
        <v>7</v>
      </c>
      <c r="CZ1376" t="s">
        <v>131</v>
      </c>
      <c r="DA1376">
        <v>145</v>
      </c>
      <c r="DB1376">
        <v>1</v>
      </c>
      <c r="DC1376" t="s">
        <v>132</v>
      </c>
      <c r="DD1376" t="s">
        <v>133</v>
      </c>
      <c r="DG1376">
        <v>1914043</v>
      </c>
      <c r="DI1376">
        <v>0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3">
      <c r="A1377" t="str">
        <f>"09/28/2024 21:16:01.336"</f>
        <v>09/28/2024 21:16:01.336</v>
      </c>
      <c r="C1377" t="str">
        <f t="shared" si="87"/>
        <v>FFDFD7C0</v>
      </c>
      <c r="D1377" t="s">
        <v>123</v>
      </c>
      <c r="E1377">
        <v>2</v>
      </c>
      <c r="H1377">
        <v>158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"21:16:01.039"</f>
        <v>21:16:01.039</v>
      </c>
      <c r="T1377" t="str">
        <f>"21:16:00.639"</f>
        <v>21:16:00.639</v>
      </c>
      <c r="U1377" t="str">
        <f t="shared" si="85"/>
        <v>A073EB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126</v>
      </c>
      <c r="AG1377">
        <v>0</v>
      </c>
      <c r="AH1377">
        <v>0</v>
      </c>
      <c r="AI1377">
        <v>2</v>
      </c>
      <c r="AJ1377">
        <v>1</v>
      </c>
      <c r="AK1377" t="s">
        <v>730</v>
      </c>
      <c r="AL1377">
        <v>36.010629999999999</v>
      </c>
      <c r="AM1377" t="s">
        <v>731</v>
      </c>
      <c r="AN1377">
        <v>-75.673591999999999</v>
      </c>
      <c r="AO1377">
        <v>25</v>
      </c>
      <c r="AP1377">
        <v>300</v>
      </c>
      <c r="AQ1377" t="s">
        <v>129</v>
      </c>
      <c r="AR1377">
        <v>-13</v>
      </c>
      <c r="AS1377">
        <v>-77</v>
      </c>
      <c r="AT1377">
        <v>960</v>
      </c>
      <c r="BB1377" t="str">
        <f t="shared" si="86"/>
        <v>1200</v>
      </c>
      <c r="BC1377">
        <v>1</v>
      </c>
      <c r="BD1377" t="str">
        <f t="shared" si="88"/>
        <v xml:space="preserve">N1281F  </v>
      </c>
      <c r="BE1377">
        <v>1</v>
      </c>
      <c r="BG1377">
        <v>0</v>
      </c>
      <c r="BH1377">
        <v>0</v>
      </c>
      <c r="BI1377">
        <v>0</v>
      </c>
      <c r="BJ1377">
        <v>100</v>
      </c>
      <c r="BK1377">
        <v>-200</v>
      </c>
      <c r="BL1377" t="s">
        <v>130</v>
      </c>
      <c r="BM1377">
        <v>1</v>
      </c>
      <c r="BN1377">
        <v>0</v>
      </c>
      <c r="BO1377">
        <v>1</v>
      </c>
      <c r="BP1377">
        <v>0</v>
      </c>
      <c r="BT1377">
        <v>0</v>
      </c>
      <c r="BU1377">
        <v>0</v>
      </c>
      <c r="CE1377" t="str">
        <f>"21:16:01.043"</f>
        <v>21:16:01.043</v>
      </c>
      <c r="CF1377">
        <v>43075078</v>
      </c>
      <c r="CI1377">
        <v>0</v>
      </c>
      <c r="CJ1377">
        <v>1504</v>
      </c>
      <c r="CK1377">
        <v>1011.2</v>
      </c>
      <c r="CL1377">
        <v>4.2187999999999999</v>
      </c>
      <c r="CM1377">
        <v>1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2</v>
      </c>
      <c r="CY1377">
        <v>7</v>
      </c>
      <c r="CZ1377" t="s">
        <v>131</v>
      </c>
      <c r="DA1377">
        <v>145</v>
      </c>
      <c r="DB1377">
        <v>1</v>
      </c>
      <c r="DC1377" t="s">
        <v>132</v>
      </c>
      <c r="DD1377" t="s">
        <v>133</v>
      </c>
      <c r="DG1377">
        <v>1914043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3">
      <c r="A1378" t="str">
        <f>"09/28/2024 21:16:01.336"</f>
        <v>09/28/2024 21:16:01.336</v>
      </c>
      <c r="C1378" t="str">
        <f t="shared" si="87"/>
        <v>FFDFD7C0</v>
      </c>
      <c r="D1378" t="s">
        <v>143</v>
      </c>
      <c r="E1378">
        <v>13</v>
      </c>
      <c r="J1378" t="s">
        <v>144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"21:16:01.039"</f>
        <v>21:16:01.039</v>
      </c>
      <c r="T1378" t="str">
        <f>"21:16:00.639"</f>
        <v>21:16:00.639</v>
      </c>
      <c r="U1378" t="str">
        <f t="shared" si="85"/>
        <v>A073EB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126</v>
      </c>
      <c r="AG1378">
        <v>0</v>
      </c>
      <c r="AH1378">
        <v>0</v>
      </c>
      <c r="AI1378">
        <v>2</v>
      </c>
      <c r="AJ1378">
        <v>1</v>
      </c>
      <c r="AK1378" t="s">
        <v>730</v>
      </c>
      <c r="AL1378">
        <v>36.010629999999999</v>
      </c>
      <c r="AM1378" t="s">
        <v>731</v>
      </c>
      <c r="AN1378">
        <v>-75.673591999999999</v>
      </c>
      <c r="AO1378">
        <v>25</v>
      </c>
      <c r="AP1378">
        <v>300</v>
      </c>
      <c r="AQ1378" t="s">
        <v>129</v>
      </c>
      <c r="AR1378">
        <v>-13</v>
      </c>
      <c r="AS1378">
        <v>-77</v>
      </c>
      <c r="AT1378">
        <v>960</v>
      </c>
      <c r="BB1378" t="str">
        <f t="shared" si="86"/>
        <v>1200</v>
      </c>
      <c r="BC1378">
        <v>1</v>
      </c>
      <c r="BD1378" t="str">
        <f t="shared" si="88"/>
        <v xml:space="preserve">N1281F  </v>
      </c>
      <c r="BE1378">
        <v>1</v>
      </c>
      <c r="BG1378">
        <v>0</v>
      </c>
      <c r="BH1378">
        <v>0</v>
      </c>
      <c r="BI1378">
        <v>0</v>
      </c>
      <c r="BJ1378">
        <v>100</v>
      </c>
      <c r="BK1378">
        <v>-200</v>
      </c>
      <c r="BL1378" t="s">
        <v>130</v>
      </c>
      <c r="BM1378">
        <v>1</v>
      </c>
      <c r="BN1378">
        <v>0</v>
      </c>
      <c r="BO1378">
        <v>1</v>
      </c>
      <c r="BP1378">
        <v>0</v>
      </c>
      <c r="BT1378">
        <v>0</v>
      </c>
      <c r="BU1378">
        <v>0</v>
      </c>
      <c r="CE1378" t="str">
        <f>"21:16:01.043"</f>
        <v>21:16:01.043</v>
      </c>
      <c r="CF1378">
        <v>43075078</v>
      </c>
      <c r="CI1378">
        <v>0</v>
      </c>
      <c r="CJ1378">
        <v>1504</v>
      </c>
      <c r="CK1378">
        <v>1011.2</v>
      </c>
      <c r="CL1378">
        <v>4.2187999999999999</v>
      </c>
      <c r="CM1378">
        <v>1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2</v>
      </c>
      <c r="CY1378">
        <v>7</v>
      </c>
      <c r="CZ1378" t="s">
        <v>131</v>
      </c>
      <c r="DA1378">
        <v>145</v>
      </c>
      <c r="DB1378">
        <v>1</v>
      </c>
      <c r="DC1378" t="s">
        <v>132</v>
      </c>
      <c r="DD1378" t="s">
        <v>133</v>
      </c>
      <c r="DG1378">
        <v>1914043</v>
      </c>
      <c r="DI1378">
        <v>0</v>
      </c>
      <c r="DJ1378">
        <v>0</v>
      </c>
      <c r="DK1378">
        <v>1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3">
      <c r="A1379" t="str">
        <f>"09/28/2024 21:16:01.336"</f>
        <v>09/28/2024 21:16:01.336</v>
      </c>
      <c r="C1379" t="str">
        <f t="shared" si="87"/>
        <v>FFDFD7C0</v>
      </c>
      <c r="D1379" t="s">
        <v>427</v>
      </c>
      <c r="E1379">
        <v>46</v>
      </c>
      <c r="H1379">
        <v>143</v>
      </c>
      <c r="I1379" t="s">
        <v>428</v>
      </c>
      <c r="J1379" t="s">
        <v>297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"21:16:01.039"</f>
        <v>21:16:01.039</v>
      </c>
      <c r="T1379" t="str">
        <f>"21:16:00.639"</f>
        <v>21:16:00.639</v>
      </c>
      <c r="U1379" t="str">
        <f t="shared" si="85"/>
        <v>A073EB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126</v>
      </c>
      <c r="AG1379">
        <v>0</v>
      </c>
      <c r="AH1379">
        <v>0</v>
      </c>
      <c r="AI1379">
        <v>2</v>
      </c>
      <c r="AJ1379">
        <v>1</v>
      </c>
      <c r="AK1379" t="s">
        <v>730</v>
      </c>
      <c r="AL1379">
        <v>36.010629999999999</v>
      </c>
      <c r="AM1379" t="s">
        <v>731</v>
      </c>
      <c r="AN1379">
        <v>-75.673591999999999</v>
      </c>
      <c r="AO1379">
        <v>25</v>
      </c>
      <c r="AP1379">
        <v>300</v>
      </c>
      <c r="AQ1379" t="s">
        <v>129</v>
      </c>
      <c r="AR1379">
        <v>-13</v>
      </c>
      <c r="AS1379">
        <v>-77</v>
      </c>
      <c r="AT1379">
        <v>960</v>
      </c>
      <c r="BB1379" t="str">
        <f t="shared" si="86"/>
        <v>1200</v>
      </c>
      <c r="BC1379">
        <v>1</v>
      </c>
      <c r="BD1379" t="str">
        <f t="shared" si="88"/>
        <v xml:space="preserve">N1281F  </v>
      </c>
      <c r="BE1379">
        <v>1</v>
      </c>
      <c r="BG1379">
        <v>0</v>
      </c>
      <c r="BH1379">
        <v>0</v>
      </c>
      <c r="BI1379">
        <v>0</v>
      </c>
      <c r="BJ1379">
        <v>100</v>
      </c>
      <c r="BK1379">
        <v>-200</v>
      </c>
      <c r="BL1379" t="s">
        <v>130</v>
      </c>
      <c r="BM1379">
        <v>1</v>
      </c>
      <c r="BN1379">
        <v>0</v>
      </c>
      <c r="BO1379">
        <v>1</v>
      </c>
      <c r="BP1379">
        <v>0</v>
      </c>
      <c r="BT1379">
        <v>0</v>
      </c>
      <c r="BU1379">
        <v>0</v>
      </c>
      <c r="CE1379" t="str">
        <f>"21:16:01.043"</f>
        <v>21:16:01.043</v>
      </c>
      <c r="CF1379">
        <v>43075078</v>
      </c>
      <c r="CI1379">
        <v>0</v>
      </c>
      <c r="CJ1379">
        <v>1504</v>
      </c>
      <c r="CK1379">
        <v>1011.2</v>
      </c>
      <c r="CL1379">
        <v>4.2187999999999999</v>
      </c>
      <c r="CM1379">
        <v>1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2</v>
      </c>
      <c r="CY1379">
        <v>7</v>
      </c>
      <c r="CZ1379" t="s">
        <v>131</v>
      </c>
      <c r="DA1379">
        <v>145</v>
      </c>
      <c r="DB1379">
        <v>1</v>
      </c>
      <c r="DC1379" t="s">
        <v>132</v>
      </c>
      <c r="DD1379" t="s">
        <v>133</v>
      </c>
      <c r="DG1379">
        <v>1914043</v>
      </c>
      <c r="DI1379">
        <v>0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3">
      <c r="A1380" t="str">
        <f>"09/28/2024 21:16:02.382"</f>
        <v>09/28/2024 21:16:02.382</v>
      </c>
      <c r="C1380" t="str">
        <f t="shared" si="87"/>
        <v>FFDFD7C0</v>
      </c>
      <c r="D1380" t="s">
        <v>136</v>
      </c>
      <c r="E1380">
        <v>4</v>
      </c>
      <c r="F1380">
        <v>1004</v>
      </c>
      <c r="G1380" t="s">
        <v>124</v>
      </c>
      <c r="J1380" t="s">
        <v>137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"21:16:02.070"</f>
        <v>21:16:02.070</v>
      </c>
      <c r="T1380" t="str">
        <f>"21:16:01.070"</f>
        <v>21:16:01.070</v>
      </c>
      <c r="U1380" t="str">
        <f t="shared" si="85"/>
        <v>A073EB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126</v>
      </c>
      <c r="AG1380">
        <v>0</v>
      </c>
      <c r="AH1380">
        <v>0</v>
      </c>
      <c r="AI1380">
        <v>2</v>
      </c>
      <c r="AJ1380">
        <v>1</v>
      </c>
      <c r="AK1380" t="s">
        <v>732</v>
      </c>
      <c r="AL1380">
        <v>36.010244</v>
      </c>
      <c r="AM1380" t="s">
        <v>506</v>
      </c>
      <c r="AN1380">
        <v>-75.673721</v>
      </c>
      <c r="AO1380">
        <v>25</v>
      </c>
      <c r="AP1380">
        <v>325</v>
      </c>
      <c r="AQ1380" t="s">
        <v>129</v>
      </c>
      <c r="AR1380">
        <v>-13</v>
      </c>
      <c r="AS1380">
        <v>-77</v>
      </c>
      <c r="AT1380">
        <v>960</v>
      </c>
      <c r="BB1380" t="str">
        <f t="shared" si="86"/>
        <v>1200</v>
      </c>
      <c r="BC1380">
        <v>1</v>
      </c>
      <c r="BD1380" t="str">
        <f t="shared" si="88"/>
        <v xml:space="preserve">N1281F  </v>
      </c>
      <c r="BE1380">
        <v>1</v>
      </c>
      <c r="BG1380">
        <v>0</v>
      </c>
      <c r="BH1380">
        <v>0</v>
      </c>
      <c r="BI1380">
        <v>0</v>
      </c>
      <c r="BJ1380">
        <v>125</v>
      </c>
      <c r="BK1380">
        <v>-200</v>
      </c>
      <c r="BL1380" t="s">
        <v>130</v>
      </c>
      <c r="BM1380">
        <v>1</v>
      </c>
      <c r="BN1380">
        <v>0</v>
      </c>
      <c r="BO1380">
        <v>1</v>
      </c>
      <c r="BP1380">
        <v>0</v>
      </c>
      <c r="BT1380">
        <v>0</v>
      </c>
      <c r="BU1380">
        <v>0</v>
      </c>
      <c r="CE1380" t="str">
        <f>"21:16:02.072"</f>
        <v>21:16:02.072</v>
      </c>
      <c r="CF1380">
        <v>71998970</v>
      </c>
      <c r="CI1380">
        <v>0</v>
      </c>
      <c r="CJ1380">
        <v>1504</v>
      </c>
      <c r="CK1380">
        <v>1011.2</v>
      </c>
      <c r="CL1380">
        <v>4.2187999999999999</v>
      </c>
      <c r="CM1380">
        <v>1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2</v>
      </c>
      <c r="CY1380">
        <v>7</v>
      </c>
      <c r="CZ1380" t="s">
        <v>131</v>
      </c>
      <c r="DA1380">
        <v>145</v>
      </c>
      <c r="DB1380">
        <v>1</v>
      </c>
      <c r="DC1380" t="s">
        <v>132</v>
      </c>
      <c r="DD1380" t="s">
        <v>133</v>
      </c>
      <c r="DG1380">
        <v>1914486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3">
      <c r="A1381" t="str">
        <f>"09/28/2024 21:16:02.382"</f>
        <v>09/28/2024 21:16:02.382</v>
      </c>
      <c r="C1381" t="str">
        <f t="shared" si="87"/>
        <v>FFDFD7C0</v>
      </c>
      <c r="D1381" t="s">
        <v>123</v>
      </c>
      <c r="E1381">
        <v>2</v>
      </c>
      <c r="H1381">
        <v>158</v>
      </c>
      <c r="I1381" t="s">
        <v>124</v>
      </c>
      <c r="J1381" t="s">
        <v>125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"21:16:02.070"</f>
        <v>21:16:02.070</v>
      </c>
      <c r="T1381" t="str">
        <f>"21:16:01.070"</f>
        <v>21:16:01.070</v>
      </c>
      <c r="U1381" t="str">
        <f t="shared" si="85"/>
        <v>A073EB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126</v>
      </c>
      <c r="AG1381">
        <v>0</v>
      </c>
      <c r="AH1381">
        <v>0</v>
      </c>
      <c r="AI1381">
        <v>2</v>
      </c>
      <c r="AJ1381">
        <v>1</v>
      </c>
      <c r="AK1381" t="s">
        <v>732</v>
      </c>
      <c r="AL1381">
        <v>36.010244</v>
      </c>
      <c r="AM1381" t="s">
        <v>506</v>
      </c>
      <c r="AN1381">
        <v>-75.673721</v>
      </c>
      <c r="AO1381">
        <v>25</v>
      </c>
      <c r="AP1381">
        <v>325</v>
      </c>
      <c r="AQ1381" t="s">
        <v>129</v>
      </c>
      <c r="AR1381">
        <v>-13</v>
      </c>
      <c r="AS1381">
        <v>-77</v>
      </c>
      <c r="AT1381">
        <v>960</v>
      </c>
      <c r="BB1381" t="str">
        <f t="shared" si="86"/>
        <v>1200</v>
      </c>
      <c r="BC1381">
        <v>1</v>
      </c>
      <c r="BD1381" t="str">
        <f t="shared" si="88"/>
        <v xml:space="preserve">N1281F  </v>
      </c>
      <c r="BE1381">
        <v>1</v>
      </c>
      <c r="BG1381">
        <v>0</v>
      </c>
      <c r="BH1381">
        <v>0</v>
      </c>
      <c r="BI1381">
        <v>0</v>
      </c>
      <c r="BJ1381">
        <v>125</v>
      </c>
      <c r="BK1381">
        <v>-200</v>
      </c>
      <c r="BL1381" t="s">
        <v>130</v>
      </c>
      <c r="BM1381">
        <v>1</v>
      </c>
      <c r="BN1381">
        <v>0</v>
      </c>
      <c r="BO1381">
        <v>1</v>
      </c>
      <c r="BP1381">
        <v>0</v>
      </c>
      <c r="BT1381">
        <v>0</v>
      </c>
      <c r="BU1381">
        <v>0</v>
      </c>
      <c r="CE1381" t="str">
        <f>"21:16:02.072"</f>
        <v>21:16:02.072</v>
      </c>
      <c r="CF1381">
        <v>71998970</v>
      </c>
      <c r="CI1381">
        <v>0</v>
      </c>
      <c r="CJ1381">
        <v>1504</v>
      </c>
      <c r="CK1381">
        <v>1011.2</v>
      </c>
      <c r="CL1381">
        <v>4.2187999999999999</v>
      </c>
      <c r="CM1381">
        <v>1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2</v>
      </c>
      <c r="CY1381">
        <v>7</v>
      </c>
      <c r="CZ1381" t="s">
        <v>131</v>
      </c>
      <c r="DA1381">
        <v>145</v>
      </c>
      <c r="DB1381">
        <v>1</v>
      </c>
      <c r="DC1381" t="s">
        <v>132</v>
      </c>
      <c r="DD1381" t="s">
        <v>133</v>
      </c>
      <c r="DG1381">
        <v>1914486</v>
      </c>
      <c r="DI1381">
        <v>0</v>
      </c>
      <c r="DJ1381">
        <v>0</v>
      </c>
      <c r="DK1381">
        <v>1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3">
      <c r="A1382" t="str">
        <f>"09/28/2024 21:16:02.398"</f>
        <v>09/28/2024 21:16:02.398</v>
      </c>
      <c r="C1382" t="str">
        <f t="shared" si="87"/>
        <v>FFDFD7C0</v>
      </c>
      <c r="D1382" t="s">
        <v>143</v>
      </c>
      <c r="E1382">
        <v>13</v>
      </c>
      <c r="J1382" t="s">
        <v>144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"21:16:02.070"</f>
        <v>21:16:02.070</v>
      </c>
      <c r="T1382" t="str">
        <f>"21:16:01.070"</f>
        <v>21:16:01.070</v>
      </c>
      <c r="U1382" t="str">
        <f t="shared" si="85"/>
        <v>A073EB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126</v>
      </c>
      <c r="AG1382">
        <v>0</v>
      </c>
      <c r="AH1382">
        <v>0</v>
      </c>
      <c r="AI1382">
        <v>2</v>
      </c>
      <c r="AJ1382">
        <v>1</v>
      </c>
      <c r="AK1382" t="s">
        <v>732</v>
      </c>
      <c r="AL1382">
        <v>36.010244</v>
      </c>
      <c r="AM1382" t="s">
        <v>506</v>
      </c>
      <c r="AN1382">
        <v>-75.673721</v>
      </c>
      <c r="AO1382">
        <v>25</v>
      </c>
      <c r="AP1382">
        <v>325</v>
      </c>
      <c r="AQ1382" t="s">
        <v>129</v>
      </c>
      <c r="AR1382">
        <v>-13</v>
      </c>
      <c r="AS1382">
        <v>-77</v>
      </c>
      <c r="AT1382">
        <v>960</v>
      </c>
      <c r="BB1382" t="str">
        <f t="shared" si="86"/>
        <v>1200</v>
      </c>
      <c r="BC1382">
        <v>1</v>
      </c>
      <c r="BD1382" t="str">
        <f t="shared" si="88"/>
        <v xml:space="preserve">N1281F  </v>
      </c>
      <c r="BE1382">
        <v>1</v>
      </c>
      <c r="BG1382">
        <v>0</v>
      </c>
      <c r="BH1382">
        <v>0</v>
      </c>
      <c r="BI1382">
        <v>0</v>
      </c>
      <c r="BJ1382">
        <v>125</v>
      </c>
      <c r="BK1382">
        <v>-200</v>
      </c>
      <c r="BL1382" t="s">
        <v>130</v>
      </c>
      <c r="BM1382">
        <v>1</v>
      </c>
      <c r="BN1382">
        <v>0</v>
      </c>
      <c r="BO1382">
        <v>1</v>
      </c>
      <c r="BP1382">
        <v>0</v>
      </c>
      <c r="BT1382">
        <v>0</v>
      </c>
      <c r="BU1382">
        <v>0</v>
      </c>
      <c r="CE1382" t="str">
        <f>"21:16:02.072"</f>
        <v>21:16:02.072</v>
      </c>
      <c r="CF1382">
        <v>71998970</v>
      </c>
      <c r="CI1382">
        <v>0</v>
      </c>
      <c r="CJ1382">
        <v>1504</v>
      </c>
      <c r="CK1382">
        <v>1011.2</v>
      </c>
      <c r="CL1382">
        <v>4.2187999999999999</v>
      </c>
      <c r="CM1382">
        <v>1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2</v>
      </c>
      <c r="CY1382">
        <v>7</v>
      </c>
      <c r="CZ1382" t="s">
        <v>131</v>
      </c>
      <c r="DA1382">
        <v>145</v>
      </c>
      <c r="DB1382">
        <v>1</v>
      </c>
      <c r="DC1382" t="s">
        <v>132</v>
      </c>
      <c r="DD1382" t="s">
        <v>133</v>
      </c>
      <c r="DG1382">
        <v>1914486</v>
      </c>
      <c r="DI1382">
        <v>0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3">
      <c r="A1383" t="str">
        <f>"09/28/2024 21:16:02.429"</f>
        <v>09/28/2024 21:16:02.429</v>
      </c>
      <c r="C1383" t="str">
        <f t="shared" si="87"/>
        <v>FFDFD7C0</v>
      </c>
      <c r="D1383" t="s">
        <v>427</v>
      </c>
      <c r="E1383">
        <v>46</v>
      </c>
      <c r="H1383">
        <v>143</v>
      </c>
      <c r="I1383" t="s">
        <v>428</v>
      </c>
      <c r="J1383" t="s">
        <v>297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"21:16:02.070"</f>
        <v>21:16:02.070</v>
      </c>
      <c r="T1383" t="str">
        <f>"21:16:01.070"</f>
        <v>21:16:01.070</v>
      </c>
      <c r="U1383" t="str">
        <f t="shared" si="85"/>
        <v>A073EB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126</v>
      </c>
      <c r="AG1383">
        <v>0</v>
      </c>
      <c r="AH1383">
        <v>0</v>
      </c>
      <c r="AI1383">
        <v>2</v>
      </c>
      <c r="AJ1383">
        <v>1</v>
      </c>
      <c r="AK1383" t="s">
        <v>732</v>
      </c>
      <c r="AL1383">
        <v>36.010244</v>
      </c>
      <c r="AM1383" t="s">
        <v>506</v>
      </c>
      <c r="AN1383">
        <v>-75.673721</v>
      </c>
      <c r="AO1383">
        <v>25</v>
      </c>
      <c r="AP1383">
        <v>325</v>
      </c>
      <c r="AQ1383" t="s">
        <v>129</v>
      </c>
      <c r="AR1383">
        <v>-13</v>
      </c>
      <c r="AS1383">
        <v>-77</v>
      </c>
      <c r="AT1383">
        <v>960</v>
      </c>
      <c r="BB1383" t="str">
        <f t="shared" si="86"/>
        <v>1200</v>
      </c>
      <c r="BC1383">
        <v>1</v>
      </c>
      <c r="BD1383" t="str">
        <f t="shared" si="88"/>
        <v xml:space="preserve">N1281F  </v>
      </c>
      <c r="BE1383">
        <v>1</v>
      </c>
      <c r="BG1383">
        <v>0</v>
      </c>
      <c r="BH1383">
        <v>0</v>
      </c>
      <c r="BI1383">
        <v>0</v>
      </c>
      <c r="BJ1383">
        <v>125</v>
      </c>
      <c r="BK1383">
        <v>-200</v>
      </c>
      <c r="BL1383" t="s">
        <v>130</v>
      </c>
      <c r="BM1383">
        <v>1</v>
      </c>
      <c r="BN1383">
        <v>0</v>
      </c>
      <c r="BO1383">
        <v>1</v>
      </c>
      <c r="BP1383">
        <v>0</v>
      </c>
      <c r="BT1383">
        <v>0</v>
      </c>
      <c r="BU1383">
        <v>0</v>
      </c>
      <c r="CE1383" t="str">
        <f>"21:16:02.072"</f>
        <v>21:16:02.072</v>
      </c>
      <c r="CF1383">
        <v>71998970</v>
      </c>
      <c r="CI1383">
        <v>0</v>
      </c>
      <c r="CJ1383">
        <v>1504</v>
      </c>
      <c r="CK1383">
        <v>1011.2</v>
      </c>
      <c r="CL1383">
        <v>4.2187999999999999</v>
      </c>
      <c r="CM1383">
        <v>1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2</v>
      </c>
      <c r="CY1383">
        <v>7</v>
      </c>
      <c r="CZ1383" t="s">
        <v>131</v>
      </c>
      <c r="DA1383">
        <v>145</v>
      </c>
      <c r="DB1383">
        <v>1</v>
      </c>
      <c r="DC1383" t="s">
        <v>132</v>
      </c>
      <c r="DD1383" t="s">
        <v>133</v>
      </c>
      <c r="DG1383">
        <v>1914486</v>
      </c>
      <c r="DI1383">
        <v>0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3">
      <c r="A1384" t="str">
        <f>"09/28/2024 21:16:02.429"</f>
        <v>09/28/2024 21:16:02.429</v>
      </c>
      <c r="C1384" t="str">
        <f t="shared" si="87"/>
        <v>FFDFD7C0</v>
      </c>
      <c r="D1384" t="s">
        <v>136</v>
      </c>
      <c r="E1384">
        <v>3</v>
      </c>
      <c r="F1384">
        <v>1003</v>
      </c>
      <c r="G1384" t="s">
        <v>142</v>
      </c>
      <c r="J1384" t="s">
        <v>137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"21:16:02.070"</f>
        <v>21:16:02.070</v>
      </c>
      <c r="T1384" t="str">
        <f>"21:16:01.070"</f>
        <v>21:16:01.070</v>
      </c>
      <c r="U1384" t="str">
        <f t="shared" si="85"/>
        <v>A073EB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126</v>
      </c>
      <c r="AG1384">
        <v>0</v>
      </c>
      <c r="AH1384">
        <v>0</v>
      </c>
      <c r="AI1384">
        <v>2</v>
      </c>
      <c r="AJ1384">
        <v>1</v>
      </c>
      <c r="AK1384" t="s">
        <v>732</v>
      </c>
      <c r="AL1384">
        <v>36.010244</v>
      </c>
      <c r="AM1384" t="s">
        <v>506</v>
      </c>
      <c r="AN1384">
        <v>-75.673721</v>
      </c>
      <c r="AO1384">
        <v>25</v>
      </c>
      <c r="AP1384">
        <v>325</v>
      </c>
      <c r="AQ1384" t="s">
        <v>129</v>
      </c>
      <c r="AR1384">
        <v>-13</v>
      </c>
      <c r="AS1384">
        <v>-77</v>
      </c>
      <c r="AT1384">
        <v>960</v>
      </c>
      <c r="BB1384" t="str">
        <f t="shared" si="86"/>
        <v>1200</v>
      </c>
      <c r="BC1384">
        <v>1</v>
      </c>
      <c r="BD1384" t="str">
        <f t="shared" si="88"/>
        <v xml:space="preserve">N1281F  </v>
      </c>
      <c r="BE1384">
        <v>1</v>
      </c>
      <c r="BG1384">
        <v>0</v>
      </c>
      <c r="BH1384">
        <v>0</v>
      </c>
      <c r="BI1384">
        <v>0</v>
      </c>
      <c r="BJ1384">
        <v>125</v>
      </c>
      <c r="BK1384">
        <v>-200</v>
      </c>
      <c r="BL1384" t="s">
        <v>130</v>
      </c>
      <c r="BM1384">
        <v>1</v>
      </c>
      <c r="BN1384">
        <v>0</v>
      </c>
      <c r="BO1384">
        <v>1</v>
      </c>
      <c r="BP1384">
        <v>0</v>
      </c>
      <c r="BT1384">
        <v>0</v>
      </c>
      <c r="BU1384">
        <v>0</v>
      </c>
      <c r="CE1384" t="str">
        <f>"21:16:02.072"</f>
        <v>21:16:02.072</v>
      </c>
      <c r="CF1384">
        <v>71998970</v>
      </c>
      <c r="CI1384">
        <v>0</v>
      </c>
      <c r="CJ1384">
        <v>1504</v>
      </c>
      <c r="CK1384">
        <v>1011.2</v>
      </c>
      <c r="CL1384">
        <v>4.2187999999999999</v>
      </c>
      <c r="CM1384">
        <v>1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2</v>
      </c>
      <c r="CY1384">
        <v>7</v>
      </c>
      <c r="CZ1384" t="s">
        <v>131</v>
      </c>
      <c r="DA1384">
        <v>145</v>
      </c>
      <c r="DB1384">
        <v>1</v>
      </c>
      <c r="DC1384" t="s">
        <v>132</v>
      </c>
      <c r="DD1384" t="s">
        <v>133</v>
      </c>
      <c r="DG1384">
        <v>1914486</v>
      </c>
      <c r="DI1384">
        <v>0</v>
      </c>
      <c r="DJ1384">
        <v>0</v>
      </c>
      <c r="DK1384">
        <v>1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3">
      <c r="A1385" t="str">
        <f>"09/28/2024 21:16:03.273"</f>
        <v>09/28/2024 21:16:03.273</v>
      </c>
      <c r="C1385" t="str">
        <f t="shared" si="87"/>
        <v>FFDFD7C0</v>
      </c>
      <c r="D1385" t="s">
        <v>143</v>
      </c>
      <c r="E1385">
        <v>13</v>
      </c>
      <c r="J1385" t="s">
        <v>144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"21:16:02.977"</f>
        <v>21:16:02.977</v>
      </c>
      <c r="T1385" t="str">
        <f>"21:16:02.577"</f>
        <v>21:16:02.577</v>
      </c>
      <c r="U1385" t="str">
        <f t="shared" si="85"/>
        <v>A073EB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126</v>
      </c>
      <c r="AG1385">
        <v>0</v>
      </c>
      <c r="AH1385">
        <v>0</v>
      </c>
      <c r="AI1385">
        <v>2</v>
      </c>
      <c r="AJ1385">
        <v>1</v>
      </c>
      <c r="AK1385" t="s">
        <v>733</v>
      </c>
      <c r="AL1385">
        <v>36.009922000000003</v>
      </c>
      <c r="AM1385" t="s">
        <v>734</v>
      </c>
      <c r="AN1385">
        <v>-75.673764000000006</v>
      </c>
      <c r="AO1385">
        <v>25</v>
      </c>
      <c r="AP1385">
        <v>325</v>
      </c>
      <c r="AQ1385" t="s">
        <v>129</v>
      </c>
      <c r="AR1385">
        <v>-12</v>
      </c>
      <c r="AS1385">
        <v>-77</v>
      </c>
      <c r="AT1385">
        <v>1024</v>
      </c>
      <c r="BB1385" t="str">
        <f t="shared" si="86"/>
        <v>1200</v>
      </c>
      <c r="BC1385">
        <v>1</v>
      </c>
      <c r="BD1385" t="str">
        <f t="shared" si="88"/>
        <v xml:space="preserve">N1281F  </v>
      </c>
      <c r="BE1385">
        <v>1</v>
      </c>
      <c r="BG1385">
        <v>0</v>
      </c>
      <c r="BH1385">
        <v>0</v>
      </c>
      <c r="BI1385">
        <v>0</v>
      </c>
      <c r="BJ1385">
        <v>125</v>
      </c>
      <c r="BK1385">
        <v>-200</v>
      </c>
      <c r="BL1385" t="s">
        <v>130</v>
      </c>
      <c r="BM1385">
        <v>1</v>
      </c>
      <c r="BN1385">
        <v>0</v>
      </c>
      <c r="BO1385">
        <v>1</v>
      </c>
      <c r="BP1385">
        <v>0</v>
      </c>
      <c r="BT1385">
        <v>0</v>
      </c>
      <c r="BU1385">
        <v>0</v>
      </c>
      <c r="CE1385" t="str">
        <f>"21:16:02.981"</f>
        <v>21:16:02.981</v>
      </c>
      <c r="CF1385">
        <v>981318628</v>
      </c>
      <c r="CI1385">
        <v>0</v>
      </c>
      <c r="CJ1385">
        <v>1504</v>
      </c>
      <c r="CK1385">
        <v>1011.2</v>
      </c>
      <c r="CL1385">
        <v>4.2187999999999999</v>
      </c>
      <c r="CM1385">
        <v>1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2</v>
      </c>
      <c r="CY1385">
        <v>7</v>
      </c>
      <c r="CZ1385" t="s">
        <v>131</v>
      </c>
      <c r="DA1385">
        <v>145</v>
      </c>
      <c r="DB1385">
        <v>1</v>
      </c>
      <c r="DC1385" t="s">
        <v>132</v>
      </c>
      <c r="DD1385" t="s">
        <v>133</v>
      </c>
      <c r="DG1385">
        <v>1914871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3">
      <c r="A1386" t="str">
        <f>"09/28/2024 21:16:03.273"</f>
        <v>09/28/2024 21:16:03.273</v>
      </c>
      <c r="C1386" t="str">
        <f t="shared" si="87"/>
        <v>FFDFD7C0</v>
      </c>
      <c r="D1386" t="s">
        <v>427</v>
      </c>
      <c r="E1386">
        <v>46</v>
      </c>
      <c r="H1386">
        <v>143</v>
      </c>
      <c r="I1386" t="s">
        <v>428</v>
      </c>
      <c r="J1386" t="s">
        <v>297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"21:16:02.977"</f>
        <v>21:16:02.977</v>
      </c>
      <c r="T1386" t="str">
        <f>"21:16:02.577"</f>
        <v>21:16:02.577</v>
      </c>
      <c r="U1386" t="str">
        <f t="shared" si="85"/>
        <v>A073EB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126</v>
      </c>
      <c r="AG1386">
        <v>0</v>
      </c>
      <c r="AH1386">
        <v>0</v>
      </c>
      <c r="AI1386">
        <v>2</v>
      </c>
      <c r="AJ1386">
        <v>1</v>
      </c>
      <c r="AK1386" t="s">
        <v>733</v>
      </c>
      <c r="AL1386">
        <v>36.009922000000003</v>
      </c>
      <c r="AM1386" t="s">
        <v>734</v>
      </c>
      <c r="AN1386">
        <v>-75.673764000000006</v>
      </c>
      <c r="AO1386">
        <v>25</v>
      </c>
      <c r="AP1386">
        <v>325</v>
      </c>
      <c r="AQ1386" t="s">
        <v>129</v>
      </c>
      <c r="AR1386">
        <v>-12</v>
      </c>
      <c r="AS1386">
        <v>-77</v>
      </c>
      <c r="AT1386">
        <v>1024</v>
      </c>
      <c r="BB1386" t="str">
        <f t="shared" si="86"/>
        <v>1200</v>
      </c>
      <c r="BC1386">
        <v>1</v>
      </c>
      <c r="BD1386" t="str">
        <f t="shared" si="88"/>
        <v xml:space="preserve">N1281F  </v>
      </c>
      <c r="BE1386">
        <v>1</v>
      </c>
      <c r="BG1386">
        <v>0</v>
      </c>
      <c r="BH1386">
        <v>0</v>
      </c>
      <c r="BI1386">
        <v>0</v>
      </c>
      <c r="BJ1386">
        <v>125</v>
      </c>
      <c r="BK1386">
        <v>-200</v>
      </c>
      <c r="BL1386" t="s">
        <v>130</v>
      </c>
      <c r="BM1386">
        <v>1</v>
      </c>
      <c r="BN1386">
        <v>0</v>
      </c>
      <c r="BO1386">
        <v>1</v>
      </c>
      <c r="BP1386">
        <v>0</v>
      </c>
      <c r="BT1386">
        <v>0</v>
      </c>
      <c r="BU1386">
        <v>0</v>
      </c>
      <c r="CE1386" t="str">
        <f>"21:16:02.981"</f>
        <v>21:16:02.981</v>
      </c>
      <c r="CF1386">
        <v>981318628</v>
      </c>
      <c r="CI1386">
        <v>0</v>
      </c>
      <c r="CJ1386">
        <v>1504</v>
      </c>
      <c r="CK1386">
        <v>1011.2</v>
      </c>
      <c r="CL1386">
        <v>4.2187999999999999</v>
      </c>
      <c r="CM1386">
        <v>1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2</v>
      </c>
      <c r="CY1386">
        <v>7</v>
      </c>
      <c r="CZ1386" t="s">
        <v>131</v>
      </c>
      <c r="DA1386">
        <v>145</v>
      </c>
      <c r="DB1386">
        <v>1</v>
      </c>
      <c r="DC1386" t="s">
        <v>132</v>
      </c>
      <c r="DD1386" t="s">
        <v>133</v>
      </c>
      <c r="DG1386">
        <v>1914871</v>
      </c>
      <c r="DI1386">
        <v>0</v>
      </c>
      <c r="DJ1386">
        <v>0</v>
      </c>
      <c r="DK1386">
        <v>1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3">
      <c r="A1387" t="str">
        <f>"09/28/2024 21:16:03.273"</f>
        <v>09/28/2024 21:16:03.273</v>
      </c>
      <c r="C1387" t="str">
        <f t="shared" si="87"/>
        <v>FFDFD7C0</v>
      </c>
      <c r="D1387" t="s">
        <v>136</v>
      </c>
      <c r="E1387">
        <v>3</v>
      </c>
      <c r="F1387">
        <v>1003</v>
      </c>
      <c r="G1387" t="s">
        <v>142</v>
      </c>
      <c r="J1387" t="s">
        <v>137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"21:16:02.977"</f>
        <v>21:16:02.977</v>
      </c>
      <c r="T1387" t="str">
        <f>"21:16:02.577"</f>
        <v>21:16:02.577</v>
      </c>
      <c r="U1387" t="str">
        <f t="shared" si="85"/>
        <v>A073EB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126</v>
      </c>
      <c r="AG1387">
        <v>0</v>
      </c>
      <c r="AH1387">
        <v>0</v>
      </c>
      <c r="AI1387">
        <v>2</v>
      </c>
      <c r="AJ1387">
        <v>1</v>
      </c>
      <c r="AK1387" t="s">
        <v>733</v>
      </c>
      <c r="AL1387">
        <v>36.009922000000003</v>
      </c>
      <c r="AM1387" t="s">
        <v>734</v>
      </c>
      <c r="AN1387">
        <v>-75.673764000000006</v>
      </c>
      <c r="AO1387">
        <v>25</v>
      </c>
      <c r="AP1387">
        <v>325</v>
      </c>
      <c r="AQ1387" t="s">
        <v>129</v>
      </c>
      <c r="AR1387">
        <v>-12</v>
      </c>
      <c r="AS1387">
        <v>-77</v>
      </c>
      <c r="AT1387">
        <v>1024</v>
      </c>
      <c r="BB1387" t="str">
        <f t="shared" si="86"/>
        <v>1200</v>
      </c>
      <c r="BC1387">
        <v>1</v>
      </c>
      <c r="BD1387" t="str">
        <f t="shared" si="88"/>
        <v xml:space="preserve">N1281F  </v>
      </c>
      <c r="BE1387">
        <v>1</v>
      </c>
      <c r="BG1387">
        <v>0</v>
      </c>
      <c r="BH1387">
        <v>0</v>
      </c>
      <c r="BI1387">
        <v>0</v>
      </c>
      <c r="BJ1387">
        <v>125</v>
      </c>
      <c r="BK1387">
        <v>-200</v>
      </c>
      <c r="BL1387" t="s">
        <v>130</v>
      </c>
      <c r="BM1387">
        <v>1</v>
      </c>
      <c r="BN1387">
        <v>0</v>
      </c>
      <c r="BO1387">
        <v>1</v>
      </c>
      <c r="BP1387">
        <v>0</v>
      </c>
      <c r="BT1387">
        <v>0</v>
      </c>
      <c r="BU1387">
        <v>0</v>
      </c>
      <c r="CE1387" t="str">
        <f>"21:16:02.981"</f>
        <v>21:16:02.981</v>
      </c>
      <c r="CF1387">
        <v>981318628</v>
      </c>
      <c r="CI1387">
        <v>0</v>
      </c>
      <c r="CJ1387">
        <v>1504</v>
      </c>
      <c r="CK1387">
        <v>1011.2</v>
      </c>
      <c r="CL1387">
        <v>4.2187999999999999</v>
      </c>
      <c r="CM1387">
        <v>1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2</v>
      </c>
      <c r="CY1387">
        <v>7</v>
      </c>
      <c r="CZ1387" t="s">
        <v>131</v>
      </c>
      <c r="DA1387">
        <v>145</v>
      </c>
      <c r="DB1387">
        <v>1</v>
      </c>
      <c r="DC1387" t="s">
        <v>132</v>
      </c>
      <c r="DD1387" t="s">
        <v>133</v>
      </c>
      <c r="DG1387">
        <v>1914871</v>
      </c>
      <c r="DI1387">
        <v>0</v>
      </c>
      <c r="DJ1387">
        <v>0</v>
      </c>
      <c r="DK1387">
        <v>1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3">
      <c r="A1388" t="str">
        <f>"09/28/2024 21:16:03.273"</f>
        <v>09/28/2024 21:16:03.273</v>
      </c>
      <c r="C1388" t="str">
        <f t="shared" si="87"/>
        <v>FFDFD7C0</v>
      </c>
      <c r="D1388" t="s">
        <v>136</v>
      </c>
      <c r="E1388">
        <v>4</v>
      </c>
      <c r="F1388">
        <v>1004</v>
      </c>
      <c r="G1388" t="s">
        <v>124</v>
      </c>
      <c r="J1388" t="s">
        <v>137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"21:16:02.977"</f>
        <v>21:16:02.977</v>
      </c>
      <c r="T1388" t="str">
        <f>"21:16:02.577"</f>
        <v>21:16:02.577</v>
      </c>
      <c r="U1388" t="str">
        <f t="shared" si="85"/>
        <v>A073EB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126</v>
      </c>
      <c r="AG1388">
        <v>0</v>
      </c>
      <c r="AH1388">
        <v>0</v>
      </c>
      <c r="AI1388">
        <v>2</v>
      </c>
      <c r="AJ1388">
        <v>1</v>
      </c>
      <c r="AK1388" t="s">
        <v>733</v>
      </c>
      <c r="AL1388">
        <v>36.009922000000003</v>
      </c>
      <c r="AM1388" t="s">
        <v>734</v>
      </c>
      <c r="AN1388">
        <v>-75.673764000000006</v>
      </c>
      <c r="AO1388">
        <v>25</v>
      </c>
      <c r="AP1388">
        <v>325</v>
      </c>
      <c r="AQ1388" t="s">
        <v>129</v>
      </c>
      <c r="AR1388">
        <v>-12</v>
      </c>
      <c r="AS1388">
        <v>-77</v>
      </c>
      <c r="AT1388">
        <v>1024</v>
      </c>
      <c r="BB1388" t="str">
        <f t="shared" si="86"/>
        <v>1200</v>
      </c>
      <c r="BC1388">
        <v>1</v>
      </c>
      <c r="BD1388" t="str">
        <f t="shared" si="88"/>
        <v xml:space="preserve">N1281F  </v>
      </c>
      <c r="BE1388">
        <v>1</v>
      </c>
      <c r="BG1388">
        <v>0</v>
      </c>
      <c r="BH1388">
        <v>0</v>
      </c>
      <c r="BI1388">
        <v>0</v>
      </c>
      <c r="BJ1388">
        <v>125</v>
      </c>
      <c r="BK1388">
        <v>-200</v>
      </c>
      <c r="BL1388" t="s">
        <v>130</v>
      </c>
      <c r="BM1388">
        <v>1</v>
      </c>
      <c r="BN1388">
        <v>0</v>
      </c>
      <c r="BO1388">
        <v>1</v>
      </c>
      <c r="BP1388">
        <v>0</v>
      </c>
      <c r="BT1388">
        <v>0</v>
      </c>
      <c r="BU1388">
        <v>0</v>
      </c>
      <c r="CE1388" t="str">
        <f>"21:16:02.981"</f>
        <v>21:16:02.981</v>
      </c>
      <c r="CF1388">
        <v>981318628</v>
      </c>
      <c r="CI1388">
        <v>0</v>
      </c>
      <c r="CJ1388">
        <v>1504</v>
      </c>
      <c r="CK1388">
        <v>1011.2</v>
      </c>
      <c r="CL1388">
        <v>4.2187999999999999</v>
      </c>
      <c r="CM1388">
        <v>1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2</v>
      </c>
      <c r="CY1388">
        <v>7</v>
      </c>
      <c r="CZ1388" t="s">
        <v>131</v>
      </c>
      <c r="DA1388">
        <v>145</v>
      </c>
      <c r="DB1388">
        <v>1</v>
      </c>
      <c r="DC1388" t="s">
        <v>132</v>
      </c>
      <c r="DD1388" t="s">
        <v>133</v>
      </c>
      <c r="DG1388">
        <v>1914871</v>
      </c>
      <c r="DI1388">
        <v>0</v>
      </c>
      <c r="DJ1388">
        <v>0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3">
      <c r="A1389" t="str">
        <f>"09/28/2024 21:16:03.273"</f>
        <v>09/28/2024 21:16:03.273</v>
      </c>
      <c r="C1389" t="str">
        <f t="shared" si="87"/>
        <v>FFDFD7C0</v>
      </c>
      <c r="D1389" t="s">
        <v>123</v>
      </c>
      <c r="E1389">
        <v>2</v>
      </c>
      <c r="H1389">
        <v>158</v>
      </c>
      <c r="I1389" t="s">
        <v>124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"21:16:02.977"</f>
        <v>21:16:02.977</v>
      </c>
      <c r="T1389" t="str">
        <f>"21:16:02.577"</f>
        <v>21:16:02.577</v>
      </c>
      <c r="U1389" t="str">
        <f t="shared" si="85"/>
        <v>A073EB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126</v>
      </c>
      <c r="AG1389">
        <v>0</v>
      </c>
      <c r="AH1389">
        <v>0</v>
      </c>
      <c r="AI1389">
        <v>2</v>
      </c>
      <c r="AJ1389">
        <v>1</v>
      </c>
      <c r="AK1389" t="s">
        <v>733</v>
      </c>
      <c r="AL1389">
        <v>36.009922000000003</v>
      </c>
      <c r="AM1389" t="s">
        <v>734</v>
      </c>
      <c r="AN1389">
        <v>-75.673764000000006</v>
      </c>
      <c r="AO1389">
        <v>25</v>
      </c>
      <c r="AP1389">
        <v>325</v>
      </c>
      <c r="AQ1389" t="s">
        <v>129</v>
      </c>
      <c r="AR1389">
        <v>-12</v>
      </c>
      <c r="AS1389">
        <v>-77</v>
      </c>
      <c r="AT1389">
        <v>1024</v>
      </c>
      <c r="BB1389" t="str">
        <f t="shared" si="86"/>
        <v>1200</v>
      </c>
      <c r="BC1389">
        <v>1</v>
      </c>
      <c r="BD1389" t="str">
        <f t="shared" si="88"/>
        <v xml:space="preserve">N1281F  </v>
      </c>
      <c r="BE1389">
        <v>1</v>
      </c>
      <c r="BG1389">
        <v>0</v>
      </c>
      <c r="BH1389">
        <v>0</v>
      </c>
      <c r="BI1389">
        <v>0</v>
      </c>
      <c r="BJ1389">
        <v>125</v>
      </c>
      <c r="BK1389">
        <v>-200</v>
      </c>
      <c r="BL1389" t="s">
        <v>130</v>
      </c>
      <c r="BM1389">
        <v>1</v>
      </c>
      <c r="BN1389">
        <v>0</v>
      </c>
      <c r="BO1389">
        <v>1</v>
      </c>
      <c r="BP1389">
        <v>0</v>
      </c>
      <c r="BT1389">
        <v>0</v>
      </c>
      <c r="BU1389">
        <v>0</v>
      </c>
      <c r="CE1389" t="str">
        <f>"21:16:02.981"</f>
        <v>21:16:02.981</v>
      </c>
      <c r="CF1389">
        <v>981318628</v>
      </c>
      <c r="CI1389">
        <v>0</v>
      </c>
      <c r="CJ1389">
        <v>1504</v>
      </c>
      <c r="CK1389">
        <v>1011.2</v>
      </c>
      <c r="CL1389">
        <v>4.2187999999999999</v>
      </c>
      <c r="CM1389">
        <v>1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2</v>
      </c>
      <c r="CY1389">
        <v>7</v>
      </c>
      <c r="CZ1389" t="s">
        <v>131</v>
      </c>
      <c r="DA1389">
        <v>145</v>
      </c>
      <c r="DB1389">
        <v>1</v>
      </c>
      <c r="DC1389" t="s">
        <v>132</v>
      </c>
      <c r="DD1389" t="s">
        <v>133</v>
      </c>
      <c r="DG1389">
        <v>1914871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3">
      <c r="A1390" t="str">
        <f>"09/28/2024 21:16:04.132"</f>
        <v>09/28/2024 21:16:04.132</v>
      </c>
      <c r="C1390" t="str">
        <f t="shared" si="87"/>
        <v>FFDFD7C0</v>
      </c>
      <c r="D1390" t="s">
        <v>143</v>
      </c>
      <c r="E1390">
        <v>13</v>
      </c>
      <c r="J1390" t="s">
        <v>144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"21:16:03.883"</f>
        <v>21:16:03.883</v>
      </c>
      <c r="T1390" t="str">
        <f>"21:16:03.483"</f>
        <v>21:16:03.483</v>
      </c>
      <c r="U1390" t="str">
        <f t="shared" si="85"/>
        <v>A073EB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126</v>
      </c>
      <c r="AG1390">
        <v>0</v>
      </c>
      <c r="AH1390">
        <v>0</v>
      </c>
      <c r="AI1390">
        <v>2</v>
      </c>
      <c r="AJ1390">
        <v>1</v>
      </c>
      <c r="AK1390" t="s">
        <v>735</v>
      </c>
      <c r="AL1390">
        <v>36.009622</v>
      </c>
      <c r="AM1390" t="s">
        <v>736</v>
      </c>
      <c r="AN1390">
        <v>-75.673828</v>
      </c>
      <c r="AO1390">
        <v>25</v>
      </c>
      <c r="AP1390">
        <v>350</v>
      </c>
      <c r="AQ1390" t="s">
        <v>129</v>
      </c>
      <c r="AR1390">
        <v>-12</v>
      </c>
      <c r="AS1390">
        <v>-77</v>
      </c>
      <c r="AT1390">
        <v>1024</v>
      </c>
      <c r="BB1390" t="str">
        <f t="shared" si="86"/>
        <v>1200</v>
      </c>
      <c r="BC1390">
        <v>1</v>
      </c>
      <c r="BD1390" t="str">
        <f t="shared" si="88"/>
        <v xml:space="preserve">N1281F  </v>
      </c>
      <c r="BE1390">
        <v>1</v>
      </c>
      <c r="BG1390">
        <v>0</v>
      </c>
      <c r="BH1390">
        <v>0</v>
      </c>
      <c r="BI1390">
        <v>0</v>
      </c>
      <c r="BJ1390">
        <v>150</v>
      </c>
      <c r="BK1390">
        <v>-200</v>
      </c>
      <c r="BL1390" t="s">
        <v>130</v>
      </c>
      <c r="BM1390">
        <v>1</v>
      </c>
      <c r="BN1390">
        <v>0</v>
      </c>
      <c r="BO1390">
        <v>1</v>
      </c>
      <c r="BP1390">
        <v>0</v>
      </c>
      <c r="BT1390">
        <v>0</v>
      </c>
      <c r="BU1390">
        <v>0</v>
      </c>
      <c r="CE1390" t="str">
        <f>"21:16:03.886"</f>
        <v>21:16:03.886</v>
      </c>
      <c r="CF1390">
        <v>885723109</v>
      </c>
      <c r="CI1390">
        <v>0</v>
      </c>
      <c r="CJ1390">
        <v>1504</v>
      </c>
      <c r="CK1390">
        <v>1011.2</v>
      </c>
      <c r="CL1390">
        <v>4.2187999999999999</v>
      </c>
      <c r="CM1390">
        <v>1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2</v>
      </c>
      <c r="CY1390">
        <v>7</v>
      </c>
      <c r="CZ1390" t="s">
        <v>131</v>
      </c>
      <c r="DA1390">
        <v>145</v>
      </c>
      <c r="DB1390">
        <v>1</v>
      </c>
      <c r="DC1390" t="s">
        <v>132</v>
      </c>
      <c r="DD1390" t="s">
        <v>133</v>
      </c>
      <c r="DG1390">
        <v>1915327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3">
      <c r="A1391" t="str">
        <f>"09/28/2024 21:16:04.132"</f>
        <v>09/28/2024 21:16:04.132</v>
      </c>
      <c r="C1391" t="str">
        <f t="shared" si="87"/>
        <v>FFDFD7C0</v>
      </c>
      <c r="D1391" t="s">
        <v>427</v>
      </c>
      <c r="E1391">
        <v>46</v>
      </c>
      <c r="H1391">
        <v>143</v>
      </c>
      <c r="I1391" t="s">
        <v>428</v>
      </c>
      <c r="J1391" t="s">
        <v>297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"21:16:03.883"</f>
        <v>21:16:03.883</v>
      </c>
      <c r="T1391" t="str">
        <f>"21:16:03.483"</f>
        <v>21:16:03.483</v>
      </c>
      <c r="U1391" t="str">
        <f t="shared" si="85"/>
        <v>A073EB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126</v>
      </c>
      <c r="AG1391">
        <v>0</v>
      </c>
      <c r="AH1391">
        <v>0</v>
      </c>
      <c r="AI1391">
        <v>2</v>
      </c>
      <c r="AJ1391">
        <v>1</v>
      </c>
      <c r="AK1391" t="s">
        <v>735</v>
      </c>
      <c r="AL1391">
        <v>36.009622</v>
      </c>
      <c r="AM1391" t="s">
        <v>736</v>
      </c>
      <c r="AN1391">
        <v>-75.673828</v>
      </c>
      <c r="AO1391">
        <v>25</v>
      </c>
      <c r="AP1391">
        <v>350</v>
      </c>
      <c r="AQ1391" t="s">
        <v>129</v>
      </c>
      <c r="AR1391">
        <v>-12</v>
      </c>
      <c r="AS1391">
        <v>-77</v>
      </c>
      <c r="AT1391">
        <v>1024</v>
      </c>
      <c r="BB1391" t="str">
        <f t="shared" si="86"/>
        <v>1200</v>
      </c>
      <c r="BC1391">
        <v>1</v>
      </c>
      <c r="BD1391" t="str">
        <f t="shared" si="88"/>
        <v xml:space="preserve">N1281F  </v>
      </c>
      <c r="BE1391">
        <v>1</v>
      </c>
      <c r="BG1391">
        <v>0</v>
      </c>
      <c r="BH1391">
        <v>0</v>
      </c>
      <c r="BI1391">
        <v>0</v>
      </c>
      <c r="BJ1391">
        <v>150</v>
      </c>
      <c r="BK1391">
        <v>-200</v>
      </c>
      <c r="BL1391" t="s">
        <v>130</v>
      </c>
      <c r="BM1391">
        <v>1</v>
      </c>
      <c r="BN1391">
        <v>0</v>
      </c>
      <c r="BO1391">
        <v>1</v>
      </c>
      <c r="BP1391">
        <v>0</v>
      </c>
      <c r="BT1391">
        <v>0</v>
      </c>
      <c r="BU1391">
        <v>0</v>
      </c>
      <c r="CE1391" t="str">
        <f>"21:16:03.886"</f>
        <v>21:16:03.886</v>
      </c>
      <c r="CF1391">
        <v>885723109</v>
      </c>
      <c r="CI1391">
        <v>0</v>
      </c>
      <c r="CJ1391">
        <v>1504</v>
      </c>
      <c r="CK1391">
        <v>1011.2</v>
      </c>
      <c r="CL1391">
        <v>4.2187999999999999</v>
      </c>
      <c r="CM1391">
        <v>1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2</v>
      </c>
      <c r="CY1391">
        <v>7</v>
      </c>
      <c r="CZ1391" t="s">
        <v>131</v>
      </c>
      <c r="DA1391">
        <v>145</v>
      </c>
      <c r="DB1391">
        <v>1</v>
      </c>
      <c r="DC1391" t="s">
        <v>132</v>
      </c>
      <c r="DD1391" t="s">
        <v>133</v>
      </c>
      <c r="DG1391">
        <v>1915327</v>
      </c>
      <c r="DI1391">
        <v>0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3">
      <c r="A1392" t="str">
        <f>"09/28/2024 21:16:04.132"</f>
        <v>09/28/2024 21:16:04.132</v>
      </c>
      <c r="C1392" t="str">
        <f t="shared" si="87"/>
        <v>FFDFD7C0</v>
      </c>
      <c r="D1392" t="s">
        <v>136</v>
      </c>
      <c r="E1392">
        <v>3</v>
      </c>
      <c r="F1392">
        <v>1003</v>
      </c>
      <c r="G1392" t="s">
        <v>142</v>
      </c>
      <c r="J1392" t="s">
        <v>137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"21:16:03.883"</f>
        <v>21:16:03.883</v>
      </c>
      <c r="T1392" t="str">
        <f>"21:16:03.483"</f>
        <v>21:16:03.483</v>
      </c>
      <c r="U1392" t="str">
        <f t="shared" si="85"/>
        <v>A073EB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126</v>
      </c>
      <c r="AG1392">
        <v>0</v>
      </c>
      <c r="AH1392">
        <v>0</v>
      </c>
      <c r="AI1392">
        <v>2</v>
      </c>
      <c r="AJ1392">
        <v>1</v>
      </c>
      <c r="AK1392" t="s">
        <v>735</v>
      </c>
      <c r="AL1392">
        <v>36.009622</v>
      </c>
      <c r="AM1392" t="s">
        <v>736</v>
      </c>
      <c r="AN1392">
        <v>-75.673828</v>
      </c>
      <c r="AO1392">
        <v>25</v>
      </c>
      <c r="AP1392">
        <v>350</v>
      </c>
      <c r="AQ1392" t="s">
        <v>129</v>
      </c>
      <c r="AR1392">
        <v>-12</v>
      </c>
      <c r="AS1392">
        <v>-77</v>
      </c>
      <c r="AT1392">
        <v>1024</v>
      </c>
      <c r="BB1392" t="str">
        <f t="shared" si="86"/>
        <v>1200</v>
      </c>
      <c r="BC1392">
        <v>1</v>
      </c>
      <c r="BD1392" t="str">
        <f t="shared" si="88"/>
        <v xml:space="preserve">N1281F  </v>
      </c>
      <c r="BE1392">
        <v>1</v>
      </c>
      <c r="BG1392">
        <v>0</v>
      </c>
      <c r="BH1392">
        <v>0</v>
      </c>
      <c r="BI1392">
        <v>0</v>
      </c>
      <c r="BJ1392">
        <v>150</v>
      </c>
      <c r="BK1392">
        <v>-200</v>
      </c>
      <c r="BL1392" t="s">
        <v>130</v>
      </c>
      <c r="BM1392">
        <v>1</v>
      </c>
      <c r="BN1392">
        <v>0</v>
      </c>
      <c r="BO1392">
        <v>1</v>
      </c>
      <c r="BP1392">
        <v>0</v>
      </c>
      <c r="BT1392">
        <v>0</v>
      </c>
      <c r="BU1392">
        <v>0</v>
      </c>
      <c r="CE1392" t="str">
        <f>"21:16:03.886"</f>
        <v>21:16:03.886</v>
      </c>
      <c r="CF1392">
        <v>885723109</v>
      </c>
      <c r="CI1392">
        <v>0</v>
      </c>
      <c r="CJ1392">
        <v>1504</v>
      </c>
      <c r="CK1392">
        <v>1011.2</v>
      </c>
      <c r="CL1392">
        <v>4.2187999999999999</v>
      </c>
      <c r="CM1392">
        <v>1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2</v>
      </c>
      <c r="CY1392">
        <v>7</v>
      </c>
      <c r="CZ1392" t="s">
        <v>131</v>
      </c>
      <c r="DA1392">
        <v>145</v>
      </c>
      <c r="DB1392">
        <v>1</v>
      </c>
      <c r="DC1392" t="s">
        <v>132</v>
      </c>
      <c r="DD1392" t="s">
        <v>133</v>
      </c>
      <c r="DG1392">
        <v>1915327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3">
      <c r="A1393" t="str">
        <f>"09/28/2024 21:16:04.132"</f>
        <v>09/28/2024 21:16:04.132</v>
      </c>
      <c r="C1393" t="str">
        <f t="shared" si="87"/>
        <v>FFDFD7C0</v>
      </c>
      <c r="D1393" t="s">
        <v>136</v>
      </c>
      <c r="E1393">
        <v>4</v>
      </c>
      <c r="F1393">
        <v>1004</v>
      </c>
      <c r="G1393" t="s">
        <v>124</v>
      </c>
      <c r="J1393" t="s">
        <v>137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"21:16:03.883"</f>
        <v>21:16:03.883</v>
      </c>
      <c r="T1393" t="str">
        <f>"21:16:03.483"</f>
        <v>21:16:03.483</v>
      </c>
      <c r="U1393" t="str">
        <f t="shared" si="85"/>
        <v>A073EB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126</v>
      </c>
      <c r="AG1393">
        <v>0</v>
      </c>
      <c r="AH1393">
        <v>0</v>
      </c>
      <c r="AI1393">
        <v>2</v>
      </c>
      <c r="AJ1393">
        <v>1</v>
      </c>
      <c r="AK1393" t="s">
        <v>735</v>
      </c>
      <c r="AL1393">
        <v>36.009622</v>
      </c>
      <c r="AM1393" t="s">
        <v>736</v>
      </c>
      <c r="AN1393">
        <v>-75.673828</v>
      </c>
      <c r="AO1393">
        <v>25</v>
      </c>
      <c r="AP1393">
        <v>350</v>
      </c>
      <c r="AQ1393" t="s">
        <v>129</v>
      </c>
      <c r="AR1393">
        <v>-12</v>
      </c>
      <c r="AS1393">
        <v>-77</v>
      </c>
      <c r="AT1393">
        <v>1024</v>
      </c>
      <c r="BB1393" t="str">
        <f t="shared" si="86"/>
        <v>1200</v>
      </c>
      <c r="BC1393">
        <v>1</v>
      </c>
      <c r="BD1393" t="str">
        <f t="shared" si="88"/>
        <v xml:space="preserve">N1281F  </v>
      </c>
      <c r="BE1393">
        <v>1</v>
      </c>
      <c r="BG1393">
        <v>0</v>
      </c>
      <c r="BH1393">
        <v>0</v>
      </c>
      <c r="BI1393">
        <v>0</v>
      </c>
      <c r="BJ1393">
        <v>150</v>
      </c>
      <c r="BK1393">
        <v>-200</v>
      </c>
      <c r="BL1393" t="s">
        <v>130</v>
      </c>
      <c r="BM1393">
        <v>1</v>
      </c>
      <c r="BN1393">
        <v>0</v>
      </c>
      <c r="BO1393">
        <v>1</v>
      </c>
      <c r="BP1393">
        <v>0</v>
      </c>
      <c r="BT1393">
        <v>0</v>
      </c>
      <c r="BU1393">
        <v>0</v>
      </c>
      <c r="CE1393" t="str">
        <f>"21:16:03.886"</f>
        <v>21:16:03.886</v>
      </c>
      <c r="CF1393">
        <v>885723109</v>
      </c>
      <c r="CI1393">
        <v>0</v>
      </c>
      <c r="CJ1393">
        <v>1504</v>
      </c>
      <c r="CK1393">
        <v>1011.2</v>
      </c>
      <c r="CL1393">
        <v>4.2187999999999999</v>
      </c>
      <c r="CM1393">
        <v>1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2</v>
      </c>
      <c r="CY1393">
        <v>7</v>
      </c>
      <c r="CZ1393" t="s">
        <v>131</v>
      </c>
      <c r="DA1393">
        <v>145</v>
      </c>
      <c r="DB1393">
        <v>1</v>
      </c>
      <c r="DC1393" t="s">
        <v>132</v>
      </c>
      <c r="DD1393" t="s">
        <v>133</v>
      </c>
      <c r="DG1393">
        <v>1915327</v>
      </c>
      <c r="DI1393">
        <v>0</v>
      </c>
      <c r="DJ1393">
        <v>0</v>
      </c>
      <c r="DK1393">
        <v>1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3">
      <c r="A1394" t="str">
        <f>"09/28/2024 21:16:04.179"</f>
        <v>09/28/2024 21:16:04.179</v>
      </c>
      <c r="C1394" t="str">
        <f t="shared" si="87"/>
        <v>FFDFD7C0</v>
      </c>
      <c r="D1394" t="s">
        <v>123</v>
      </c>
      <c r="E1394">
        <v>2</v>
      </c>
      <c r="H1394">
        <v>158</v>
      </c>
      <c r="I1394" t="s">
        <v>124</v>
      </c>
      <c r="J1394" t="s">
        <v>125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"21:16:03.883"</f>
        <v>21:16:03.883</v>
      </c>
      <c r="T1394" t="str">
        <f>"21:16:03.483"</f>
        <v>21:16:03.483</v>
      </c>
      <c r="U1394" t="str">
        <f t="shared" si="85"/>
        <v>A073EB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126</v>
      </c>
      <c r="AG1394">
        <v>0</v>
      </c>
      <c r="AH1394">
        <v>0</v>
      </c>
      <c r="AI1394">
        <v>2</v>
      </c>
      <c r="AJ1394">
        <v>1</v>
      </c>
      <c r="AK1394" t="s">
        <v>735</v>
      </c>
      <c r="AL1394">
        <v>36.009622</v>
      </c>
      <c r="AM1394" t="s">
        <v>736</v>
      </c>
      <c r="AN1394">
        <v>-75.673828</v>
      </c>
      <c r="AO1394">
        <v>25</v>
      </c>
      <c r="AP1394">
        <v>350</v>
      </c>
      <c r="AQ1394" t="s">
        <v>129</v>
      </c>
      <c r="AR1394">
        <v>-12</v>
      </c>
      <c r="AS1394">
        <v>-77</v>
      </c>
      <c r="AT1394">
        <v>1024</v>
      </c>
      <c r="BB1394" t="str">
        <f t="shared" si="86"/>
        <v>1200</v>
      </c>
      <c r="BC1394">
        <v>1</v>
      </c>
      <c r="BD1394" t="str">
        <f t="shared" si="88"/>
        <v xml:space="preserve">N1281F  </v>
      </c>
      <c r="BE1394">
        <v>1</v>
      </c>
      <c r="BG1394">
        <v>0</v>
      </c>
      <c r="BH1394">
        <v>0</v>
      </c>
      <c r="BI1394">
        <v>0</v>
      </c>
      <c r="BJ1394">
        <v>150</v>
      </c>
      <c r="BK1394">
        <v>-200</v>
      </c>
      <c r="BL1394" t="s">
        <v>130</v>
      </c>
      <c r="BM1394">
        <v>1</v>
      </c>
      <c r="BN1394">
        <v>0</v>
      </c>
      <c r="BO1394">
        <v>1</v>
      </c>
      <c r="BP1394">
        <v>0</v>
      </c>
      <c r="BT1394">
        <v>0</v>
      </c>
      <c r="BU1394">
        <v>0</v>
      </c>
      <c r="CE1394" t="str">
        <f>"21:16:03.886"</f>
        <v>21:16:03.886</v>
      </c>
      <c r="CF1394">
        <v>885723109</v>
      </c>
      <c r="CI1394">
        <v>0</v>
      </c>
      <c r="CJ1394">
        <v>1504</v>
      </c>
      <c r="CK1394">
        <v>1011.2</v>
      </c>
      <c r="CL1394">
        <v>4.2187999999999999</v>
      </c>
      <c r="CM1394">
        <v>1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2</v>
      </c>
      <c r="CY1394">
        <v>7</v>
      </c>
      <c r="CZ1394" t="s">
        <v>131</v>
      </c>
      <c r="DA1394">
        <v>145</v>
      </c>
      <c r="DB1394">
        <v>1</v>
      </c>
      <c r="DC1394" t="s">
        <v>132</v>
      </c>
      <c r="DD1394" t="s">
        <v>133</v>
      </c>
      <c r="DG1394">
        <v>1915327</v>
      </c>
      <c r="DI1394">
        <v>0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3">
      <c r="A1395" t="str">
        <f>"09/28/2024 21:16:05.085"</f>
        <v>09/28/2024 21:16:05.085</v>
      </c>
      <c r="C1395" t="str">
        <f t="shared" si="87"/>
        <v>FFDFD7C0</v>
      </c>
      <c r="D1395" t="s">
        <v>136</v>
      </c>
      <c r="E1395">
        <v>3</v>
      </c>
      <c r="F1395">
        <v>1003</v>
      </c>
      <c r="G1395" t="s">
        <v>142</v>
      </c>
      <c r="J1395" t="s">
        <v>137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"21:16:04.766"</f>
        <v>21:16:04.766</v>
      </c>
      <c r="T1395" t="str">
        <f>"21:16:04.366"</f>
        <v>21:16:04.366</v>
      </c>
      <c r="U1395" t="str">
        <f t="shared" si="85"/>
        <v>A073EB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126</v>
      </c>
      <c r="AG1395">
        <v>0</v>
      </c>
      <c r="AH1395">
        <v>0</v>
      </c>
      <c r="AI1395">
        <v>2</v>
      </c>
      <c r="AJ1395">
        <v>1</v>
      </c>
      <c r="AK1395" t="s">
        <v>737</v>
      </c>
      <c r="AL1395">
        <v>36.009278000000002</v>
      </c>
      <c r="AM1395" t="s">
        <v>738</v>
      </c>
      <c r="AN1395">
        <v>-75.673891999999995</v>
      </c>
      <c r="AO1395">
        <v>25</v>
      </c>
      <c r="AP1395">
        <v>350</v>
      </c>
      <c r="AQ1395" t="s">
        <v>129</v>
      </c>
      <c r="AR1395">
        <v>-12</v>
      </c>
      <c r="AS1395">
        <v>-77</v>
      </c>
      <c r="AT1395">
        <v>832</v>
      </c>
      <c r="BB1395" t="str">
        <f t="shared" si="86"/>
        <v>1200</v>
      </c>
      <c r="BC1395">
        <v>1</v>
      </c>
      <c r="BD1395" t="str">
        <f t="shared" si="88"/>
        <v xml:space="preserve">N1281F  </v>
      </c>
      <c r="BE1395">
        <v>1</v>
      </c>
      <c r="BG1395">
        <v>0</v>
      </c>
      <c r="BH1395">
        <v>0</v>
      </c>
      <c r="BI1395">
        <v>0</v>
      </c>
      <c r="BJ1395">
        <v>175</v>
      </c>
      <c r="BK1395">
        <v>-175</v>
      </c>
      <c r="BL1395" t="s">
        <v>130</v>
      </c>
      <c r="BM1395">
        <v>1</v>
      </c>
      <c r="BN1395">
        <v>0</v>
      </c>
      <c r="BO1395">
        <v>1</v>
      </c>
      <c r="BP1395">
        <v>0</v>
      </c>
      <c r="BT1395">
        <v>0</v>
      </c>
      <c r="BU1395">
        <v>0</v>
      </c>
      <c r="CE1395" t="str">
        <f>"21:16:04.767"</f>
        <v>21:16:04.767</v>
      </c>
      <c r="CF1395">
        <v>767189682</v>
      </c>
      <c r="CI1395">
        <v>0</v>
      </c>
      <c r="CJ1395">
        <v>1504</v>
      </c>
      <c r="CK1395">
        <v>1011.2</v>
      </c>
      <c r="CL1395">
        <v>4.2187999999999999</v>
      </c>
      <c r="CM1395">
        <v>1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3</v>
      </c>
      <c r="CY1395">
        <v>7</v>
      </c>
      <c r="CZ1395" t="s">
        <v>131</v>
      </c>
      <c r="DA1395">
        <v>145</v>
      </c>
      <c r="DB1395">
        <v>1</v>
      </c>
      <c r="DC1395" t="s">
        <v>132</v>
      </c>
      <c r="DD1395" t="s">
        <v>133</v>
      </c>
      <c r="DG1395">
        <v>1915705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3">
      <c r="A1396" t="str">
        <f>"09/28/2024 21:16:05.085"</f>
        <v>09/28/2024 21:16:05.085</v>
      </c>
      <c r="C1396" t="str">
        <f t="shared" si="87"/>
        <v>FFDFD7C0</v>
      </c>
      <c r="D1396" t="s">
        <v>136</v>
      </c>
      <c r="E1396">
        <v>4</v>
      </c>
      <c r="F1396">
        <v>1004</v>
      </c>
      <c r="G1396" t="s">
        <v>124</v>
      </c>
      <c r="J1396" t="s">
        <v>137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"21:16:04.766"</f>
        <v>21:16:04.766</v>
      </c>
      <c r="T1396" t="str">
        <f>"21:16:04.366"</f>
        <v>21:16:04.366</v>
      </c>
      <c r="U1396" t="str">
        <f t="shared" si="85"/>
        <v>A073EB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126</v>
      </c>
      <c r="AG1396">
        <v>0</v>
      </c>
      <c r="AH1396">
        <v>0</v>
      </c>
      <c r="AI1396">
        <v>2</v>
      </c>
      <c r="AJ1396">
        <v>1</v>
      </c>
      <c r="AK1396" t="s">
        <v>737</v>
      </c>
      <c r="AL1396">
        <v>36.009278000000002</v>
      </c>
      <c r="AM1396" t="s">
        <v>738</v>
      </c>
      <c r="AN1396">
        <v>-75.673891999999995</v>
      </c>
      <c r="AO1396">
        <v>25</v>
      </c>
      <c r="AP1396">
        <v>350</v>
      </c>
      <c r="AQ1396" t="s">
        <v>129</v>
      </c>
      <c r="AR1396">
        <v>-12</v>
      </c>
      <c r="AS1396">
        <v>-77</v>
      </c>
      <c r="AT1396">
        <v>832</v>
      </c>
      <c r="BB1396" t="str">
        <f t="shared" si="86"/>
        <v>1200</v>
      </c>
      <c r="BC1396">
        <v>1</v>
      </c>
      <c r="BD1396" t="str">
        <f t="shared" si="88"/>
        <v xml:space="preserve">N1281F  </v>
      </c>
      <c r="BE1396">
        <v>1</v>
      </c>
      <c r="BG1396">
        <v>0</v>
      </c>
      <c r="BH1396">
        <v>0</v>
      </c>
      <c r="BI1396">
        <v>0</v>
      </c>
      <c r="BJ1396">
        <v>175</v>
      </c>
      <c r="BK1396">
        <v>-175</v>
      </c>
      <c r="BL1396" t="s">
        <v>130</v>
      </c>
      <c r="BM1396">
        <v>1</v>
      </c>
      <c r="BN1396">
        <v>0</v>
      </c>
      <c r="BO1396">
        <v>1</v>
      </c>
      <c r="BP1396">
        <v>0</v>
      </c>
      <c r="BT1396">
        <v>0</v>
      </c>
      <c r="BU1396">
        <v>0</v>
      </c>
      <c r="CE1396" t="str">
        <f>"21:16:04.767"</f>
        <v>21:16:04.767</v>
      </c>
      <c r="CF1396">
        <v>767189682</v>
      </c>
      <c r="CI1396">
        <v>0</v>
      </c>
      <c r="CJ1396">
        <v>1504</v>
      </c>
      <c r="CK1396">
        <v>1011.2</v>
      </c>
      <c r="CL1396">
        <v>4.2187999999999999</v>
      </c>
      <c r="CM1396">
        <v>1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3</v>
      </c>
      <c r="CY1396">
        <v>7</v>
      </c>
      <c r="CZ1396" t="s">
        <v>131</v>
      </c>
      <c r="DA1396">
        <v>145</v>
      </c>
      <c r="DB1396">
        <v>1</v>
      </c>
      <c r="DC1396" t="s">
        <v>132</v>
      </c>
      <c r="DD1396" t="s">
        <v>133</v>
      </c>
      <c r="DG1396">
        <v>1915705</v>
      </c>
      <c r="DI1396">
        <v>0</v>
      </c>
      <c r="DJ1396">
        <v>0</v>
      </c>
      <c r="DK1396">
        <v>1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3">
      <c r="A1397" t="str">
        <f>"09/28/2024 21:16:05.101"</f>
        <v>09/28/2024 21:16:05.101</v>
      </c>
      <c r="C1397" t="str">
        <f t="shared" si="87"/>
        <v>FFDFD7C0</v>
      </c>
      <c r="D1397" t="s">
        <v>123</v>
      </c>
      <c r="E1397">
        <v>2</v>
      </c>
      <c r="H1397">
        <v>158</v>
      </c>
      <c r="I1397" t="s">
        <v>124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"21:16:04.766"</f>
        <v>21:16:04.766</v>
      </c>
      <c r="T1397" t="str">
        <f>"21:16:04.366"</f>
        <v>21:16:04.366</v>
      </c>
      <c r="U1397" t="str">
        <f t="shared" si="85"/>
        <v>A073EB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126</v>
      </c>
      <c r="AG1397">
        <v>0</v>
      </c>
      <c r="AH1397">
        <v>0</v>
      </c>
      <c r="AI1397">
        <v>2</v>
      </c>
      <c r="AJ1397">
        <v>1</v>
      </c>
      <c r="AK1397" t="s">
        <v>737</v>
      </c>
      <c r="AL1397">
        <v>36.009278000000002</v>
      </c>
      <c r="AM1397" t="s">
        <v>738</v>
      </c>
      <c r="AN1397">
        <v>-75.673891999999995</v>
      </c>
      <c r="AO1397">
        <v>25</v>
      </c>
      <c r="AP1397">
        <v>350</v>
      </c>
      <c r="AQ1397" t="s">
        <v>129</v>
      </c>
      <c r="AR1397">
        <v>-12</v>
      </c>
      <c r="AS1397">
        <v>-77</v>
      </c>
      <c r="AT1397">
        <v>832</v>
      </c>
      <c r="BB1397" t="str">
        <f t="shared" si="86"/>
        <v>1200</v>
      </c>
      <c r="BC1397">
        <v>1</v>
      </c>
      <c r="BD1397" t="str">
        <f t="shared" si="88"/>
        <v xml:space="preserve">N1281F  </v>
      </c>
      <c r="BE1397">
        <v>1</v>
      </c>
      <c r="BG1397">
        <v>0</v>
      </c>
      <c r="BH1397">
        <v>0</v>
      </c>
      <c r="BI1397">
        <v>0</v>
      </c>
      <c r="BJ1397">
        <v>175</v>
      </c>
      <c r="BK1397">
        <v>-175</v>
      </c>
      <c r="BL1397" t="s">
        <v>130</v>
      </c>
      <c r="BM1397">
        <v>1</v>
      </c>
      <c r="BN1397">
        <v>0</v>
      </c>
      <c r="BO1397">
        <v>1</v>
      </c>
      <c r="BP1397">
        <v>0</v>
      </c>
      <c r="BT1397">
        <v>0</v>
      </c>
      <c r="BU1397">
        <v>0</v>
      </c>
      <c r="CE1397" t="str">
        <f>"21:16:04.767"</f>
        <v>21:16:04.767</v>
      </c>
      <c r="CF1397">
        <v>767189682</v>
      </c>
      <c r="CI1397">
        <v>0</v>
      </c>
      <c r="CJ1397">
        <v>1504</v>
      </c>
      <c r="CK1397">
        <v>1011.2</v>
      </c>
      <c r="CL1397">
        <v>4.2187999999999999</v>
      </c>
      <c r="CM1397">
        <v>1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3</v>
      </c>
      <c r="CY1397">
        <v>7</v>
      </c>
      <c r="CZ1397" t="s">
        <v>131</v>
      </c>
      <c r="DA1397">
        <v>145</v>
      </c>
      <c r="DB1397">
        <v>1</v>
      </c>
      <c r="DC1397" t="s">
        <v>132</v>
      </c>
      <c r="DD1397" t="s">
        <v>133</v>
      </c>
      <c r="DG1397">
        <v>1915705</v>
      </c>
      <c r="DI1397">
        <v>0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3">
      <c r="A1398" t="str">
        <f>"09/28/2024 21:16:05.101"</f>
        <v>09/28/2024 21:16:05.101</v>
      </c>
      <c r="C1398" t="str">
        <f t="shared" si="87"/>
        <v>FFDFD7C0</v>
      </c>
      <c r="D1398" t="s">
        <v>143</v>
      </c>
      <c r="E1398">
        <v>13</v>
      </c>
      <c r="J1398" t="s">
        <v>144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"21:16:04.766"</f>
        <v>21:16:04.766</v>
      </c>
      <c r="T1398" t="str">
        <f>"21:16:04.366"</f>
        <v>21:16:04.366</v>
      </c>
      <c r="U1398" t="str">
        <f t="shared" si="85"/>
        <v>A073EB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126</v>
      </c>
      <c r="AG1398">
        <v>0</v>
      </c>
      <c r="AH1398">
        <v>0</v>
      </c>
      <c r="AI1398">
        <v>2</v>
      </c>
      <c r="AJ1398">
        <v>1</v>
      </c>
      <c r="AK1398" t="s">
        <v>737</v>
      </c>
      <c r="AL1398">
        <v>36.009278000000002</v>
      </c>
      <c r="AM1398" t="s">
        <v>738</v>
      </c>
      <c r="AN1398">
        <v>-75.673891999999995</v>
      </c>
      <c r="AO1398">
        <v>25</v>
      </c>
      <c r="AP1398">
        <v>350</v>
      </c>
      <c r="AQ1398" t="s">
        <v>129</v>
      </c>
      <c r="AR1398">
        <v>-12</v>
      </c>
      <c r="AS1398">
        <v>-77</v>
      </c>
      <c r="AT1398">
        <v>832</v>
      </c>
      <c r="BB1398" t="str">
        <f t="shared" si="86"/>
        <v>1200</v>
      </c>
      <c r="BC1398">
        <v>1</v>
      </c>
      <c r="BD1398" t="str">
        <f t="shared" si="88"/>
        <v xml:space="preserve">N1281F  </v>
      </c>
      <c r="BE1398">
        <v>1</v>
      </c>
      <c r="BG1398">
        <v>0</v>
      </c>
      <c r="BH1398">
        <v>0</v>
      </c>
      <c r="BI1398">
        <v>0</v>
      </c>
      <c r="BJ1398">
        <v>175</v>
      </c>
      <c r="BK1398">
        <v>-175</v>
      </c>
      <c r="BL1398" t="s">
        <v>130</v>
      </c>
      <c r="BM1398">
        <v>1</v>
      </c>
      <c r="BN1398">
        <v>0</v>
      </c>
      <c r="BO1398">
        <v>1</v>
      </c>
      <c r="BP1398">
        <v>0</v>
      </c>
      <c r="BT1398">
        <v>0</v>
      </c>
      <c r="BU1398">
        <v>0</v>
      </c>
      <c r="CE1398" t="str">
        <f>"21:16:04.767"</f>
        <v>21:16:04.767</v>
      </c>
      <c r="CF1398">
        <v>767189682</v>
      </c>
      <c r="CI1398">
        <v>0</v>
      </c>
      <c r="CJ1398">
        <v>1504</v>
      </c>
      <c r="CK1398">
        <v>1011.2</v>
      </c>
      <c r="CL1398">
        <v>4.2187999999999999</v>
      </c>
      <c r="CM1398">
        <v>1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3</v>
      </c>
      <c r="CY1398">
        <v>7</v>
      </c>
      <c r="CZ1398" t="s">
        <v>131</v>
      </c>
      <c r="DA1398">
        <v>145</v>
      </c>
      <c r="DB1398">
        <v>1</v>
      </c>
      <c r="DC1398" t="s">
        <v>132</v>
      </c>
      <c r="DD1398" t="s">
        <v>133</v>
      </c>
      <c r="DG1398">
        <v>1915705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3">
      <c r="A1399" t="str">
        <f>"09/28/2024 21:16:05.101"</f>
        <v>09/28/2024 21:16:05.101</v>
      </c>
      <c r="C1399" t="str">
        <f t="shared" si="87"/>
        <v>FFDFD7C0</v>
      </c>
      <c r="D1399" t="s">
        <v>427</v>
      </c>
      <c r="E1399">
        <v>46</v>
      </c>
      <c r="H1399">
        <v>143</v>
      </c>
      <c r="I1399" t="s">
        <v>428</v>
      </c>
      <c r="J1399" t="s">
        <v>297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"21:16:04.766"</f>
        <v>21:16:04.766</v>
      </c>
      <c r="T1399" t="str">
        <f>"21:16:04.366"</f>
        <v>21:16:04.366</v>
      </c>
      <c r="U1399" t="str">
        <f t="shared" si="85"/>
        <v>A073EB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126</v>
      </c>
      <c r="AG1399">
        <v>0</v>
      </c>
      <c r="AH1399">
        <v>0</v>
      </c>
      <c r="AI1399">
        <v>2</v>
      </c>
      <c r="AJ1399">
        <v>1</v>
      </c>
      <c r="AK1399" t="s">
        <v>737</v>
      </c>
      <c r="AL1399">
        <v>36.009278000000002</v>
      </c>
      <c r="AM1399" t="s">
        <v>738</v>
      </c>
      <c r="AN1399">
        <v>-75.673891999999995</v>
      </c>
      <c r="AO1399">
        <v>25</v>
      </c>
      <c r="AP1399">
        <v>350</v>
      </c>
      <c r="AQ1399" t="s">
        <v>129</v>
      </c>
      <c r="AR1399">
        <v>-12</v>
      </c>
      <c r="AS1399">
        <v>-77</v>
      </c>
      <c r="AT1399">
        <v>832</v>
      </c>
      <c r="BB1399" t="str">
        <f t="shared" si="86"/>
        <v>1200</v>
      </c>
      <c r="BC1399">
        <v>1</v>
      </c>
      <c r="BD1399" t="str">
        <f t="shared" si="88"/>
        <v xml:space="preserve">N1281F  </v>
      </c>
      <c r="BE1399">
        <v>1</v>
      </c>
      <c r="BG1399">
        <v>0</v>
      </c>
      <c r="BH1399">
        <v>0</v>
      </c>
      <c r="BI1399">
        <v>0</v>
      </c>
      <c r="BJ1399">
        <v>175</v>
      </c>
      <c r="BK1399">
        <v>-175</v>
      </c>
      <c r="BL1399" t="s">
        <v>130</v>
      </c>
      <c r="BM1399">
        <v>1</v>
      </c>
      <c r="BN1399">
        <v>0</v>
      </c>
      <c r="BO1399">
        <v>1</v>
      </c>
      <c r="BP1399">
        <v>0</v>
      </c>
      <c r="BT1399">
        <v>0</v>
      </c>
      <c r="BU1399">
        <v>0</v>
      </c>
      <c r="CE1399" t="str">
        <f>"21:16:04.767"</f>
        <v>21:16:04.767</v>
      </c>
      <c r="CF1399">
        <v>767189682</v>
      </c>
      <c r="CI1399">
        <v>0</v>
      </c>
      <c r="CJ1399">
        <v>1504</v>
      </c>
      <c r="CK1399">
        <v>1011.2</v>
      </c>
      <c r="CL1399">
        <v>4.2187999999999999</v>
      </c>
      <c r="CM1399">
        <v>1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3</v>
      </c>
      <c r="CY1399">
        <v>7</v>
      </c>
      <c r="CZ1399" t="s">
        <v>131</v>
      </c>
      <c r="DA1399">
        <v>145</v>
      </c>
      <c r="DB1399">
        <v>1</v>
      </c>
      <c r="DC1399" t="s">
        <v>132</v>
      </c>
      <c r="DD1399" t="s">
        <v>133</v>
      </c>
      <c r="DG1399">
        <v>1915705</v>
      </c>
      <c r="DI1399">
        <v>0</v>
      </c>
      <c r="DJ1399">
        <v>0</v>
      </c>
      <c r="DK1399">
        <v>1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3">
      <c r="A1400" t="str">
        <f>"09/28/2024 21:16:06.038"</f>
        <v>09/28/2024 21:16:06.038</v>
      </c>
      <c r="C1400" t="str">
        <f t="shared" si="87"/>
        <v>FFDFD7C0</v>
      </c>
      <c r="D1400" t="s">
        <v>123</v>
      </c>
      <c r="E1400">
        <v>2</v>
      </c>
      <c r="H1400">
        <v>158</v>
      </c>
      <c r="I1400" t="s">
        <v>124</v>
      </c>
      <c r="J1400" t="s">
        <v>125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"21:16:05.789"</f>
        <v>21:16:05.789</v>
      </c>
      <c r="T1400" t="str">
        <f>"21:16:05.389"</f>
        <v>21:16:05.389</v>
      </c>
      <c r="U1400" t="str">
        <f t="shared" si="85"/>
        <v>A073EB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126</v>
      </c>
      <c r="AG1400">
        <v>0</v>
      </c>
      <c r="AH1400">
        <v>0</v>
      </c>
      <c r="AI1400">
        <v>2</v>
      </c>
      <c r="AJ1400">
        <v>1</v>
      </c>
      <c r="AK1400" t="s">
        <v>739</v>
      </c>
      <c r="AL1400">
        <v>36.008955999999998</v>
      </c>
      <c r="AM1400" t="s">
        <v>740</v>
      </c>
      <c r="AN1400">
        <v>-75.673935</v>
      </c>
      <c r="AO1400">
        <v>25</v>
      </c>
      <c r="AP1400">
        <v>375</v>
      </c>
      <c r="AQ1400" t="s">
        <v>129</v>
      </c>
      <c r="AR1400">
        <v>-12</v>
      </c>
      <c r="AS1400">
        <v>-76</v>
      </c>
      <c r="AT1400">
        <v>960</v>
      </c>
      <c r="BB1400" t="str">
        <f t="shared" si="86"/>
        <v>1200</v>
      </c>
      <c r="BC1400">
        <v>1</v>
      </c>
      <c r="BD1400" t="str">
        <f t="shared" si="88"/>
        <v xml:space="preserve">N1281F  </v>
      </c>
      <c r="BE1400">
        <v>1</v>
      </c>
      <c r="BG1400">
        <v>0</v>
      </c>
      <c r="BH1400">
        <v>0</v>
      </c>
      <c r="BI1400">
        <v>0</v>
      </c>
      <c r="BJ1400">
        <v>175</v>
      </c>
      <c r="BK1400">
        <v>-200</v>
      </c>
      <c r="BL1400" t="s">
        <v>130</v>
      </c>
      <c r="BM1400">
        <v>1</v>
      </c>
      <c r="BN1400">
        <v>0</v>
      </c>
      <c r="BO1400">
        <v>1</v>
      </c>
      <c r="BP1400">
        <v>0</v>
      </c>
      <c r="BT1400">
        <v>0</v>
      </c>
      <c r="BU1400">
        <v>0</v>
      </c>
      <c r="CE1400" t="str">
        <f>"21:16:05.796"</f>
        <v>21:16:05.796</v>
      </c>
      <c r="CF1400">
        <v>796113685</v>
      </c>
      <c r="CI1400">
        <v>0</v>
      </c>
      <c r="CJ1400">
        <v>1504</v>
      </c>
      <c r="CK1400">
        <v>1011.2</v>
      </c>
      <c r="CL1400">
        <v>4.2187999999999999</v>
      </c>
      <c r="CM1400">
        <v>1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3</v>
      </c>
      <c r="CY1400">
        <v>7</v>
      </c>
      <c r="CZ1400" t="s">
        <v>131</v>
      </c>
      <c r="DA1400">
        <v>145</v>
      </c>
      <c r="DB1400">
        <v>1</v>
      </c>
      <c r="DC1400" t="s">
        <v>132</v>
      </c>
      <c r="DD1400" t="s">
        <v>133</v>
      </c>
      <c r="DG1400">
        <v>1916191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3">
      <c r="A1401" t="str">
        <f>"09/28/2024 21:16:06.038"</f>
        <v>09/28/2024 21:16:06.038</v>
      </c>
      <c r="C1401" t="str">
        <f t="shared" si="87"/>
        <v>FFDFD7C0</v>
      </c>
      <c r="D1401" t="s">
        <v>143</v>
      </c>
      <c r="E1401">
        <v>13</v>
      </c>
      <c r="J1401" t="s">
        <v>144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"21:16:05.789"</f>
        <v>21:16:05.789</v>
      </c>
      <c r="T1401" t="str">
        <f>"21:16:05.389"</f>
        <v>21:16:05.389</v>
      </c>
      <c r="U1401" t="str">
        <f t="shared" si="85"/>
        <v>A073EB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126</v>
      </c>
      <c r="AG1401">
        <v>0</v>
      </c>
      <c r="AH1401">
        <v>0</v>
      </c>
      <c r="AI1401">
        <v>2</v>
      </c>
      <c r="AJ1401">
        <v>1</v>
      </c>
      <c r="AK1401" t="s">
        <v>739</v>
      </c>
      <c r="AL1401">
        <v>36.008955999999998</v>
      </c>
      <c r="AM1401" t="s">
        <v>740</v>
      </c>
      <c r="AN1401">
        <v>-75.673935</v>
      </c>
      <c r="AO1401">
        <v>25</v>
      </c>
      <c r="AP1401">
        <v>375</v>
      </c>
      <c r="AQ1401" t="s">
        <v>129</v>
      </c>
      <c r="AR1401">
        <v>-12</v>
      </c>
      <c r="AS1401">
        <v>-76</v>
      </c>
      <c r="AT1401">
        <v>960</v>
      </c>
      <c r="BB1401" t="str">
        <f t="shared" si="86"/>
        <v>1200</v>
      </c>
      <c r="BC1401">
        <v>1</v>
      </c>
      <c r="BD1401" t="str">
        <f t="shared" si="88"/>
        <v xml:space="preserve">N1281F  </v>
      </c>
      <c r="BE1401">
        <v>1</v>
      </c>
      <c r="BG1401">
        <v>0</v>
      </c>
      <c r="BH1401">
        <v>0</v>
      </c>
      <c r="BI1401">
        <v>0</v>
      </c>
      <c r="BJ1401">
        <v>175</v>
      </c>
      <c r="BK1401">
        <v>-200</v>
      </c>
      <c r="BL1401" t="s">
        <v>130</v>
      </c>
      <c r="BM1401">
        <v>1</v>
      </c>
      <c r="BN1401">
        <v>0</v>
      </c>
      <c r="BO1401">
        <v>1</v>
      </c>
      <c r="BP1401">
        <v>0</v>
      </c>
      <c r="BT1401">
        <v>0</v>
      </c>
      <c r="BU1401">
        <v>0</v>
      </c>
      <c r="CE1401" t="str">
        <f>"21:16:05.796"</f>
        <v>21:16:05.796</v>
      </c>
      <c r="CF1401">
        <v>796113685</v>
      </c>
      <c r="CI1401">
        <v>0</v>
      </c>
      <c r="CJ1401">
        <v>1504</v>
      </c>
      <c r="CK1401">
        <v>1011.2</v>
      </c>
      <c r="CL1401">
        <v>4.2187999999999999</v>
      </c>
      <c r="CM1401">
        <v>1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3</v>
      </c>
      <c r="CY1401">
        <v>7</v>
      </c>
      <c r="CZ1401" t="s">
        <v>131</v>
      </c>
      <c r="DA1401">
        <v>145</v>
      </c>
      <c r="DB1401">
        <v>1</v>
      </c>
      <c r="DC1401" t="s">
        <v>132</v>
      </c>
      <c r="DD1401" t="s">
        <v>133</v>
      </c>
      <c r="DG1401">
        <v>1916191</v>
      </c>
      <c r="DI1401">
        <v>0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3">
      <c r="A1402" t="str">
        <f>"09/28/2024 21:16:06.038"</f>
        <v>09/28/2024 21:16:06.038</v>
      </c>
      <c r="C1402" t="str">
        <f t="shared" si="87"/>
        <v>FFDFD7C0</v>
      </c>
      <c r="D1402" t="s">
        <v>427</v>
      </c>
      <c r="E1402">
        <v>46</v>
      </c>
      <c r="H1402">
        <v>143</v>
      </c>
      <c r="I1402" t="s">
        <v>428</v>
      </c>
      <c r="J1402" t="s">
        <v>297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"21:16:05.789"</f>
        <v>21:16:05.789</v>
      </c>
      <c r="T1402" t="str">
        <f>"21:16:05.389"</f>
        <v>21:16:05.389</v>
      </c>
      <c r="U1402" t="str">
        <f t="shared" si="85"/>
        <v>A073EB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126</v>
      </c>
      <c r="AG1402">
        <v>0</v>
      </c>
      <c r="AH1402">
        <v>0</v>
      </c>
      <c r="AI1402">
        <v>2</v>
      </c>
      <c r="AJ1402">
        <v>1</v>
      </c>
      <c r="AK1402" t="s">
        <v>739</v>
      </c>
      <c r="AL1402">
        <v>36.008955999999998</v>
      </c>
      <c r="AM1402" t="s">
        <v>740</v>
      </c>
      <c r="AN1402">
        <v>-75.673935</v>
      </c>
      <c r="AO1402">
        <v>25</v>
      </c>
      <c r="AP1402">
        <v>375</v>
      </c>
      <c r="AQ1402" t="s">
        <v>129</v>
      </c>
      <c r="AR1402">
        <v>-12</v>
      </c>
      <c r="AS1402">
        <v>-76</v>
      </c>
      <c r="AT1402">
        <v>960</v>
      </c>
      <c r="BB1402" t="str">
        <f t="shared" si="86"/>
        <v>1200</v>
      </c>
      <c r="BC1402">
        <v>1</v>
      </c>
      <c r="BD1402" t="str">
        <f t="shared" si="88"/>
        <v xml:space="preserve">N1281F  </v>
      </c>
      <c r="BE1402">
        <v>1</v>
      </c>
      <c r="BG1402">
        <v>0</v>
      </c>
      <c r="BH1402">
        <v>0</v>
      </c>
      <c r="BI1402">
        <v>0</v>
      </c>
      <c r="BJ1402">
        <v>175</v>
      </c>
      <c r="BK1402">
        <v>-200</v>
      </c>
      <c r="BL1402" t="s">
        <v>130</v>
      </c>
      <c r="BM1402">
        <v>1</v>
      </c>
      <c r="BN1402">
        <v>0</v>
      </c>
      <c r="BO1402">
        <v>1</v>
      </c>
      <c r="BP1402">
        <v>0</v>
      </c>
      <c r="BT1402">
        <v>0</v>
      </c>
      <c r="BU1402">
        <v>0</v>
      </c>
      <c r="CE1402" t="str">
        <f>"21:16:05.796"</f>
        <v>21:16:05.796</v>
      </c>
      <c r="CF1402">
        <v>796113685</v>
      </c>
      <c r="CI1402">
        <v>0</v>
      </c>
      <c r="CJ1402">
        <v>1504</v>
      </c>
      <c r="CK1402">
        <v>1011.2</v>
      </c>
      <c r="CL1402">
        <v>4.2187999999999999</v>
      </c>
      <c r="CM1402">
        <v>1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3</v>
      </c>
      <c r="CY1402">
        <v>7</v>
      </c>
      <c r="CZ1402" t="s">
        <v>131</v>
      </c>
      <c r="DA1402">
        <v>145</v>
      </c>
      <c r="DB1402">
        <v>1</v>
      </c>
      <c r="DC1402" t="s">
        <v>132</v>
      </c>
      <c r="DD1402" t="s">
        <v>133</v>
      </c>
      <c r="DG1402">
        <v>1916191</v>
      </c>
      <c r="DI1402">
        <v>0</v>
      </c>
      <c r="DJ1402">
        <v>0</v>
      </c>
      <c r="DK1402">
        <v>1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3">
      <c r="A1403" t="str">
        <f>"09/28/2024 21:16:06.038"</f>
        <v>09/28/2024 21:16:06.038</v>
      </c>
      <c r="C1403" t="str">
        <f t="shared" si="87"/>
        <v>FFDFD7C0</v>
      </c>
      <c r="D1403" t="s">
        <v>136</v>
      </c>
      <c r="E1403">
        <v>3</v>
      </c>
      <c r="F1403">
        <v>1003</v>
      </c>
      <c r="G1403" t="s">
        <v>142</v>
      </c>
      <c r="J1403" t="s">
        <v>137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"21:16:05.789"</f>
        <v>21:16:05.789</v>
      </c>
      <c r="T1403" t="str">
        <f>"21:16:05.389"</f>
        <v>21:16:05.389</v>
      </c>
      <c r="U1403" t="str">
        <f t="shared" si="85"/>
        <v>A073EB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126</v>
      </c>
      <c r="AG1403">
        <v>0</v>
      </c>
      <c r="AH1403">
        <v>0</v>
      </c>
      <c r="AI1403">
        <v>2</v>
      </c>
      <c r="AJ1403">
        <v>1</v>
      </c>
      <c r="AK1403" t="s">
        <v>739</v>
      </c>
      <c r="AL1403">
        <v>36.008955999999998</v>
      </c>
      <c r="AM1403" t="s">
        <v>740</v>
      </c>
      <c r="AN1403">
        <v>-75.673935</v>
      </c>
      <c r="AO1403">
        <v>25</v>
      </c>
      <c r="AP1403">
        <v>375</v>
      </c>
      <c r="AQ1403" t="s">
        <v>129</v>
      </c>
      <c r="AR1403">
        <v>-12</v>
      </c>
      <c r="AS1403">
        <v>-76</v>
      </c>
      <c r="AT1403">
        <v>960</v>
      </c>
      <c r="BB1403" t="str">
        <f t="shared" si="86"/>
        <v>1200</v>
      </c>
      <c r="BC1403">
        <v>1</v>
      </c>
      <c r="BD1403" t="str">
        <f t="shared" si="88"/>
        <v xml:space="preserve">N1281F  </v>
      </c>
      <c r="BE1403">
        <v>1</v>
      </c>
      <c r="BG1403">
        <v>0</v>
      </c>
      <c r="BH1403">
        <v>0</v>
      </c>
      <c r="BI1403">
        <v>0</v>
      </c>
      <c r="BJ1403">
        <v>175</v>
      </c>
      <c r="BK1403">
        <v>-200</v>
      </c>
      <c r="BL1403" t="s">
        <v>130</v>
      </c>
      <c r="BM1403">
        <v>1</v>
      </c>
      <c r="BN1403">
        <v>0</v>
      </c>
      <c r="BO1403">
        <v>1</v>
      </c>
      <c r="BP1403">
        <v>0</v>
      </c>
      <c r="BT1403">
        <v>0</v>
      </c>
      <c r="BU1403">
        <v>0</v>
      </c>
      <c r="CE1403" t="str">
        <f>"21:16:05.796"</f>
        <v>21:16:05.796</v>
      </c>
      <c r="CF1403">
        <v>796113685</v>
      </c>
      <c r="CI1403">
        <v>0</v>
      </c>
      <c r="CJ1403">
        <v>1504</v>
      </c>
      <c r="CK1403">
        <v>1011.2</v>
      </c>
      <c r="CL1403">
        <v>4.2187999999999999</v>
      </c>
      <c r="CM1403">
        <v>1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3</v>
      </c>
      <c r="CY1403">
        <v>7</v>
      </c>
      <c r="CZ1403" t="s">
        <v>131</v>
      </c>
      <c r="DA1403">
        <v>145</v>
      </c>
      <c r="DB1403">
        <v>1</v>
      </c>
      <c r="DC1403" t="s">
        <v>132</v>
      </c>
      <c r="DD1403" t="s">
        <v>133</v>
      </c>
      <c r="DG1403">
        <v>1916191</v>
      </c>
      <c r="DI1403">
        <v>0</v>
      </c>
      <c r="DJ1403">
        <v>0</v>
      </c>
      <c r="DK1403">
        <v>1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3">
      <c r="A1404" t="str">
        <f>"09/28/2024 21:16:06.101"</f>
        <v>09/28/2024 21:16:06.101</v>
      </c>
      <c r="C1404" t="str">
        <f t="shared" si="87"/>
        <v>FFDFD7C0</v>
      </c>
      <c r="D1404" t="s">
        <v>136</v>
      </c>
      <c r="E1404">
        <v>4</v>
      </c>
      <c r="F1404">
        <v>1004</v>
      </c>
      <c r="G1404" t="s">
        <v>124</v>
      </c>
      <c r="J1404" t="s">
        <v>137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"21:16:05.789"</f>
        <v>21:16:05.789</v>
      </c>
      <c r="T1404" t="str">
        <f>"21:16:05.389"</f>
        <v>21:16:05.389</v>
      </c>
      <c r="U1404" t="str">
        <f t="shared" si="85"/>
        <v>A073EB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126</v>
      </c>
      <c r="AG1404">
        <v>0</v>
      </c>
      <c r="AH1404">
        <v>0</v>
      </c>
      <c r="AI1404">
        <v>2</v>
      </c>
      <c r="AJ1404">
        <v>1</v>
      </c>
      <c r="AK1404" t="s">
        <v>739</v>
      </c>
      <c r="AL1404">
        <v>36.008955999999998</v>
      </c>
      <c r="AM1404" t="s">
        <v>740</v>
      </c>
      <c r="AN1404">
        <v>-75.673935</v>
      </c>
      <c r="AO1404">
        <v>25</v>
      </c>
      <c r="AP1404">
        <v>375</v>
      </c>
      <c r="AQ1404" t="s">
        <v>129</v>
      </c>
      <c r="AR1404">
        <v>-12</v>
      </c>
      <c r="AS1404">
        <v>-76</v>
      </c>
      <c r="AT1404">
        <v>960</v>
      </c>
      <c r="BB1404" t="str">
        <f t="shared" si="86"/>
        <v>1200</v>
      </c>
      <c r="BC1404">
        <v>1</v>
      </c>
      <c r="BD1404" t="str">
        <f t="shared" si="88"/>
        <v xml:space="preserve">N1281F  </v>
      </c>
      <c r="BE1404">
        <v>1</v>
      </c>
      <c r="BG1404">
        <v>0</v>
      </c>
      <c r="BH1404">
        <v>0</v>
      </c>
      <c r="BI1404">
        <v>0</v>
      </c>
      <c r="BJ1404">
        <v>175</v>
      </c>
      <c r="BK1404">
        <v>-200</v>
      </c>
      <c r="BL1404" t="s">
        <v>130</v>
      </c>
      <c r="BM1404">
        <v>1</v>
      </c>
      <c r="BN1404">
        <v>0</v>
      </c>
      <c r="BO1404">
        <v>1</v>
      </c>
      <c r="BP1404">
        <v>0</v>
      </c>
      <c r="BT1404">
        <v>0</v>
      </c>
      <c r="BU1404">
        <v>0</v>
      </c>
      <c r="CE1404" t="str">
        <f>"21:16:05.796"</f>
        <v>21:16:05.796</v>
      </c>
      <c r="CF1404">
        <v>796113685</v>
      </c>
      <c r="CI1404">
        <v>0</v>
      </c>
      <c r="CJ1404">
        <v>1504</v>
      </c>
      <c r="CK1404">
        <v>1011.2</v>
      </c>
      <c r="CL1404">
        <v>4.2187999999999999</v>
      </c>
      <c r="CM1404">
        <v>1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3</v>
      </c>
      <c r="CY1404">
        <v>7</v>
      </c>
      <c r="CZ1404" t="s">
        <v>131</v>
      </c>
      <c r="DA1404">
        <v>145</v>
      </c>
      <c r="DB1404">
        <v>1</v>
      </c>
      <c r="DC1404" t="s">
        <v>132</v>
      </c>
      <c r="DD1404" t="s">
        <v>133</v>
      </c>
      <c r="DG1404">
        <v>1916191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3">
      <c r="A1405" t="str">
        <f>"09/28/2024 21:16:07.225"</f>
        <v>09/28/2024 21:16:07.225</v>
      </c>
      <c r="C1405" t="str">
        <f t="shared" si="87"/>
        <v>FFDFD7C0</v>
      </c>
      <c r="D1405" t="s">
        <v>143</v>
      </c>
      <c r="E1405">
        <v>13</v>
      </c>
      <c r="J1405" t="s">
        <v>144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"21:16:06.945"</f>
        <v>21:16:06.945</v>
      </c>
      <c r="T1405" t="str">
        <f>"21:16:06.445"</f>
        <v>21:16:06.445</v>
      </c>
      <c r="U1405" t="str">
        <f t="shared" si="85"/>
        <v>A073EB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126</v>
      </c>
      <c r="AG1405">
        <v>0</v>
      </c>
      <c r="AH1405">
        <v>0</v>
      </c>
      <c r="AI1405">
        <v>2</v>
      </c>
      <c r="AJ1405">
        <v>1</v>
      </c>
      <c r="AK1405" t="s">
        <v>741</v>
      </c>
      <c r="AL1405">
        <v>36.008527000000001</v>
      </c>
      <c r="AM1405" t="s">
        <v>742</v>
      </c>
      <c r="AN1405">
        <v>-75.674000000000007</v>
      </c>
      <c r="AO1405">
        <v>25</v>
      </c>
      <c r="AP1405">
        <v>400</v>
      </c>
      <c r="AQ1405" t="s">
        <v>129</v>
      </c>
      <c r="AR1405">
        <v>-12</v>
      </c>
      <c r="AS1405">
        <v>-76</v>
      </c>
      <c r="AT1405">
        <v>1152</v>
      </c>
      <c r="BB1405" t="str">
        <f t="shared" si="86"/>
        <v>1200</v>
      </c>
      <c r="BC1405">
        <v>1</v>
      </c>
      <c r="BD1405" t="str">
        <f t="shared" si="88"/>
        <v xml:space="preserve">N1281F  </v>
      </c>
      <c r="BE1405">
        <v>1</v>
      </c>
      <c r="BG1405">
        <v>0</v>
      </c>
      <c r="BH1405">
        <v>0</v>
      </c>
      <c r="BI1405">
        <v>0</v>
      </c>
      <c r="BJ1405">
        <v>200</v>
      </c>
      <c r="BK1405">
        <v>-200</v>
      </c>
      <c r="BL1405" t="s">
        <v>130</v>
      </c>
      <c r="BM1405">
        <v>1</v>
      </c>
      <c r="BN1405">
        <v>0</v>
      </c>
      <c r="BO1405">
        <v>1</v>
      </c>
      <c r="BP1405">
        <v>0</v>
      </c>
      <c r="BT1405">
        <v>0</v>
      </c>
      <c r="BU1405">
        <v>0</v>
      </c>
      <c r="CE1405" t="str">
        <f>"21:16:06.953"</f>
        <v>21:16:06.953</v>
      </c>
      <c r="CF1405">
        <v>952833860</v>
      </c>
      <c r="CI1405">
        <v>0</v>
      </c>
      <c r="CJ1405">
        <v>1504</v>
      </c>
      <c r="CK1405">
        <v>1011.2</v>
      </c>
      <c r="CL1405">
        <v>4.2187999999999999</v>
      </c>
      <c r="CM1405">
        <v>1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4</v>
      </c>
      <c r="CY1405">
        <v>7</v>
      </c>
      <c r="CZ1405" t="s">
        <v>131</v>
      </c>
      <c r="DA1405">
        <v>145</v>
      </c>
      <c r="DB1405">
        <v>1</v>
      </c>
      <c r="DC1405" t="s">
        <v>132</v>
      </c>
      <c r="DD1405" t="s">
        <v>133</v>
      </c>
      <c r="DG1405">
        <v>1916720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3">
      <c r="A1406" t="str">
        <f>"09/28/2024 21:16:07.225"</f>
        <v>09/28/2024 21:16:07.225</v>
      </c>
      <c r="C1406" t="str">
        <f t="shared" si="87"/>
        <v>FFDFD7C0</v>
      </c>
      <c r="D1406" t="s">
        <v>427</v>
      </c>
      <c r="E1406">
        <v>46</v>
      </c>
      <c r="H1406">
        <v>143</v>
      </c>
      <c r="I1406" t="s">
        <v>428</v>
      </c>
      <c r="J1406" t="s">
        <v>297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"21:16:06.945"</f>
        <v>21:16:06.945</v>
      </c>
      <c r="T1406" t="str">
        <f>"21:16:06.445"</f>
        <v>21:16:06.445</v>
      </c>
      <c r="U1406" t="str">
        <f t="shared" si="85"/>
        <v>A073EB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126</v>
      </c>
      <c r="AG1406">
        <v>0</v>
      </c>
      <c r="AH1406">
        <v>0</v>
      </c>
      <c r="AI1406">
        <v>2</v>
      </c>
      <c r="AJ1406">
        <v>1</v>
      </c>
      <c r="AK1406" t="s">
        <v>741</v>
      </c>
      <c r="AL1406">
        <v>36.008527000000001</v>
      </c>
      <c r="AM1406" t="s">
        <v>742</v>
      </c>
      <c r="AN1406">
        <v>-75.674000000000007</v>
      </c>
      <c r="AO1406">
        <v>25</v>
      </c>
      <c r="AP1406">
        <v>400</v>
      </c>
      <c r="AQ1406" t="s">
        <v>129</v>
      </c>
      <c r="AR1406">
        <v>-12</v>
      </c>
      <c r="AS1406">
        <v>-76</v>
      </c>
      <c r="AT1406">
        <v>1152</v>
      </c>
      <c r="BB1406" t="str">
        <f t="shared" si="86"/>
        <v>1200</v>
      </c>
      <c r="BC1406">
        <v>1</v>
      </c>
      <c r="BD1406" t="str">
        <f t="shared" si="88"/>
        <v xml:space="preserve">N1281F  </v>
      </c>
      <c r="BE1406">
        <v>1</v>
      </c>
      <c r="BG1406">
        <v>0</v>
      </c>
      <c r="BH1406">
        <v>0</v>
      </c>
      <c r="BI1406">
        <v>0</v>
      </c>
      <c r="BJ1406">
        <v>200</v>
      </c>
      <c r="BK1406">
        <v>-200</v>
      </c>
      <c r="BL1406" t="s">
        <v>130</v>
      </c>
      <c r="BM1406">
        <v>1</v>
      </c>
      <c r="BN1406">
        <v>0</v>
      </c>
      <c r="BO1406">
        <v>1</v>
      </c>
      <c r="BP1406">
        <v>0</v>
      </c>
      <c r="BT1406">
        <v>0</v>
      </c>
      <c r="BU1406">
        <v>0</v>
      </c>
      <c r="CE1406" t="str">
        <f>"21:16:06.953"</f>
        <v>21:16:06.953</v>
      </c>
      <c r="CF1406">
        <v>952833860</v>
      </c>
      <c r="CI1406">
        <v>0</v>
      </c>
      <c r="CJ1406">
        <v>1504</v>
      </c>
      <c r="CK1406">
        <v>1011.2</v>
      </c>
      <c r="CL1406">
        <v>4.2187999999999999</v>
      </c>
      <c r="CM1406">
        <v>1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4</v>
      </c>
      <c r="CY1406">
        <v>7</v>
      </c>
      <c r="CZ1406" t="s">
        <v>131</v>
      </c>
      <c r="DA1406">
        <v>145</v>
      </c>
      <c r="DB1406">
        <v>1</v>
      </c>
      <c r="DC1406" t="s">
        <v>132</v>
      </c>
      <c r="DD1406" t="s">
        <v>133</v>
      </c>
      <c r="DG1406">
        <v>1916720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3">
      <c r="A1407" t="str">
        <f>"09/28/2024 21:16:07.225"</f>
        <v>09/28/2024 21:16:07.225</v>
      </c>
      <c r="C1407" t="str">
        <f t="shared" si="87"/>
        <v>FFDFD7C0</v>
      </c>
      <c r="D1407" t="s">
        <v>136</v>
      </c>
      <c r="E1407">
        <v>3</v>
      </c>
      <c r="F1407">
        <v>1003</v>
      </c>
      <c r="G1407" t="s">
        <v>142</v>
      </c>
      <c r="J1407" t="s">
        <v>137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"21:16:06.945"</f>
        <v>21:16:06.945</v>
      </c>
      <c r="T1407" t="str">
        <f>"21:16:06.445"</f>
        <v>21:16:06.445</v>
      </c>
      <c r="U1407" t="str">
        <f t="shared" si="85"/>
        <v>A073EB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126</v>
      </c>
      <c r="AG1407">
        <v>0</v>
      </c>
      <c r="AH1407">
        <v>0</v>
      </c>
      <c r="AI1407">
        <v>2</v>
      </c>
      <c r="AJ1407">
        <v>1</v>
      </c>
      <c r="AK1407" t="s">
        <v>741</v>
      </c>
      <c r="AL1407">
        <v>36.008527000000001</v>
      </c>
      <c r="AM1407" t="s">
        <v>742</v>
      </c>
      <c r="AN1407">
        <v>-75.674000000000007</v>
      </c>
      <c r="AO1407">
        <v>25</v>
      </c>
      <c r="AP1407">
        <v>400</v>
      </c>
      <c r="AQ1407" t="s">
        <v>129</v>
      </c>
      <c r="AR1407">
        <v>-12</v>
      </c>
      <c r="AS1407">
        <v>-76</v>
      </c>
      <c r="AT1407">
        <v>1152</v>
      </c>
      <c r="BB1407" t="str">
        <f t="shared" si="86"/>
        <v>1200</v>
      </c>
      <c r="BC1407">
        <v>1</v>
      </c>
      <c r="BD1407" t="str">
        <f t="shared" si="88"/>
        <v xml:space="preserve">N1281F  </v>
      </c>
      <c r="BE1407">
        <v>1</v>
      </c>
      <c r="BG1407">
        <v>0</v>
      </c>
      <c r="BH1407">
        <v>0</v>
      </c>
      <c r="BI1407">
        <v>0</v>
      </c>
      <c r="BJ1407">
        <v>200</v>
      </c>
      <c r="BK1407">
        <v>-200</v>
      </c>
      <c r="BL1407" t="s">
        <v>130</v>
      </c>
      <c r="BM1407">
        <v>1</v>
      </c>
      <c r="BN1407">
        <v>0</v>
      </c>
      <c r="BO1407">
        <v>1</v>
      </c>
      <c r="BP1407">
        <v>0</v>
      </c>
      <c r="BT1407">
        <v>0</v>
      </c>
      <c r="BU1407">
        <v>0</v>
      </c>
      <c r="CE1407" t="str">
        <f>"21:16:06.953"</f>
        <v>21:16:06.953</v>
      </c>
      <c r="CF1407">
        <v>952833860</v>
      </c>
      <c r="CI1407">
        <v>0</v>
      </c>
      <c r="CJ1407">
        <v>1504</v>
      </c>
      <c r="CK1407">
        <v>1011.2</v>
      </c>
      <c r="CL1407">
        <v>4.2187999999999999</v>
      </c>
      <c r="CM1407">
        <v>1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4</v>
      </c>
      <c r="CY1407">
        <v>7</v>
      </c>
      <c r="CZ1407" t="s">
        <v>131</v>
      </c>
      <c r="DA1407">
        <v>145</v>
      </c>
      <c r="DB1407">
        <v>1</v>
      </c>
      <c r="DC1407" t="s">
        <v>132</v>
      </c>
      <c r="DD1407" t="s">
        <v>133</v>
      </c>
      <c r="DG1407">
        <v>1916720</v>
      </c>
      <c r="DI1407">
        <v>0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3">
      <c r="A1408" t="str">
        <f>"09/28/2024 21:16:07.225"</f>
        <v>09/28/2024 21:16:07.225</v>
      </c>
      <c r="C1408" t="str">
        <f t="shared" si="87"/>
        <v>FFDFD7C0</v>
      </c>
      <c r="D1408" t="s">
        <v>136</v>
      </c>
      <c r="E1408">
        <v>4</v>
      </c>
      <c r="F1408">
        <v>1004</v>
      </c>
      <c r="G1408" t="s">
        <v>124</v>
      </c>
      <c r="J1408" t="s">
        <v>137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"21:16:06.945"</f>
        <v>21:16:06.945</v>
      </c>
      <c r="T1408" t="str">
        <f>"21:16:06.445"</f>
        <v>21:16:06.445</v>
      </c>
      <c r="U1408" t="str">
        <f t="shared" si="85"/>
        <v>A073EB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126</v>
      </c>
      <c r="AG1408">
        <v>0</v>
      </c>
      <c r="AH1408">
        <v>0</v>
      </c>
      <c r="AI1408">
        <v>2</v>
      </c>
      <c r="AJ1408">
        <v>1</v>
      </c>
      <c r="AK1408" t="s">
        <v>741</v>
      </c>
      <c r="AL1408">
        <v>36.008527000000001</v>
      </c>
      <c r="AM1408" t="s">
        <v>742</v>
      </c>
      <c r="AN1408">
        <v>-75.674000000000007</v>
      </c>
      <c r="AO1408">
        <v>25</v>
      </c>
      <c r="AP1408">
        <v>400</v>
      </c>
      <c r="AQ1408" t="s">
        <v>129</v>
      </c>
      <c r="AR1408">
        <v>-12</v>
      </c>
      <c r="AS1408">
        <v>-76</v>
      </c>
      <c r="AT1408">
        <v>1152</v>
      </c>
      <c r="BB1408" t="str">
        <f t="shared" si="86"/>
        <v>1200</v>
      </c>
      <c r="BC1408">
        <v>1</v>
      </c>
      <c r="BD1408" t="str">
        <f t="shared" si="88"/>
        <v xml:space="preserve">N1281F  </v>
      </c>
      <c r="BE1408">
        <v>1</v>
      </c>
      <c r="BG1408">
        <v>0</v>
      </c>
      <c r="BH1408">
        <v>0</v>
      </c>
      <c r="BI1408">
        <v>0</v>
      </c>
      <c r="BJ1408">
        <v>200</v>
      </c>
      <c r="BK1408">
        <v>-200</v>
      </c>
      <c r="BL1408" t="s">
        <v>130</v>
      </c>
      <c r="BM1408">
        <v>1</v>
      </c>
      <c r="BN1408">
        <v>0</v>
      </c>
      <c r="BO1408">
        <v>1</v>
      </c>
      <c r="BP1408">
        <v>0</v>
      </c>
      <c r="BT1408">
        <v>0</v>
      </c>
      <c r="BU1408">
        <v>0</v>
      </c>
      <c r="CE1408" t="str">
        <f>"21:16:06.953"</f>
        <v>21:16:06.953</v>
      </c>
      <c r="CF1408">
        <v>952833860</v>
      </c>
      <c r="CI1408">
        <v>0</v>
      </c>
      <c r="CJ1408">
        <v>1504</v>
      </c>
      <c r="CK1408">
        <v>1011.2</v>
      </c>
      <c r="CL1408">
        <v>4.2187999999999999</v>
      </c>
      <c r="CM1408">
        <v>1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4</v>
      </c>
      <c r="CY1408">
        <v>7</v>
      </c>
      <c r="CZ1408" t="s">
        <v>131</v>
      </c>
      <c r="DA1408">
        <v>145</v>
      </c>
      <c r="DB1408">
        <v>1</v>
      </c>
      <c r="DC1408" t="s">
        <v>132</v>
      </c>
      <c r="DD1408" t="s">
        <v>133</v>
      </c>
      <c r="DG1408">
        <v>1916720</v>
      </c>
      <c r="DI1408">
        <v>0</v>
      </c>
      <c r="DJ1408">
        <v>0</v>
      </c>
      <c r="DK1408">
        <v>1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3">
      <c r="A1409" t="str">
        <f>"09/28/2024 21:16:07.303"</f>
        <v>09/28/2024 21:16:07.303</v>
      </c>
      <c r="C1409" t="str">
        <f t="shared" si="87"/>
        <v>FFDFD7C0</v>
      </c>
      <c r="D1409" t="s">
        <v>123</v>
      </c>
      <c r="E1409">
        <v>2</v>
      </c>
      <c r="H1409">
        <v>158</v>
      </c>
      <c r="I1409" t="s">
        <v>124</v>
      </c>
      <c r="J1409" t="s">
        <v>125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"21:16:06.945"</f>
        <v>21:16:06.945</v>
      </c>
      <c r="T1409" t="str">
        <f>"21:16:06.445"</f>
        <v>21:16:06.445</v>
      </c>
      <c r="U1409" t="str">
        <f t="shared" si="85"/>
        <v>A073EB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126</v>
      </c>
      <c r="AG1409">
        <v>0</v>
      </c>
      <c r="AH1409">
        <v>0</v>
      </c>
      <c r="AI1409">
        <v>2</v>
      </c>
      <c r="AJ1409">
        <v>1</v>
      </c>
      <c r="AK1409" t="s">
        <v>741</v>
      </c>
      <c r="AL1409">
        <v>36.008527000000001</v>
      </c>
      <c r="AM1409" t="s">
        <v>742</v>
      </c>
      <c r="AN1409">
        <v>-75.674000000000007</v>
      </c>
      <c r="AO1409">
        <v>25</v>
      </c>
      <c r="AP1409">
        <v>400</v>
      </c>
      <c r="AQ1409" t="s">
        <v>129</v>
      </c>
      <c r="AR1409">
        <v>-12</v>
      </c>
      <c r="AS1409">
        <v>-76</v>
      </c>
      <c r="AT1409">
        <v>1152</v>
      </c>
      <c r="BB1409" t="str">
        <f t="shared" si="86"/>
        <v>1200</v>
      </c>
      <c r="BC1409">
        <v>1</v>
      </c>
      <c r="BD1409" t="str">
        <f t="shared" si="88"/>
        <v xml:space="preserve">N1281F  </v>
      </c>
      <c r="BE1409">
        <v>1</v>
      </c>
      <c r="BG1409">
        <v>0</v>
      </c>
      <c r="BH1409">
        <v>0</v>
      </c>
      <c r="BI1409">
        <v>0</v>
      </c>
      <c r="BJ1409">
        <v>200</v>
      </c>
      <c r="BK1409">
        <v>-200</v>
      </c>
      <c r="BL1409" t="s">
        <v>130</v>
      </c>
      <c r="BM1409">
        <v>1</v>
      </c>
      <c r="BN1409">
        <v>0</v>
      </c>
      <c r="BO1409">
        <v>1</v>
      </c>
      <c r="BP1409">
        <v>0</v>
      </c>
      <c r="BT1409">
        <v>0</v>
      </c>
      <c r="BU1409">
        <v>0</v>
      </c>
      <c r="CE1409" t="str">
        <f>"21:16:06.953"</f>
        <v>21:16:06.953</v>
      </c>
      <c r="CF1409">
        <v>952833860</v>
      </c>
      <c r="CI1409">
        <v>0</v>
      </c>
      <c r="CJ1409">
        <v>1504</v>
      </c>
      <c r="CK1409">
        <v>1011.2</v>
      </c>
      <c r="CL1409">
        <v>4.2187999999999999</v>
      </c>
      <c r="CM1409">
        <v>1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4</v>
      </c>
      <c r="CY1409">
        <v>7</v>
      </c>
      <c r="CZ1409" t="s">
        <v>131</v>
      </c>
      <c r="DA1409">
        <v>145</v>
      </c>
      <c r="DB1409">
        <v>1</v>
      </c>
      <c r="DC1409" t="s">
        <v>132</v>
      </c>
      <c r="DD1409" t="s">
        <v>133</v>
      </c>
      <c r="DG1409">
        <v>1916720</v>
      </c>
      <c r="DI1409">
        <v>0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3">
      <c r="A1410" t="str">
        <f>"09/28/2024 21:16:08.209"</f>
        <v>09/28/2024 21:16:08.209</v>
      </c>
      <c r="C1410" t="str">
        <f t="shared" si="87"/>
        <v>FFDFD7C0</v>
      </c>
      <c r="D1410" t="s">
        <v>123</v>
      </c>
      <c r="E1410">
        <v>2</v>
      </c>
      <c r="H1410">
        <v>158</v>
      </c>
      <c r="I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"21:16:07.945"</f>
        <v>21:16:07.945</v>
      </c>
      <c r="T1410" t="str">
        <f>"21:16:07.445"</f>
        <v>21:16:07.445</v>
      </c>
      <c r="U1410" t="str">
        <f t="shared" ref="U1410:U1473" si="89">"A073EB"</f>
        <v>A073EB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126</v>
      </c>
      <c r="AG1410">
        <v>0</v>
      </c>
      <c r="AH1410">
        <v>0</v>
      </c>
      <c r="AI1410">
        <v>2</v>
      </c>
      <c r="AJ1410">
        <v>1</v>
      </c>
      <c r="AK1410" t="s">
        <v>743</v>
      </c>
      <c r="AL1410">
        <v>36.008161999999999</v>
      </c>
      <c r="AM1410" t="s">
        <v>744</v>
      </c>
      <c r="AN1410">
        <v>-75.674064000000001</v>
      </c>
      <c r="AO1410">
        <v>25</v>
      </c>
      <c r="AP1410">
        <v>425</v>
      </c>
      <c r="AQ1410" t="s">
        <v>129</v>
      </c>
      <c r="AR1410">
        <v>-11</v>
      </c>
      <c r="AS1410">
        <v>-76</v>
      </c>
      <c r="AT1410">
        <v>960</v>
      </c>
      <c r="BB1410" t="str">
        <f t="shared" si="86"/>
        <v>1200</v>
      </c>
      <c r="BC1410">
        <v>1</v>
      </c>
      <c r="BD1410" t="str">
        <f t="shared" si="88"/>
        <v xml:space="preserve">N1281F  </v>
      </c>
      <c r="BE1410">
        <v>1</v>
      </c>
      <c r="BG1410">
        <v>0</v>
      </c>
      <c r="BH1410">
        <v>0</v>
      </c>
      <c r="BI1410">
        <v>0</v>
      </c>
      <c r="BJ1410">
        <v>200</v>
      </c>
      <c r="BK1410">
        <v>-225</v>
      </c>
      <c r="BL1410" t="s">
        <v>130</v>
      </c>
      <c r="BM1410">
        <v>1</v>
      </c>
      <c r="BN1410">
        <v>0</v>
      </c>
      <c r="BO1410">
        <v>1</v>
      </c>
      <c r="BP1410">
        <v>0</v>
      </c>
      <c r="BT1410">
        <v>0</v>
      </c>
      <c r="BU1410">
        <v>0</v>
      </c>
      <c r="CE1410" t="str">
        <f>"21:16:07.952"</f>
        <v>21:16:07.952</v>
      </c>
      <c r="CF1410">
        <v>952266283</v>
      </c>
      <c r="CI1410">
        <v>0</v>
      </c>
      <c r="CJ1410">
        <v>1504</v>
      </c>
      <c r="CK1410">
        <v>1011.2</v>
      </c>
      <c r="CL1410">
        <v>4.2187999999999999</v>
      </c>
      <c r="CM1410">
        <v>1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4</v>
      </c>
      <c r="CY1410">
        <v>7</v>
      </c>
      <c r="CZ1410" t="s">
        <v>131</v>
      </c>
      <c r="DA1410">
        <v>145</v>
      </c>
      <c r="DB1410">
        <v>1</v>
      </c>
      <c r="DC1410" t="s">
        <v>132</v>
      </c>
      <c r="DD1410" t="s">
        <v>133</v>
      </c>
      <c r="DG1410">
        <v>1917197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3">
      <c r="A1411" t="str">
        <f>"09/28/2024 21:16:08.209"</f>
        <v>09/28/2024 21:16:08.209</v>
      </c>
      <c r="C1411" t="str">
        <f t="shared" si="87"/>
        <v>FFDFD7C0</v>
      </c>
      <c r="D1411" t="s">
        <v>143</v>
      </c>
      <c r="E1411">
        <v>13</v>
      </c>
      <c r="J1411" t="s">
        <v>144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"21:16:07.945"</f>
        <v>21:16:07.945</v>
      </c>
      <c r="T1411" t="str">
        <f>"21:16:07.445"</f>
        <v>21:16:07.445</v>
      </c>
      <c r="U1411" t="str">
        <f t="shared" si="89"/>
        <v>A073EB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126</v>
      </c>
      <c r="AG1411">
        <v>0</v>
      </c>
      <c r="AH1411">
        <v>0</v>
      </c>
      <c r="AI1411">
        <v>2</v>
      </c>
      <c r="AJ1411">
        <v>1</v>
      </c>
      <c r="AK1411" t="s">
        <v>743</v>
      </c>
      <c r="AL1411">
        <v>36.008161999999999</v>
      </c>
      <c r="AM1411" t="s">
        <v>744</v>
      </c>
      <c r="AN1411">
        <v>-75.674064000000001</v>
      </c>
      <c r="AO1411">
        <v>25</v>
      </c>
      <c r="AP1411">
        <v>425</v>
      </c>
      <c r="AQ1411" t="s">
        <v>129</v>
      </c>
      <c r="AR1411">
        <v>-11</v>
      </c>
      <c r="AS1411">
        <v>-76</v>
      </c>
      <c r="AT1411">
        <v>960</v>
      </c>
      <c r="BB1411" t="str">
        <f t="shared" ref="BB1411:BB1474" si="90">"1200"</f>
        <v>1200</v>
      </c>
      <c r="BC1411">
        <v>1</v>
      </c>
      <c r="BD1411" t="str">
        <f t="shared" si="88"/>
        <v xml:space="preserve">N1281F  </v>
      </c>
      <c r="BE1411">
        <v>1</v>
      </c>
      <c r="BG1411">
        <v>0</v>
      </c>
      <c r="BH1411">
        <v>0</v>
      </c>
      <c r="BI1411">
        <v>0</v>
      </c>
      <c r="BJ1411">
        <v>200</v>
      </c>
      <c r="BK1411">
        <v>-225</v>
      </c>
      <c r="BL1411" t="s">
        <v>130</v>
      </c>
      <c r="BM1411">
        <v>1</v>
      </c>
      <c r="BN1411">
        <v>0</v>
      </c>
      <c r="BO1411">
        <v>1</v>
      </c>
      <c r="BP1411">
        <v>0</v>
      </c>
      <c r="BT1411">
        <v>0</v>
      </c>
      <c r="BU1411">
        <v>0</v>
      </c>
      <c r="CE1411" t="str">
        <f>"21:16:07.952"</f>
        <v>21:16:07.952</v>
      </c>
      <c r="CF1411">
        <v>952266283</v>
      </c>
      <c r="CI1411">
        <v>0</v>
      </c>
      <c r="CJ1411">
        <v>1504</v>
      </c>
      <c r="CK1411">
        <v>1011.2</v>
      </c>
      <c r="CL1411">
        <v>4.2187999999999999</v>
      </c>
      <c r="CM1411">
        <v>1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4</v>
      </c>
      <c r="CY1411">
        <v>7</v>
      </c>
      <c r="CZ1411" t="s">
        <v>131</v>
      </c>
      <c r="DA1411">
        <v>145</v>
      </c>
      <c r="DB1411">
        <v>1</v>
      </c>
      <c r="DC1411" t="s">
        <v>132</v>
      </c>
      <c r="DD1411" t="s">
        <v>133</v>
      </c>
      <c r="DG1411">
        <v>1917197</v>
      </c>
      <c r="DI1411">
        <v>0</v>
      </c>
      <c r="DJ1411">
        <v>0</v>
      </c>
      <c r="DK1411">
        <v>1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3">
      <c r="A1412" t="str">
        <f>"09/28/2024 21:16:08.209"</f>
        <v>09/28/2024 21:16:08.209</v>
      </c>
      <c r="C1412" t="str">
        <f t="shared" si="87"/>
        <v>FFDFD7C0</v>
      </c>
      <c r="D1412" t="s">
        <v>427</v>
      </c>
      <c r="E1412">
        <v>46</v>
      </c>
      <c r="H1412">
        <v>143</v>
      </c>
      <c r="I1412" t="s">
        <v>428</v>
      </c>
      <c r="J1412" t="s">
        <v>297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"21:16:07.945"</f>
        <v>21:16:07.945</v>
      </c>
      <c r="T1412" t="str">
        <f>"21:16:07.445"</f>
        <v>21:16:07.445</v>
      </c>
      <c r="U1412" t="str">
        <f t="shared" si="89"/>
        <v>A073EB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126</v>
      </c>
      <c r="AG1412">
        <v>0</v>
      </c>
      <c r="AH1412">
        <v>0</v>
      </c>
      <c r="AI1412">
        <v>2</v>
      </c>
      <c r="AJ1412">
        <v>1</v>
      </c>
      <c r="AK1412" t="s">
        <v>743</v>
      </c>
      <c r="AL1412">
        <v>36.008161999999999</v>
      </c>
      <c r="AM1412" t="s">
        <v>744</v>
      </c>
      <c r="AN1412">
        <v>-75.674064000000001</v>
      </c>
      <c r="AO1412">
        <v>25</v>
      </c>
      <c r="AP1412">
        <v>425</v>
      </c>
      <c r="AQ1412" t="s">
        <v>129</v>
      </c>
      <c r="AR1412">
        <v>-11</v>
      </c>
      <c r="AS1412">
        <v>-76</v>
      </c>
      <c r="AT1412">
        <v>960</v>
      </c>
      <c r="BB1412" t="str">
        <f t="shared" si="90"/>
        <v>1200</v>
      </c>
      <c r="BC1412">
        <v>1</v>
      </c>
      <c r="BD1412" t="str">
        <f t="shared" si="88"/>
        <v xml:space="preserve">N1281F  </v>
      </c>
      <c r="BE1412">
        <v>1</v>
      </c>
      <c r="BG1412">
        <v>0</v>
      </c>
      <c r="BH1412">
        <v>0</v>
      </c>
      <c r="BI1412">
        <v>0</v>
      </c>
      <c r="BJ1412">
        <v>200</v>
      </c>
      <c r="BK1412">
        <v>-225</v>
      </c>
      <c r="BL1412" t="s">
        <v>130</v>
      </c>
      <c r="BM1412">
        <v>1</v>
      </c>
      <c r="BN1412">
        <v>0</v>
      </c>
      <c r="BO1412">
        <v>1</v>
      </c>
      <c r="BP1412">
        <v>0</v>
      </c>
      <c r="BT1412">
        <v>0</v>
      </c>
      <c r="BU1412">
        <v>0</v>
      </c>
      <c r="CE1412" t="str">
        <f>"21:16:07.952"</f>
        <v>21:16:07.952</v>
      </c>
      <c r="CF1412">
        <v>952266283</v>
      </c>
      <c r="CI1412">
        <v>0</v>
      </c>
      <c r="CJ1412">
        <v>1504</v>
      </c>
      <c r="CK1412">
        <v>1011.2</v>
      </c>
      <c r="CL1412">
        <v>4.2187999999999999</v>
      </c>
      <c r="CM1412">
        <v>1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4</v>
      </c>
      <c r="CY1412">
        <v>7</v>
      </c>
      <c r="CZ1412" t="s">
        <v>131</v>
      </c>
      <c r="DA1412">
        <v>145</v>
      </c>
      <c r="DB1412">
        <v>1</v>
      </c>
      <c r="DC1412" t="s">
        <v>132</v>
      </c>
      <c r="DD1412" t="s">
        <v>133</v>
      </c>
      <c r="DG1412">
        <v>1917197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3">
      <c r="A1413" t="str">
        <f>"09/28/2024 21:16:08.209"</f>
        <v>09/28/2024 21:16:08.209</v>
      </c>
      <c r="C1413" t="str">
        <f t="shared" si="87"/>
        <v>FFDFD7C0</v>
      </c>
      <c r="D1413" t="s">
        <v>136</v>
      </c>
      <c r="E1413">
        <v>3</v>
      </c>
      <c r="F1413">
        <v>1003</v>
      </c>
      <c r="G1413" t="s">
        <v>142</v>
      </c>
      <c r="J1413" t="s">
        <v>137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"21:16:07.945"</f>
        <v>21:16:07.945</v>
      </c>
      <c r="T1413" t="str">
        <f>"21:16:07.445"</f>
        <v>21:16:07.445</v>
      </c>
      <c r="U1413" t="str">
        <f t="shared" si="89"/>
        <v>A073EB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126</v>
      </c>
      <c r="AG1413">
        <v>0</v>
      </c>
      <c r="AH1413">
        <v>0</v>
      </c>
      <c r="AI1413">
        <v>2</v>
      </c>
      <c r="AJ1413">
        <v>1</v>
      </c>
      <c r="AK1413" t="s">
        <v>743</v>
      </c>
      <c r="AL1413">
        <v>36.008161999999999</v>
      </c>
      <c r="AM1413" t="s">
        <v>744</v>
      </c>
      <c r="AN1413">
        <v>-75.674064000000001</v>
      </c>
      <c r="AO1413">
        <v>25</v>
      </c>
      <c r="AP1413">
        <v>425</v>
      </c>
      <c r="AQ1413" t="s">
        <v>129</v>
      </c>
      <c r="AR1413">
        <v>-11</v>
      </c>
      <c r="AS1413">
        <v>-76</v>
      </c>
      <c r="AT1413">
        <v>960</v>
      </c>
      <c r="BB1413" t="str">
        <f t="shared" si="90"/>
        <v>1200</v>
      </c>
      <c r="BC1413">
        <v>1</v>
      </c>
      <c r="BD1413" t="str">
        <f t="shared" si="88"/>
        <v xml:space="preserve">N1281F  </v>
      </c>
      <c r="BE1413">
        <v>1</v>
      </c>
      <c r="BG1413">
        <v>0</v>
      </c>
      <c r="BH1413">
        <v>0</v>
      </c>
      <c r="BI1413">
        <v>0</v>
      </c>
      <c r="BJ1413">
        <v>200</v>
      </c>
      <c r="BK1413">
        <v>-225</v>
      </c>
      <c r="BL1413" t="s">
        <v>130</v>
      </c>
      <c r="BM1413">
        <v>1</v>
      </c>
      <c r="BN1413">
        <v>0</v>
      </c>
      <c r="BO1413">
        <v>1</v>
      </c>
      <c r="BP1413">
        <v>0</v>
      </c>
      <c r="BT1413">
        <v>0</v>
      </c>
      <c r="BU1413">
        <v>0</v>
      </c>
      <c r="CE1413" t="str">
        <f>"21:16:07.952"</f>
        <v>21:16:07.952</v>
      </c>
      <c r="CF1413">
        <v>952266283</v>
      </c>
      <c r="CI1413">
        <v>0</v>
      </c>
      <c r="CJ1413">
        <v>1504</v>
      </c>
      <c r="CK1413">
        <v>1011.2</v>
      </c>
      <c r="CL1413">
        <v>4.2187999999999999</v>
      </c>
      <c r="CM1413">
        <v>1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4</v>
      </c>
      <c r="CY1413">
        <v>7</v>
      </c>
      <c r="CZ1413" t="s">
        <v>131</v>
      </c>
      <c r="DA1413">
        <v>145</v>
      </c>
      <c r="DB1413">
        <v>1</v>
      </c>
      <c r="DC1413" t="s">
        <v>132</v>
      </c>
      <c r="DD1413" t="s">
        <v>133</v>
      </c>
      <c r="DG1413">
        <v>1917197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3">
      <c r="A1414" t="str">
        <f>"09/28/2024 21:16:08.225"</f>
        <v>09/28/2024 21:16:08.225</v>
      </c>
      <c r="C1414" t="str">
        <f t="shared" si="87"/>
        <v>FFDFD7C0</v>
      </c>
      <c r="D1414" t="s">
        <v>136</v>
      </c>
      <c r="E1414">
        <v>4</v>
      </c>
      <c r="F1414">
        <v>1004</v>
      </c>
      <c r="G1414" t="s">
        <v>124</v>
      </c>
      <c r="J1414" t="s">
        <v>137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"21:16:07.945"</f>
        <v>21:16:07.945</v>
      </c>
      <c r="T1414" t="str">
        <f>"21:16:07.445"</f>
        <v>21:16:07.445</v>
      </c>
      <c r="U1414" t="str">
        <f t="shared" si="89"/>
        <v>A073EB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126</v>
      </c>
      <c r="AG1414">
        <v>0</v>
      </c>
      <c r="AH1414">
        <v>0</v>
      </c>
      <c r="AI1414">
        <v>2</v>
      </c>
      <c r="AJ1414">
        <v>1</v>
      </c>
      <c r="AK1414" t="s">
        <v>743</v>
      </c>
      <c r="AL1414">
        <v>36.008161999999999</v>
      </c>
      <c r="AM1414" t="s">
        <v>744</v>
      </c>
      <c r="AN1414">
        <v>-75.674064000000001</v>
      </c>
      <c r="AO1414">
        <v>25</v>
      </c>
      <c r="AP1414">
        <v>425</v>
      </c>
      <c r="AQ1414" t="s">
        <v>129</v>
      </c>
      <c r="AR1414">
        <v>-11</v>
      </c>
      <c r="AS1414">
        <v>-76</v>
      </c>
      <c r="AT1414">
        <v>960</v>
      </c>
      <c r="BB1414" t="str">
        <f t="shared" si="90"/>
        <v>1200</v>
      </c>
      <c r="BC1414">
        <v>1</v>
      </c>
      <c r="BD1414" t="str">
        <f t="shared" si="88"/>
        <v xml:space="preserve">N1281F  </v>
      </c>
      <c r="BE1414">
        <v>1</v>
      </c>
      <c r="BG1414">
        <v>0</v>
      </c>
      <c r="BH1414">
        <v>0</v>
      </c>
      <c r="BI1414">
        <v>0</v>
      </c>
      <c r="BJ1414">
        <v>200</v>
      </c>
      <c r="BK1414">
        <v>-225</v>
      </c>
      <c r="BL1414" t="s">
        <v>130</v>
      </c>
      <c r="BM1414">
        <v>1</v>
      </c>
      <c r="BN1414">
        <v>0</v>
      </c>
      <c r="BO1414">
        <v>1</v>
      </c>
      <c r="BP1414">
        <v>0</v>
      </c>
      <c r="BT1414">
        <v>0</v>
      </c>
      <c r="BU1414">
        <v>0</v>
      </c>
      <c r="CE1414" t="str">
        <f>"21:16:07.952"</f>
        <v>21:16:07.952</v>
      </c>
      <c r="CF1414">
        <v>952266283</v>
      </c>
      <c r="CI1414">
        <v>0</v>
      </c>
      <c r="CJ1414">
        <v>1504</v>
      </c>
      <c r="CK1414">
        <v>1011.2</v>
      </c>
      <c r="CL1414">
        <v>4.2187999999999999</v>
      </c>
      <c r="CM1414">
        <v>1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4</v>
      </c>
      <c r="CY1414">
        <v>7</v>
      </c>
      <c r="CZ1414" t="s">
        <v>131</v>
      </c>
      <c r="DA1414">
        <v>145</v>
      </c>
      <c r="DB1414">
        <v>1</v>
      </c>
      <c r="DC1414" t="s">
        <v>132</v>
      </c>
      <c r="DD1414" t="s">
        <v>133</v>
      </c>
      <c r="DG1414">
        <v>1917197</v>
      </c>
      <c r="DI1414">
        <v>0</v>
      </c>
      <c r="DJ1414">
        <v>0</v>
      </c>
      <c r="DK1414">
        <v>1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3">
      <c r="A1415" t="str">
        <f>"09/28/2024 21:16:09.725"</f>
        <v>09/28/2024 21:16:09.725</v>
      </c>
      <c r="C1415" t="str">
        <f t="shared" si="87"/>
        <v>FFDFD7C0</v>
      </c>
      <c r="D1415" t="s">
        <v>123</v>
      </c>
      <c r="E1415">
        <v>2</v>
      </c>
      <c r="H1415">
        <v>158</v>
      </c>
      <c r="I1415" t="s">
        <v>124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"21:16:09.422"</f>
        <v>21:16:09.422</v>
      </c>
      <c r="T1415" t="str">
        <f>"21:16:09.022"</f>
        <v>21:16:09.022</v>
      </c>
      <c r="U1415" t="str">
        <f t="shared" si="89"/>
        <v>A073EB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126</v>
      </c>
      <c r="AG1415">
        <v>0</v>
      </c>
      <c r="AH1415">
        <v>0</v>
      </c>
      <c r="AI1415">
        <v>2</v>
      </c>
      <c r="AJ1415">
        <v>1</v>
      </c>
      <c r="AK1415" t="s">
        <v>745</v>
      </c>
      <c r="AL1415">
        <v>36.007648000000003</v>
      </c>
      <c r="AM1415" t="s">
        <v>746</v>
      </c>
      <c r="AN1415">
        <v>-75.674171000000001</v>
      </c>
      <c r="AO1415">
        <v>25</v>
      </c>
      <c r="AP1415">
        <v>450</v>
      </c>
      <c r="AQ1415" t="s">
        <v>129</v>
      </c>
      <c r="AR1415">
        <v>-7</v>
      </c>
      <c r="AS1415">
        <v>-77</v>
      </c>
      <c r="AT1415">
        <v>960</v>
      </c>
      <c r="BB1415" t="str">
        <f t="shared" si="90"/>
        <v>1200</v>
      </c>
      <c r="BC1415">
        <v>1</v>
      </c>
      <c r="BD1415" t="str">
        <f t="shared" si="88"/>
        <v xml:space="preserve">N1281F  </v>
      </c>
      <c r="BE1415">
        <v>1</v>
      </c>
      <c r="BG1415">
        <v>0</v>
      </c>
      <c r="BH1415">
        <v>0</v>
      </c>
      <c r="BI1415">
        <v>0</v>
      </c>
      <c r="BJ1415">
        <v>250</v>
      </c>
      <c r="BK1415">
        <v>-200</v>
      </c>
      <c r="BL1415" t="s">
        <v>130</v>
      </c>
      <c r="BM1415">
        <v>1</v>
      </c>
      <c r="BN1415">
        <v>0</v>
      </c>
      <c r="BO1415">
        <v>1</v>
      </c>
      <c r="BP1415">
        <v>0</v>
      </c>
      <c r="BT1415">
        <v>0</v>
      </c>
      <c r="BU1415">
        <v>0</v>
      </c>
      <c r="CE1415" t="str">
        <f>"21:16:09.427"</f>
        <v>21:16:09.427</v>
      </c>
      <c r="CF1415">
        <v>426838788</v>
      </c>
      <c r="CI1415">
        <v>0</v>
      </c>
      <c r="CJ1415">
        <v>1504</v>
      </c>
      <c r="CK1415">
        <v>1011.2</v>
      </c>
      <c r="CL1415">
        <v>4.2187999999999999</v>
      </c>
      <c r="CM1415">
        <v>1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4</v>
      </c>
      <c r="CY1415">
        <v>7</v>
      </c>
      <c r="CZ1415" t="s">
        <v>131</v>
      </c>
      <c r="DA1415">
        <v>145</v>
      </c>
      <c r="DB1415">
        <v>1</v>
      </c>
      <c r="DC1415" t="s">
        <v>132</v>
      </c>
      <c r="DD1415" t="s">
        <v>133</v>
      </c>
      <c r="DG1415">
        <v>1917883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3">
      <c r="A1416" t="str">
        <f>"09/28/2024 21:16:09.725"</f>
        <v>09/28/2024 21:16:09.725</v>
      </c>
      <c r="C1416" t="str">
        <f t="shared" si="87"/>
        <v>FFDFD7C0</v>
      </c>
      <c r="D1416" t="s">
        <v>143</v>
      </c>
      <c r="E1416">
        <v>13</v>
      </c>
      <c r="J1416" t="s">
        <v>144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"21:16:09.422"</f>
        <v>21:16:09.422</v>
      </c>
      <c r="T1416" t="str">
        <f>"21:16:09.022"</f>
        <v>21:16:09.022</v>
      </c>
      <c r="U1416" t="str">
        <f t="shared" si="89"/>
        <v>A073EB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126</v>
      </c>
      <c r="AG1416">
        <v>0</v>
      </c>
      <c r="AH1416">
        <v>0</v>
      </c>
      <c r="AI1416">
        <v>2</v>
      </c>
      <c r="AJ1416">
        <v>1</v>
      </c>
      <c r="AK1416" t="s">
        <v>745</v>
      </c>
      <c r="AL1416">
        <v>36.007648000000003</v>
      </c>
      <c r="AM1416" t="s">
        <v>746</v>
      </c>
      <c r="AN1416">
        <v>-75.674171000000001</v>
      </c>
      <c r="AO1416">
        <v>25</v>
      </c>
      <c r="AP1416">
        <v>450</v>
      </c>
      <c r="AQ1416" t="s">
        <v>129</v>
      </c>
      <c r="AR1416">
        <v>-7</v>
      </c>
      <c r="AS1416">
        <v>-77</v>
      </c>
      <c r="AT1416">
        <v>960</v>
      </c>
      <c r="BB1416" t="str">
        <f t="shared" si="90"/>
        <v>1200</v>
      </c>
      <c r="BC1416">
        <v>1</v>
      </c>
      <c r="BD1416" t="str">
        <f t="shared" si="88"/>
        <v xml:space="preserve">N1281F  </v>
      </c>
      <c r="BE1416">
        <v>1</v>
      </c>
      <c r="BG1416">
        <v>0</v>
      </c>
      <c r="BH1416">
        <v>0</v>
      </c>
      <c r="BI1416">
        <v>0</v>
      </c>
      <c r="BJ1416">
        <v>250</v>
      </c>
      <c r="BK1416">
        <v>-200</v>
      </c>
      <c r="BL1416" t="s">
        <v>130</v>
      </c>
      <c r="BM1416">
        <v>1</v>
      </c>
      <c r="BN1416">
        <v>0</v>
      </c>
      <c r="BO1416">
        <v>1</v>
      </c>
      <c r="BP1416">
        <v>0</v>
      </c>
      <c r="BT1416">
        <v>0</v>
      </c>
      <c r="BU1416">
        <v>0</v>
      </c>
      <c r="CE1416" t="str">
        <f>"21:16:09.427"</f>
        <v>21:16:09.427</v>
      </c>
      <c r="CF1416">
        <v>426838788</v>
      </c>
      <c r="CI1416">
        <v>0</v>
      </c>
      <c r="CJ1416">
        <v>1504</v>
      </c>
      <c r="CK1416">
        <v>1011.2</v>
      </c>
      <c r="CL1416">
        <v>4.2187999999999999</v>
      </c>
      <c r="CM1416">
        <v>1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4</v>
      </c>
      <c r="CY1416">
        <v>7</v>
      </c>
      <c r="CZ1416" t="s">
        <v>131</v>
      </c>
      <c r="DA1416">
        <v>145</v>
      </c>
      <c r="DB1416">
        <v>1</v>
      </c>
      <c r="DC1416" t="s">
        <v>132</v>
      </c>
      <c r="DD1416" t="s">
        <v>133</v>
      </c>
      <c r="DG1416">
        <v>1917883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3">
      <c r="A1417" t="str">
        <f>"09/28/2024 21:16:09.725"</f>
        <v>09/28/2024 21:16:09.725</v>
      </c>
      <c r="C1417" t="str">
        <f t="shared" si="87"/>
        <v>FFDFD7C0</v>
      </c>
      <c r="D1417" t="s">
        <v>427</v>
      </c>
      <c r="E1417">
        <v>46</v>
      </c>
      <c r="H1417">
        <v>143</v>
      </c>
      <c r="I1417" t="s">
        <v>428</v>
      </c>
      <c r="J1417" t="s">
        <v>297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"21:16:09.422"</f>
        <v>21:16:09.422</v>
      </c>
      <c r="T1417" t="str">
        <f>"21:16:09.022"</f>
        <v>21:16:09.022</v>
      </c>
      <c r="U1417" t="str">
        <f t="shared" si="89"/>
        <v>A073EB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126</v>
      </c>
      <c r="AG1417">
        <v>0</v>
      </c>
      <c r="AH1417">
        <v>0</v>
      </c>
      <c r="AI1417">
        <v>2</v>
      </c>
      <c r="AJ1417">
        <v>1</v>
      </c>
      <c r="AK1417" t="s">
        <v>745</v>
      </c>
      <c r="AL1417">
        <v>36.007648000000003</v>
      </c>
      <c r="AM1417" t="s">
        <v>746</v>
      </c>
      <c r="AN1417">
        <v>-75.674171000000001</v>
      </c>
      <c r="AO1417">
        <v>25</v>
      </c>
      <c r="AP1417">
        <v>450</v>
      </c>
      <c r="AQ1417" t="s">
        <v>129</v>
      </c>
      <c r="AR1417">
        <v>-7</v>
      </c>
      <c r="AS1417">
        <v>-77</v>
      </c>
      <c r="AT1417">
        <v>960</v>
      </c>
      <c r="BB1417" t="str">
        <f t="shared" si="90"/>
        <v>1200</v>
      </c>
      <c r="BC1417">
        <v>1</v>
      </c>
      <c r="BD1417" t="str">
        <f t="shared" si="88"/>
        <v xml:space="preserve">N1281F  </v>
      </c>
      <c r="BE1417">
        <v>1</v>
      </c>
      <c r="BG1417">
        <v>0</v>
      </c>
      <c r="BH1417">
        <v>0</v>
      </c>
      <c r="BI1417">
        <v>0</v>
      </c>
      <c r="BJ1417">
        <v>250</v>
      </c>
      <c r="BK1417">
        <v>-200</v>
      </c>
      <c r="BL1417" t="s">
        <v>130</v>
      </c>
      <c r="BM1417">
        <v>1</v>
      </c>
      <c r="BN1417">
        <v>0</v>
      </c>
      <c r="BO1417">
        <v>1</v>
      </c>
      <c r="BP1417">
        <v>0</v>
      </c>
      <c r="BT1417">
        <v>0</v>
      </c>
      <c r="BU1417">
        <v>0</v>
      </c>
      <c r="CE1417" t="str">
        <f>"21:16:09.427"</f>
        <v>21:16:09.427</v>
      </c>
      <c r="CF1417">
        <v>426838788</v>
      </c>
      <c r="CI1417">
        <v>0</v>
      </c>
      <c r="CJ1417">
        <v>1504</v>
      </c>
      <c r="CK1417">
        <v>1011.2</v>
      </c>
      <c r="CL1417">
        <v>4.2187999999999999</v>
      </c>
      <c r="CM1417">
        <v>1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4</v>
      </c>
      <c r="CY1417">
        <v>7</v>
      </c>
      <c r="CZ1417" t="s">
        <v>131</v>
      </c>
      <c r="DA1417">
        <v>145</v>
      </c>
      <c r="DB1417">
        <v>1</v>
      </c>
      <c r="DC1417" t="s">
        <v>132</v>
      </c>
      <c r="DD1417" t="s">
        <v>133</v>
      </c>
      <c r="DG1417">
        <v>1917883</v>
      </c>
      <c r="DI1417">
        <v>0</v>
      </c>
      <c r="DJ1417">
        <v>0</v>
      </c>
      <c r="DK1417">
        <v>1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3">
      <c r="A1418" t="str">
        <f>"09/28/2024 21:16:09.725"</f>
        <v>09/28/2024 21:16:09.725</v>
      </c>
      <c r="C1418" t="str">
        <f t="shared" si="87"/>
        <v>FFDFD7C0</v>
      </c>
      <c r="D1418" t="s">
        <v>136</v>
      </c>
      <c r="E1418">
        <v>4</v>
      </c>
      <c r="F1418">
        <v>1004</v>
      </c>
      <c r="G1418" t="s">
        <v>124</v>
      </c>
      <c r="J1418" t="s">
        <v>137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"21:16:09.422"</f>
        <v>21:16:09.422</v>
      </c>
      <c r="T1418" t="str">
        <f>"21:16:09.022"</f>
        <v>21:16:09.022</v>
      </c>
      <c r="U1418" t="str">
        <f t="shared" si="89"/>
        <v>A073EB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126</v>
      </c>
      <c r="AG1418">
        <v>0</v>
      </c>
      <c r="AH1418">
        <v>0</v>
      </c>
      <c r="AI1418">
        <v>2</v>
      </c>
      <c r="AJ1418">
        <v>1</v>
      </c>
      <c r="AK1418" t="s">
        <v>745</v>
      </c>
      <c r="AL1418">
        <v>36.007648000000003</v>
      </c>
      <c r="AM1418" t="s">
        <v>746</v>
      </c>
      <c r="AN1418">
        <v>-75.674171000000001</v>
      </c>
      <c r="AO1418">
        <v>25</v>
      </c>
      <c r="AP1418">
        <v>450</v>
      </c>
      <c r="AQ1418" t="s">
        <v>129</v>
      </c>
      <c r="AR1418">
        <v>-7</v>
      </c>
      <c r="AS1418">
        <v>-77</v>
      </c>
      <c r="AT1418">
        <v>960</v>
      </c>
      <c r="BB1418" t="str">
        <f t="shared" si="90"/>
        <v>1200</v>
      </c>
      <c r="BC1418">
        <v>1</v>
      </c>
      <c r="BD1418" t="str">
        <f t="shared" si="88"/>
        <v xml:space="preserve">N1281F  </v>
      </c>
      <c r="BE1418">
        <v>1</v>
      </c>
      <c r="BG1418">
        <v>0</v>
      </c>
      <c r="BH1418">
        <v>0</v>
      </c>
      <c r="BI1418">
        <v>0</v>
      </c>
      <c r="BJ1418">
        <v>250</v>
      </c>
      <c r="BK1418">
        <v>-200</v>
      </c>
      <c r="BL1418" t="s">
        <v>130</v>
      </c>
      <c r="BM1418">
        <v>1</v>
      </c>
      <c r="BN1418">
        <v>0</v>
      </c>
      <c r="BO1418">
        <v>1</v>
      </c>
      <c r="BP1418">
        <v>0</v>
      </c>
      <c r="BT1418">
        <v>0</v>
      </c>
      <c r="BU1418">
        <v>0</v>
      </c>
      <c r="CE1418" t="str">
        <f>"21:16:09.427"</f>
        <v>21:16:09.427</v>
      </c>
      <c r="CF1418">
        <v>426838788</v>
      </c>
      <c r="CI1418">
        <v>0</v>
      </c>
      <c r="CJ1418">
        <v>1504</v>
      </c>
      <c r="CK1418">
        <v>1011.2</v>
      </c>
      <c r="CL1418">
        <v>4.2187999999999999</v>
      </c>
      <c r="CM1418">
        <v>1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4</v>
      </c>
      <c r="CY1418">
        <v>7</v>
      </c>
      <c r="CZ1418" t="s">
        <v>131</v>
      </c>
      <c r="DA1418">
        <v>145</v>
      </c>
      <c r="DB1418">
        <v>1</v>
      </c>
      <c r="DC1418" t="s">
        <v>132</v>
      </c>
      <c r="DD1418" t="s">
        <v>133</v>
      </c>
      <c r="DG1418">
        <v>1917883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3">
      <c r="A1419" t="str">
        <f>"09/28/2024 21:16:09.725"</f>
        <v>09/28/2024 21:16:09.725</v>
      </c>
      <c r="C1419" t="str">
        <f t="shared" si="87"/>
        <v>FFDFD7C0</v>
      </c>
      <c r="D1419" t="s">
        <v>136</v>
      </c>
      <c r="E1419">
        <v>3</v>
      </c>
      <c r="F1419">
        <v>1003</v>
      </c>
      <c r="G1419" t="s">
        <v>142</v>
      </c>
      <c r="J1419" t="s">
        <v>137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"21:16:09.422"</f>
        <v>21:16:09.422</v>
      </c>
      <c r="T1419" t="str">
        <f>"21:16:09.022"</f>
        <v>21:16:09.022</v>
      </c>
      <c r="U1419" t="str">
        <f t="shared" si="89"/>
        <v>A073EB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126</v>
      </c>
      <c r="AG1419">
        <v>0</v>
      </c>
      <c r="AH1419">
        <v>0</v>
      </c>
      <c r="AI1419">
        <v>2</v>
      </c>
      <c r="AJ1419">
        <v>1</v>
      </c>
      <c r="AK1419" t="s">
        <v>745</v>
      </c>
      <c r="AL1419">
        <v>36.007648000000003</v>
      </c>
      <c r="AM1419" t="s">
        <v>746</v>
      </c>
      <c r="AN1419">
        <v>-75.674171000000001</v>
      </c>
      <c r="AO1419">
        <v>25</v>
      </c>
      <c r="AP1419">
        <v>450</v>
      </c>
      <c r="AQ1419" t="s">
        <v>129</v>
      </c>
      <c r="AR1419">
        <v>-7</v>
      </c>
      <c r="AS1419">
        <v>-77</v>
      </c>
      <c r="AT1419">
        <v>960</v>
      </c>
      <c r="BB1419" t="str">
        <f t="shared" si="90"/>
        <v>1200</v>
      </c>
      <c r="BC1419">
        <v>1</v>
      </c>
      <c r="BD1419" t="str">
        <f t="shared" si="88"/>
        <v xml:space="preserve">N1281F  </v>
      </c>
      <c r="BE1419">
        <v>1</v>
      </c>
      <c r="BG1419">
        <v>0</v>
      </c>
      <c r="BH1419">
        <v>0</v>
      </c>
      <c r="BI1419">
        <v>0</v>
      </c>
      <c r="BJ1419">
        <v>250</v>
      </c>
      <c r="BK1419">
        <v>-200</v>
      </c>
      <c r="BL1419" t="s">
        <v>130</v>
      </c>
      <c r="BM1419">
        <v>1</v>
      </c>
      <c r="BN1419">
        <v>0</v>
      </c>
      <c r="BO1419">
        <v>1</v>
      </c>
      <c r="BP1419">
        <v>0</v>
      </c>
      <c r="BT1419">
        <v>0</v>
      </c>
      <c r="BU1419">
        <v>0</v>
      </c>
      <c r="CE1419" t="str">
        <f>"21:16:09.427"</f>
        <v>21:16:09.427</v>
      </c>
      <c r="CF1419">
        <v>426838788</v>
      </c>
      <c r="CI1419">
        <v>0</v>
      </c>
      <c r="CJ1419">
        <v>1504</v>
      </c>
      <c r="CK1419">
        <v>1011.2</v>
      </c>
      <c r="CL1419">
        <v>4.2187999999999999</v>
      </c>
      <c r="CM1419">
        <v>1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4</v>
      </c>
      <c r="CY1419">
        <v>7</v>
      </c>
      <c r="CZ1419" t="s">
        <v>131</v>
      </c>
      <c r="DA1419">
        <v>145</v>
      </c>
      <c r="DB1419">
        <v>1</v>
      </c>
      <c r="DC1419" t="s">
        <v>132</v>
      </c>
      <c r="DD1419" t="s">
        <v>133</v>
      </c>
      <c r="DG1419">
        <v>1917883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3">
      <c r="A1420" t="str">
        <f>"09/28/2024 21:16:10.865"</f>
        <v>09/28/2024 21:16:10.865</v>
      </c>
      <c r="C1420" t="str">
        <f t="shared" si="87"/>
        <v>FFDFD7C0</v>
      </c>
      <c r="D1420" t="s">
        <v>143</v>
      </c>
      <c r="E1420">
        <v>13</v>
      </c>
      <c r="J1420" t="s">
        <v>144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"21:16:10.492"</f>
        <v>21:16:10.492</v>
      </c>
      <c r="T1420" t="str">
        <f>"21:16:09.992"</f>
        <v>21:16:09.992</v>
      </c>
      <c r="U1420" t="str">
        <f t="shared" si="89"/>
        <v>A073EB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126</v>
      </c>
      <c r="AG1420">
        <v>0</v>
      </c>
      <c r="AH1420">
        <v>0</v>
      </c>
      <c r="AI1420">
        <v>2</v>
      </c>
      <c r="AJ1420">
        <v>1</v>
      </c>
      <c r="AK1420" t="s">
        <v>747</v>
      </c>
      <c r="AL1420">
        <v>36.007283000000001</v>
      </c>
      <c r="AM1420" t="s">
        <v>746</v>
      </c>
      <c r="AN1420">
        <v>-75.674171000000001</v>
      </c>
      <c r="AO1420">
        <v>25</v>
      </c>
      <c r="AP1420">
        <v>475</v>
      </c>
      <c r="AQ1420" t="s">
        <v>129</v>
      </c>
      <c r="AR1420">
        <v>-4</v>
      </c>
      <c r="AS1420">
        <v>-77</v>
      </c>
      <c r="AT1420">
        <v>1088</v>
      </c>
      <c r="BB1420" t="str">
        <f t="shared" si="90"/>
        <v>1200</v>
      </c>
      <c r="BC1420">
        <v>1</v>
      </c>
      <c r="BD1420" t="str">
        <f t="shared" si="88"/>
        <v xml:space="preserve">N1281F  </v>
      </c>
      <c r="BE1420">
        <v>1</v>
      </c>
      <c r="BG1420">
        <v>0</v>
      </c>
      <c r="BH1420">
        <v>0</v>
      </c>
      <c r="BI1420">
        <v>0</v>
      </c>
      <c r="BJ1420">
        <v>275</v>
      </c>
      <c r="BK1420">
        <v>-200</v>
      </c>
      <c r="BL1420" t="s">
        <v>130</v>
      </c>
      <c r="BM1420">
        <v>1</v>
      </c>
      <c r="BN1420">
        <v>0</v>
      </c>
      <c r="BO1420">
        <v>1</v>
      </c>
      <c r="BP1420">
        <v>0</v>
      </c>
      <c r="BT1420">
        <v>0</v>
      </c>
      <c r="BU1420">
        <v>0</v>
      </c>
      <c r="CE1420" t="str">
        <f>"21:16:10.495"</f>
        <v>21:16:10.495</v>
      </c>
      <c r="CF1420">
        <v>495084603</v>
      </c>
      <c r="CI1420">
        <v>0</v>
      </c>
      <c r="CJ1420">
        <v>1504</v>
      </c>
      <c r="CK1420">
        <v>1011.2</v>
      </c>
      <c r="CL1420">
        <v>4.2187999999999999</v>
      </c>
      <c r="CM1420">
        <v>1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4</v>
      </c>
      <c r="CY1420">
        <v>7</v>
      </c>
      <c r="CZ1420" t="s">
        <v>131</v>
      </c>
      <c r="DA1420">
        <v>145</v>
      </c>
      <c r="DB1420">
        <v>1</v>
      </c>
      <c r="DC1420" t="s">
        <v>132</v>
      </c>
      <c r="DD1420" t="s">
        <v>133</v>
      </c>
      <c r="DG1420">
        <v>1918437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3">
      <c r="A1421" t="str">
        <f>"09/28/2024 21:16:10.865"</f>
        <v>09/28/2024 21:16:10.865</v>
      </c>
      <c r="C1421" t="str">
        <f t="shared" si="87"/>
        <v>FFDFD7C0</v>
      </c>
      <c r="D1421" t="s">
        <v>427</v>
      </c>
      <c r="E1421">
        <v>46</v>
      </c>
      <c r="H1421">
        <v>143</v>
      </c>
      <c r="I1421" t="s">
        <v>428</v>
      </c>
      <c r="J1421" t="s">
        <v>297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"21:16:10.492"</f>
        <v>21:16:10.492</v>
      </c>
      <c r="T1421" t="str">
        <f>"21:16:09.992"</f>
        <v>21:16:09.992</v>
      </c>
      <c r="U1421" t="str">
        <f t="shared" si="89"/>
        <v>A073EB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126</v>
      </c>
      <c r="AG1421">
        <v>0</v>
      </c>
      <c r="AH1421">
        <v>0</v>
      </c>
      <c r="AI1421">
        <v>2</v>
      </c>
      <c r="AJ1421">
        <v>1</v>
      </c>
      <c r="AK1421" t="s">
        <v>747</v>
      </c>
      <c r="AL1421">
        <v>36.007283000000001</v>
      </c>
      <c r="AM1421" t="s">
        <v>746</v>
      </c>
      <c r="AN1421">
        <v>-75.674171000000001</v>
      </c>
      <c r="AO1421">
        <v>25</v>
      </c>
      <c r="AP1421">
        <v>475</v>
      </c>
      <c r="AQ1421" t="s">
        <v>129</v>
      </c>
      <c r="AR1421">
        <v>-4</v>
      </c>
      <c r="AS1421">
        <v>-77</v>
      </c>
      <c r="AT1421">
        <v>1088</v>
      </c>
      <c r="BB1421" t="str">
        <f t="shared" si="90"/>
        <v>1200</v>
      </c>
      <c r="BC1421">
        <v>1</v>
      </c>
      <c r="BD1421" t="str">
        <f t="shared" si="88"/>
        <v xml:space="preserve">N1281F  </v>
      </c>
      <c r="BE1421">
        <v>1</v>
      </c>
      <c r="BG1421">
        <v>0</v>
      </c>
      <c r="BH1421">
        <v>0</v>
      </c>
      <c r="BI1421">
        <v>0</v>
      </c>
      <c r="BJ1421">
        <v>275</v>
      </c>
      <c r="BK1421">
        <v>-200</v>
      </c>
      <c r="BL1421" t="s">
        <v>130</v>
      </c>
      <c r="BM1421">
        <v>1</v>
      </c>
      <c r="BN1421">
        <v>0</v>
      </c>
      <c r="BO1421">
        <v>1</v>
      </c>
      <c r="BP1421">
        <v>0</v>
      </c>
      <c r="BT1421">
        <v>0</v>
      </c>
      <c r="BU1421">
        <v>0</v>
      </c>
      <c r="CE1421" t="str">
        <f>"21:16:10.495"</f>
        <v>21:16:10.495</v>
      </c>
      <c r="CF1421">
        <v>495084603</v>
      </c>
      <c r="CI1421">
        <v>0</v>
      </c>
      <c r="CJ1421">
        <v>1504</v>
      </c>
      <c r="CK1421">
        <v>1011.2</v>
      </c>
      <c r="CL1421">
        <v>4.2187999999999999</v>
      </c>
      <c r="CM1421">
        <v>1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4</v>
      </c>
      <c r="CY1421">
        <v>7</v>
      </c>
      <c r="CZ1421" t="s">
        <v>131</v>
      </c>
      <c r="DA1421">
        <v>145</v>
      </c>
      <c r="DB1421">
        <v>1</v>
      </c>
      <c r="DC1421" t="s">
        <v>132</v>
      </c>
      <c r="DD1421" t="s">
        <v>133</v>
      </c>
      <c r="DG1421">
        <v>1918437</v>
      </c>
      <c r="DI1421">
        <v>0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3">
      <c r="A1422" t="str">
        <f>"09/28/2024 21:16:10.865"</f>
        <v>09/28/2024 21:16:10.865</v>
      </c>
      <c r="C1422" t="str">
        <f t="shared" si="87"/>
        <v>FFDFD7C0</v>
      </c>
      <c r="D1422" t="s">
        <v>123</v>
      </c>
      <c r="E1422">
        <v>2</v>
      </c>
      <c r="H1422">
        <v>158</v>
      </c>
      <c r="I1422" t="s">
        <v>124</v>
      </c>
      <c r="J1422" t="s">
        <v>125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"21:16:10.492"</f>
        <v>21:16:10.492</v>
      </c>
      <c r="T1422" t="str">
        <f>"21:16:09.992"</f>
        <v>21:16:09.992</v>
      </c>
      <c r="U1422" t="str">
        <f t="shared" si="89"/>
        <v>A073EB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126</v>
      </c>
      <c r="AG1422">
        <v>0</v>
      </c>
      <c r="AH1422">
        <v>0</v>
      </c>
      <c r="AI1422">
        <v>2</v>
      </c>
      <c r="AJ1422">
        <v>1</v>
      </c>
      <c r="AK1422" t="s">
        <v>747</v>
      </c>
      <c r="AL1422">
        <v>36.007283000000001</v>
      </c>
      <c r="AM1422" t="s">
        <v>746</v>
      </c>
      <c r="AN1422">
        <v>-75.674171000000001</v>
      </c>
      <c r="AO1422">
        <v>25</v>
      </c>
      <c r="AP1422">
        <v>475</v>
      </c>
      <c r="AQ1422" t="s">
        <v>129</v>
      </c>
      <c r="AR1422">
        <v>-4</v>
      </c>
      <c r="AS1422">
        <v>-77</v>
      </c>
      <c r="AT1422">
        <v>1088</v>
      </c>
      <c r="BB1422" t="str">
        <f t="shared" si="90"/>
        <v>1200</v>
      </c>
      <c r="BC1422">
        <v>1</v>
      </c>
      <c r="BD1422" t="str">
        <f t="shared" si="88"/>
        <v xml:space="preserve">N1281F  </v>
      </c>
      <c r="BE1422">
        <v>1</v>
      </c>
      <c r="BG1422">
        <v>0</v>
      </c>
      <c r="BH1422">
        <v>0</v>
      </c>
      <c r="BI1422">
        <v>0</v>
      </c>
      <c r="BJ1422">
        <v>275</v>
      </c>
      <c r="BK1422">
        <v>-200</v>
      </c>
      <c r="BL1422" t="s">
        <v>130</v>
      </c>
      <c r="BM1422">
        <v>1</v>
      </c>
      <c r="BN1422">
        <v>0</v>
      </c>
      <c r="BO1422">
        <v>1</v>
      </c>
      <c r="BP1422">
        <v>0</v>
      </c>
      <c r="BT1422">
        <v>0</v>
      </c>
      <c r="BU1422">
        <v>0</v>
      </c>
      <c r="CE1422" t="str">
        <f>"21:16:10.495"</f>
        <v>21:16:10.495</v>
      </c>
      <c r="CF1422">
        <v>495084603</v>
      </c>
      <c r="CI1422">
        <v>0</v>
      </c>
      <c r="CJ1422">
        <v>1504</v>
      </c>
      <c r="CK1422">
        <v>1011.2</v>
      </c>
      <c r="CL1422">
        <v>4.2187999999999999</v>
      </c>
      <c r="CM1422">
        <v>1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4</v>
      </c>
      <c r="CY1422">
        <v>7</v>
      </c>
      <c r="CZ1422" t="s">
        <v>131</v>
      </c>
      <c r="DA1422">
        <v>145</v>
      </c>
      <c r="DB1422">
        <v>1</v>
      </c>
      <c r="DC1422" t="s">
        <v>132</v>
      </c>
      <c r="DD1422" t="s">
        <v>133</v>
      </c>
      <c r="DG1422">
        <v>1918437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3">
      <c r="A1423" t="str">
        <f>"09/28/2024 21:16:10.865"</f>
        <v>09/28/2024 21:16:10.865</v>
      </c>
      <c r="C1423" t="str">
        <f t="shared" si="87"/>
        <v>FFDFD7C0</v>
      </c>
      <c r="D1423" t="s">
        <v>136</v>
      </c>
      <c r="E1423">
        <v>3</v>
      </c>
      <c r="F1423">
        <v>1003</v>
      </c>
      <c r="G1423" t="s">
        <v>142</v>
      </c>
      <c r="J1423" t="s">
        <v>137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"21:16:10.492"</f>
        <v>21:16:10.492</v>
      </c>
      <c r="T1423" t="str">
        <f>"21:16:09.992"</f>
        <v>21:16:09.992</v>
      </c>
      <c r="U1423" t="str">
        <f t="shared" si="89"/>
        <v>A073EB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126</v>
      </c>
      <c r="AG1423">
        <v>0</v>
      </c>
      <c r="AH1423">
        <v>0</v>
      </c>
      <c r="AI1423">
        <v>2</v>
      </c>
      <c r="AJ1423">
        <v>1</v>
      </c>
      <c r="AK1423" t="s">
        <v>747</v>
      </c>
      <c r="AL1423">
        <v>36.007283000000001</v>
      </c>
      <c r="AM1423" t="s">
        <v>746</v>
      </c>
      <c r="AN1423">
        <v>-75.674171000000001</v>
      </c>
      <c r="AO1423">
        <v>25</v>
      </c>
      <c r="AP1423">
        <v>475</v>
      </c>
      <c r="AQ1423" t="s">
        <v>129</v>
      </c>
      <c r="AR1423">
        <v>-4</v>
      </c>
      <c r="AS1423">
        <v>-77</v>
      </c>
      <c r="AT1423">
        <v>1088</v>
      </c>
      <c r="BB1423" t="str">
        <f t="shared" si="90"/>
        <v>1200</v>
      </c>
      <c r="BC1423">
        <v>1</v>
      </c>
      <c r="BD1423" t="str">
        <f t="shared" si="88"/>
        <v xml:space="preserve">N1281F  </v>
      </c>
      <c r="BE1423">
        <v>1</v>
      </c>
      <c r="BG1423">
        <v>0</v>
      </c>
      <c r="BH1423">
        <v>0</v>
      </c>
      <c r="BI1423">
        <v>0</v>
      </c>
      <c r="BJ1423">
        <v>275</v>
      </c>
      <c r="BK1423">
        <v>-200</v>
      </c>
      <c r="BL1423" t="s">
        <v>130</v>
      </c>
      <c r="BM1423">
        <v>1</v>
      </c>
      <c r="BN1423">
        <v>0</v>
      </c>
      <c r="BO1423">
        <v>1</v>
      </c>
      <c r="BP1423">
        <v>0</v>
      </c>
      <c r="BT1423">
        <v>0</v>
      </c>
      <c r="BU1423">
        <v>0</v>
      </c>
      <c r="CE1423" t="str">
        <f>"21:16:10.495"</f>
        <v>21:16:10.495</v>
      </c>
      <c r="CF1423">
        <v>495084603</v>
      </c>
      <c r="CI1423">
        <v>0</v>
      </c>
      <c r="CJ1423">
        <v>1504</v>
      </c>
      <c r="CK1423">
        <v>1011.2</v>
      </c>
      <c r="CL1423">
        <v>4.2187999999999999</v>
      </c>
      <c r="CM1423">
        <v>1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4</v>
      </c>
      <c r="CY1423">
        <v>7</v>
      </c>
      <c r="CZ1423" t="s">
        <v>131</v>
      </c>
      <c r="DA1423">
        <v>145</v>
      </c>
      <c r="DB1423">
        <v>1</v>
      </c>
      <c r="DC1423" t="s">
        <v>132</v>
      </c>
      <c r="DD1423" t="s">
        <v>133</v>
      </c>
      <c r="DG1423">
        <v>1918437</v>
      </c>
      <c r="DI1423">
        <v>0</v>
      </c>
      <c r="DJ1423">
        <v>0</v>
      </c>
      <c r="DK1423">
        <v>1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3">
      <c r="A1424" t="str">
        <f>"09/28/2024 21:16:10.865"</f>
        <v>09/28/2024 21:16:10.865</v>
      </c>
      <c r="C1424" t="str">
        <f t="shared" si="87"/>
        <v>FFDFD7C0</v>
      </c>
      <c r="D1424" t="s">
        <v>136</v>
      </c>
      <c r="E1424">
        <v>4</v>
      </c>
      <c r="F1424">
        <v>1004</v>
      </c>
      <c r="G1424" t="s">
        <v>124</v>
      </c>
      <c r="J1424" t="s">
        <v>137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"21:16:10.492"</f>
        <v>21:16:10.492</v>
      </c>
      <c r="T1424" t="str">
        <f>"21:16:09.992"</f>
        <v>21:16:09.992</v>
      </c>
      <c r="U1424" t="str">
        <f t="shared" si="89"/>
        <v>A073EB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126</v>
      </c>
      <c r="AG1424">
        <v>0</v>
      </c>
      <c r="AH1424">
        <v>0</v>
      </c>
      <c r="AI1424">
        <v>2</v>
      </c>
      <c r="AJ1424">
        <v>1</v>
      </c>
      <c r="AK1424" t="s">
        <v>747</v>
      </c>
      <c r="AL1424">
        <v>36.007283000000001</v>
      </c>
      <c r="AM1424" t="s">
        <v>746</v>
      </c>
      <c r="AN1424">
        <v>-75.674171000000001</v>
      </c>
      <c r="AO1424">
        <v>25</v>
      </c>
      <c r="AP1424">
        <v>475</v>
      </c>
      <c r="AQ1424" t="s">
        <v>129</v>
      </c>
      <c r="AR1424">
        <v>-4</v>
      </c>
      <c r="AS1424">
        <v>-77</v>
      </c>
      <c r="AT1424">
        <v>1088</v>
      </c>
      <c r="BB1424" t="str">
        <f t="shared" si="90"/>
        <v>1200</v>
      </c>
      <c r="BC1424">
        <v>1</v>
      </c>
      <c r="BD1424" t="str">
        <f t="shared" si="88"/>
        <v xml:space="preserve">N1281F  </v>
      </c>
      <c r="BE1424">
        <v>1</v>
      </c>
      <c r="BG1424">
        <v>0</v>
      </c>
      <c r="BH1424">
        <v>0</v>
      </c>
      <c r="BI1424">
        <v>0</v>
      </c>
      <c r="BJ1424">
        <v>275</v>
      </c>
      <c r="BK1424">
        <v>-200</v>
      </c>
      <c r="BL1424" t="s">
        <v>130</v>
      </c>
      <c r="BM1424">
        <v>1</v>
      </c>
      <c r="BN1424">
        <v>0</v>
      </c>
      <c r="BO1424">
        <v>1</v>
      </c>
      <c r="BP1424">
        <v>0</v>
      </c>
      <c r="BT1424">
        <v>0</v>
      </c>
      <c r="BU1424">
        <v>0</v>
      </c>
      <c r="CE1424" t="str">
        <f>"21:16:10.495"</f>
        <v>21:16:10.495</v>
      </c>
      <c r="CF1424">
        <v>495084603</v>
      </c>
      <c r="CI1424">
        <v>0</v>
      </c>
      <c r="CJ1424">
        <v>1504</v>
      </c>
      <c r="CK1424">
        <v>1011.2</v>
      </c>
      <c r="CL1424">
        <v>4.2187999999999999</v>
      </c>
      <c r="CM1424">
        <v>1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4</v>
      </c>
      <c r="CY1424">
        <v>7</v>
      </c>
      <c r="CZ1424" t="s">
        <v>131</v>
      </c>
      <c r="DA1424">
        <v>145</v>
      </c>
      <c r="DB1424">
        <v>1</v>
      </c>
      <c r="DC1424" t="s">
        <v>132</v>
      </c>
      <c r="DD1424" t="s">
        <v>133</v>
      </c>
      <c r="DG1424">
        <v>1918437</v>
      </c>
      <c r="DI1424">
        <v>0</v>
      </c>
      <c r="DJ1424">
        <v>0</v>
      </c>
      <c r="DK1424">
        <v>1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3">
      <c r="A1425" t="str">
        <f>"09/28/2024 21:16:11.881"</f>
        <v>09/28/2024 21:16:11.881</v>
      </c>
      <c r="C1425" t="str">
        <f t="shared" si="87"/>
        <v>FFDFD7C0</v>
      </c>
      <c r="D1425" t="s">
        <v>123</v>
      </c>
      <c r="E1425">
        <v>2</v>
      </c>
      <c r="H1425">
        <v>158</v>
      </c>
      <c r="I1425" t="s">
        <v>124</v>
      </c>
      <c r="J1425" t="s">
        <v>125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"21:16:11.594"</f>
        <v>21:16:11.594</v>
      </c>
      <c r="T1425" t="str">
        <f>"21:16:11.094"</f>
        <v>21:16:11.094</v>
      </c>
      <c r="U1425" t="str">
        <f t="shared" si="89"/>
        <v>A073EB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126</v>
      </c>
      <c r="AG1425">
        <v>0</v>
      </c>
      <c r="AH1425">
        <v>0</v>
      </c>
      <c r="AI1425">
        <v>2</v>
      </c>
      <c r="AJ1425">
        <v>1</v>
      </c>
      <c r="AK1425" t="s">
        <v>748</v>
      </c>
      <c r="AL1425">
        <v>36.006853999999997</v>
      </c>
      <c r="AM1425" t="s">
        <v>746</v>
      </c>
      <c r="AN1425">
        <v>-75.674171000000001</v>
      </c>
      <c r="AO1425">
        <v>25</v>
      </c>
      <c r="AP1425">
        <v>475</v>
      </c>
      <c r="AQ1425" t="s">
        <v>129</v>
      </c>
      <c r="AR1425">
        <v>1</v>
      </c>
      <c r="AS1425">
        <v>-77</v>
      </c>
      <c r="AT1425">
        <v>1152</v>
      </c>
      <c r="BB1425" t="str">
        <f t="shared" si="90"/>
        <v>1200</v>
      </c>
      <c r="BC1425">
        <v>1</v>
      </c>
      <c r="BD1425" t="str">
        <f t="shared" si="88"/>
        <v xml:space="preserve">N1281F  </v>
      </c>
      <c r="BE1425">
        <v>1</v>
      </c>
      <c r="BG1425">
        <v>0</v>
      </c>
      <c r="BH1425">
        <v>0</v>
      </c>
      <c r="BI1425">
        <v>0</v>
      </c>
      <c r="BJ1425">
        <v>275</v>
      </c>
      <c r="BK1425">
        <v>-200</v>
      </c>
      <c r="BL1425" t="s">
        <v>130</v>
      </c>
      <c r="BM1425">
        <v>1</v>
      </c>
      <c r="BN1425">
        <v>0</v>
      </c>
      <c r="BO1425">
        <v>1</v>
      </c>
      <c r="BP1425">
        <v>0</v>
      </c>
      <c r="BT1425">
        <v>0</v>
      </c>
      <c r="BU1425">
        <v>0</v>
      </c>
      <c r="CE1425" t="str">
        <f>"21:16:11.599"</f>
        <v>21:16:11.599</v>
      </c>
      <c r="CF1425">
        <v>599375626</v>
      </c>
      <c r="CI1425">
        <v>0</v>
      </c>
      <c r="CJ1425">
        <v>1504</v>
      </c>
      <c r="CK1425">
        <v>1011.2</v>
      </c>
      <c r="CL1425">
        <v>4.2187999999999999</v>
      </c>
      <c r="CM1425">
        <v>1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3</v>
      </c>
      <c r="CY1425">
        <v>7</v>
      </c>
      <c r="CZ1425" t="s">
        <v>131</v>
      </c>
      <c r="DA1425">
        <v>145</v>
      </c>
      <c r="DB1425">
        <v>1</v>
      </c>
      <c r="DC1425" t="s">
        <v>132</v>
      </c>
      <c r="DD1425" t="s">
        <v>133</v>
      </c>
      <c r="DG1425">
        <v>1918917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3">
      <c r="A1426" t="str">
        <f>"09/28/2024 21:16:11.881"</f>
        <v>09/28/2024 21:16:11.881</v>
      </c>
      <c r="C1426" t="str">
        <f t="shared" si="87"/>
        <v>FFDFD7C0</v>
      </c>
      <c r="D1426" t="s">
        <v>143</v>
      </c>
      <c r="E1426">
        <v>13</v>
      </c>
      <c r="J1426" t="s">
        <v>144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"21:16:11.594"</f>
        <v>21:16:11.594</v>
      </c>
      <c r="T1426" t="str">
        <f>"21:16:11.094"</f>
        <v>21:16:11.094</v>
      </c>
      <c r="U1426" t="str">
        <f t="shared" si="89"/>
        <v>A073EB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126</v>
      </c>
      <c r="AG1426">
        <v>0</v>
      </c>
      <c r="AH1426">
        <v>0</v>
      </c>
      <c r="AI1426">
        <v>2</v>
      </c>
      <c r="AJ1426">
        <v>1</v>
      </c>
      <c r="AK1426" t="s">
        <v>748</v>
      </c>
      <c r="AL1426">
        <v>36.006853999999997</v>
      </c>
      <c r="AM1426" t="s">
        <v>746</v>
      </c>
      <c r="AN1426">
        <v>-75.674171000000001</v>
      </c>
      <c r="AO1426">
        <v>25</v>
      </c>
      <c r="AP1426">
        <v>475</v>
      </c>
      <c r="AQ1426" t="s">
        <v>129</v>
      </c>
      <c r="AR1426">
        <v>1</v>
      </c>
      <c r="AS1426">
        <v>-77</v>
      </c>
      <c r="AT1426">
        <v>1152</v>
      </c>
      <c r="BB1426" t="str">
        <f t="shared" si="90"/>
        <v>1200</v>
      </c>
      <c r="BC1426">
        <v>1</v>
      </c>
      <c r="BD1426" t="str">
        <f t="shared" si="88"/>
        <v xml:space="preserve">N1281F  </v>
      </c>
      <c r="BE1426">
        <v>1</v>
      </c>
      <c r="BG1426">
        <v>0</v>
      </c>
      <c r="BH1426">
        <v>0</v>
      </c>
      <c r="BI1426">
        <v>0</v>
      </c>
      <c r="BJ1426">
        <v>275</v>
      </c>
      <c r="BK1426">
        <v>-200</v>
      </c>
      <c r="BL1426" t="s">
        <v>130</v>
      </c>
      <c r="BM1426">
        <v>1</v>
      </c>
      <c r="BN1426">
        <v>0</v>
      </c>
      <c r="BO1426">
        <v>1</v>
      </c>
      <c r="BP1426">
        <v>0</v>
      </c>
      <c r="BT1426">
        <v>0</v>
      </c>
      <c r="BU1426">
        <v>0</v>
      </c>
      <c r="CE1426" t="str">
        <f>"21:16:11.599"</f>
        <v>21:16:11.599</v>
      </c>
      <c r="CF1426">
        <v>599375626</v>
      </c>
      <c r="CI1426">
        <v>0</v>
      </c>
      <c r="CJ1426">
        <v>1504</v>
      </c>
      <c r="CK1426">
        <v>1011.2</v>
      </c>
      <c r="CL1426">
        <v>4.2187999999999999</v>
      </c>
      <c r="CM1426">
        <v>1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3</v>
      </c>
      <c r="CY1426">
        <v>7</v>
      </c>
      <c r="CZ1426" t="s">
        <v>131</v>
      </c>
      <c r="DA1426">
        <v>145</v>
      </c>
      <c r="DB1426">
        <v>1</v>
      </c>
      <c r="DC1426" t="s">
        <v>132</v>
      </c>
      <c r="DD1426" t="s">
        <v>133</v>
      </c>
      <c r="DG1426">
        <v>1918917</v>
      </c>
      <c r="DI1426">
        <v>0</v>
      </c>
      <c r="DJ1426">
        <v>0</v>
      </c>
      <c r="DK1426">
        <v>1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3">
      <c r="A1427" t="str">
        <f>"09/28/2024 21:16:11.881"</f>
        <v>09/28/2024 21:16:11.881</v>
      </c>
      <c r="C1427" t="str">
        <f t="shared" si="87"/>
        <v>FFDFD7C0</v>
      </c>
      <c r="D1427" t="s">
        <v>427</v>
      </c>
      <c r="E1427">
        <v>46</v>
      </c>
      <c r="H1427">
        <v>143</v>
      </c>
      <c r="I1427" t="s">
        <v>428</v>
      </c>
      <c r="J1427" t="s">
        <v>297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"21:16:11.594"</f>
        <v>21:16:11.594</v>
      </c>
      <c r="T1427" t="str">
        <f>"21:16:11.094"</f>
        <v>21:16:11.094</v>
      </c>
      <c r="U1427" t="str">
        <f t="shared" si="89"/>
        <v>A073EB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126</v>
      </c>
      <c r="AG1427">
        <v>0</v>
      </c>
      <c r="AH1427">
        <v>0</v>
      </c>
      <c r="AI1427">
        <v>2</v>
      </c>
      <c r="AJ1427">
        <v>1</v>
      </c>
      <c r="AK1427" t="s">
        <v>748</v>
      </c>
      <c r="AL1427">
        <v>36.006853999999997</v>
      </c>
      <c r="AM1427" t="s">
        <v>746</v>
      </c>
      <c r="AN1427">
        <v>-75.674171000000001</v>
      </c>
      <c r="AO1427">
        <v>25</v>
      </c>
      <c r="AP1427">
        <v>475</v>
      </c>
      <c r="AQ1427" t="s">
        <v>129</v>
      </c>
      <c r="AR1427">
        <v>1</v>
      </c>
      <c r="AS1427">
        <v>-77</v>
      </c>
      <c r="AT1427">
        <v>1152</v>
      </c>
      <c r="BB1427" t="str">
        <f t="shared" si="90"/>
        <v>1200</v>
      </c>
      <c r="BC1427">
        <v>1</v>
      </c>
      <c r="BD1427" t="str">
        <f t="shared" si="88"/>
        <v xml:space="preserve">N1281F  </v>
      </c>
      <c r="BE1427">
        <v>1</v>
      </c>
      <c r="BG1427">
        <v>0</v>
      </c>
      <c r="BH1427">
        <v>0</v>
      </c>
      <c r="BI1427">
        <v>0</v>
      </c>
      <c r="BJ1427">
        <v>275</v>
      </c>
      <c r="BK1427">
        <v>-200</v>
      </c>
      <c r="BL1427" t="s">
        <v>130</v>
      </c>
      <c r="BM1427">
        <v>1</v>
      </c>
      <c r="BN1427">
        <v>0</v>
      </c>
      <c r="BO1427">
        <v>1</v>
      </c>
      <c r="BP1427">
        <v>0</v>
      </c>
      <c r="BT1427">
        <v>0</v>
      </c>
      <c r="BU1427">
        <v>0</v>
      </c>
      <c r="CE1427" t="str">
        <f>"21:16:11.599"</f>
        <v>21:16:11.599</v>
      </c>
      <c r="CF1427">
        <v>599375626</v>
      </c>
      <c r="CI1427">
        <v>0</v>
      </c>
      <c r="CJ1427">
        <v>1504</v>
      </c>
      <c r="CK1427">
        <v>1011.2</v>
      </c>
      <c r="CL1427">
        <v>4.2187999999999999</v>
      </c>
      <c r="CM1427">
        <v>1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3</v>
      </c>
      <c r="CY1427">
        <v>7</v>
      </c>
      <c r="CZ1427" t="s">
        <v>131</v>
      </c>
      <c r="DA1427">
        <v>145</v>
      </c>
      <c r="DB1427">
        <v>1</v>
      </c>
      <c r="DC1427" t="s">
        <v>132</v>
      </c>
      <c r="DD1427" t="s">
        <v>133</v>
      </c>
      <c r="DG1427">
        <v>1918917</v>
      </c>
      <c r="DI1427">
        <v>0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3">
      <c r="A1428" t="str">
        <f>"09/28/2024 21:16:11.881"</f>
        <v>09/28/2024 21:16:11.881</v>
      </c>
      <c r="C1428" t="str">
        <f t="shared" ref="C1428:C1491" si="91">"FFDFD7C0"</f>
        <v>FFDFD7C0</v>
      </c>
      <c r="D1428" t="s">
        <v>136</v>
      </c>
      <c r="E1428">
        <v>3</v>
      </c>
      <c r="F1428">
        <v>1003</v>
      </c>
      <c r="G1428" t="s">
        <v>142</v>
      </c>
      <c r="J1428" t="s">
        <v>137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"21:16:11.594"</f>
        <v>21:16:11.594</v>
      </c>
      <c r="T1428" t="str">
        <f>"21:16:11.094"</f>
        <v>21:16:11.094</v>
      </c>
      <c r="U1428" t="str">
        <f t="shared" si="89"/>
        <v>A073EB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126</v>
      </c>
      <c r="AG1428">
        <v>0</v>
      </c>
      <c r="AH1428">
        <v>0</v>
      </c>
      <c r="AI1428">
        <v>2</v>
      </c>
      <c r="AJ1428">
        <v>1</v>
      </c>
      <c r="AK1428" t="s">
        <v>748</v>
      </c>
      <c r="AL1428">
        <v>36.006853999999997</v>
      </c>
      <c r="AM1428" t="s">
        <v>746</v>
      </c>
      <c r="AN1428">
        <v>-75.674171000000001</v>
      </c>
      <c r="AO1428">
        <v>25</v>
      </c>
      <c r="AP1428">
        <v>475</v>
      </c>
      <c r="AQ1428" t="s">
        <v>129</v>
      </c>
      <c r="AR1428">
        <v>1</v>
      </c>
      <c r="AS1428">
        <v>-77</v>
      </c>
      <c r="AT1428">
        <v>1152</v>
      </c>
      <c r="BB1428" t="str">
        <f t="shared" si="90"/>
        <v>1200</v>
      </c>
      <c r="BC1428">
        <v>1</v>
      </c>
      <c r="BD1428" t="str">
        <f t="shared" ref="BD1428:BD1491" si="92">"N1281F  "</f>
        <v xml:space="preserve">N1281F  </v>
      </c>
      <c r="BE1428">
        <v>1</v>
      </c>
      <c r="BG1428">
        <v>0</v>
      </c>
      <c r="BH1428">
        <v>0</v>
      </c>
      <c r="BI1428">
        <v>0</v>
      </c>
      <c r="BJ1428">
        <v>275</v>
      </c>
      <c r="BK1428">
        <v>-200</v>
      </c>
      <c r="BL1428" t="s">
        <v>130</v>
      </c>
      <c r="BM1428">
        <v>1</v>
      </c>
      <c r="BN1428">
        <v>0</v>
      </c>
      <c r="BO1428">
        <v>1</v>
      </c>
      <c r="BP1428">
        <v>0</v>
      </c>
      <c r="BT1428">
        <v>0</v>
      </c>
      <c r="BU1428">
        <v>0</v>
      </c>
      <c r="CE1428" t="str">
        <f>"21:16:11.599"</f>
        <v>21:16:11.599</v>
      </c>
      <c r="CF1428">
        <v>599375626</v>
      </c>
      <c r="CI1428">
        <v>0</v>
      </c>
      <c r="CJ1428">
        <v>1504</v>
      </c>
      <c r="CK1428">
        <v>1011.2</v>
      </c>
      <c r="CL1428">
        <v>4.2187999999999999</v>
      </c>
      <c r="CM1428">
        <v>1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3</v>
      </c>
      <c r="CY1428">
        <v>7</v>
      </c>
      <c r="CZ1428" t="s">
        <v>131</v>
      </c>
      <c r="DA1428">
        <v>145</v>
      </c>
      <c r="DB1428">
        <v>1</v>
      </c>
      <c r="DC1428" t="s">
        <v>132</v>
      </c>
      <c r="DD1428" t="s">
        <v>133</v>
      </c>
      <c r="DG1428">
        <v>1918917</v>
      </c>
      <c r="DI1428">
        <v>0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3">
      <c r="A1429" t="str">
        <f>"09/28/2024 21:16:11.881"</f>
        <v>09/28/2024 21:16:11.881</v>
      </c>
      <c r="C1429" t="str">
        <f t="shared" si="91"/>
        <v>FFDFD7C0</v>
      </c>
      <c r="D1429" t="s">
        <v>136</v>
      </c>
      <c r="E1429">
        <v>4</v>
      </c>
      <c r="F1429">
        <v>1004</v>
      </c>
      <c r="G1429" t="s">
        <v>124</v>
      </c>
      <c r="J1429" t="s">
        <v>137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"21:16:11.594"</f>
        <v>21:16:11.594</v>
      </c>
      <c r="T1429" t="str">
        <f>"21:16:11.094"</f>
        <v>21:16:11.094</v>
      </c>
      <c r="U1429" t="str">
        <f t="shared" si="89"/>
        <v>A073EB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126</v>
      </c>
      <c r="AG1429">
        <v>0</v>
      </c>
      <c r="AH1429">
        <v>0</v>
      </c>
      <c r="AI1429">
        <v>2</v>
      </c>
      <c r="AJ1429">
        <v>1</v>
      </c>
      <c r="AK1429" t="s">
        <v>748</v>
      </c>
      <c r="AL1429">
        <v>36.006853999999997</v>
      </c>
      <c r="AM1429" t="s">
        <v>746</v>
      </c>
      <c r="AN1429">
        <v>-75.674171000000001</v>
      </c>
      <c r="AO1429">
        <v>25</v>
      </c>
      <c r="AP1429">
        <v>475</v>
      </c>
      <c r="AQ1429" t="s">
        <v>129</v>
      </c>
      <c r="AR1429">
        <v>1</v>
      </c>
      <c r="AS1429">
        <v>-77</v>
      </c>
      <c r="AT1429">
        <v>1152</v>
      </c>
      <c r="BB1429" t="str">
        <f t="shared" si="90"/>
        <v>1200</v>
      </c>
      <c r="BC1429">
        <v>1</v>
      </c>
      <c r="BD1429" t="str">
        <f t="shared" si="92"/>
        <v xml:space="preserve">N1281F  </v>
      </c>
      <c r="BE1429">
        <v>1</v>
      </c>
      <c r="BG1429">
        <v>0</v>
      </c>
      <c r="BH1429">
        <v>0</v>
      </c>
      <c r="BI1429">
        <v>0</v>
      </c>
      <c r="BJ1429">
        <v>275</v>
      </c>
      <c r="BK1429">
        <v>-200</v>
      </c>
      <c r="BL1429" t="s">
        <v>130</v>
      </c>
      <c r="BM1429">
        <v>1</v>
      </c>
      <c r="BN1429">
        <v>0</v>
      </c>
      <c r="BO1429">
        <v>1</v>
      </c>
      <c r="BP1429">
        <v>0</v>
      </c>
      <c r="BT1429">
        <v>0</v>
      </c>
      <c r="BU1429">
        <v>0</v>
      </c>
      <c r="CE1429" t="str">
        <f>"21:16:11.599"</f>
        <v>21:16:11.599</v>
      </c>
      <c r="CF1429">
        <v>599375626</v>
      </c>
      <c r="CI1429">
        <v>0</v>
      </c>
      <c r="CJ1429">
        <v>1504</v>
      </c>
      <c r="CK1429">
        <v>1011.2</v>
      </c>
      <c r="CL1429">
        <v>4.2187999999999999</v>
      </c>
      <c r="CM1429">
        <v>1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3</v>
      </c>
      <c r="CY1429">
        <v>7</v>
      </c>
      <c r="CZ1429" t="s">
        <v>131</v>
      </c>
      <c r="DA1429">
        <v>145</v>
      </c>
      <c r="DB1429">
        <v>1</v>
      </c>
      <c r="DC1429" t="s">
        <v>132</v>
      </c>
      <c r="DD1429" t="s">
        <v>133</v>
      </c>
      <c r="DG1429">
        <v>1918917</v>
      </c>
      <c r="DI1429">
        <v>0</v>
      </c>
      <c r="DJ1429">
        <v>0</v>
      </c>
      <c r="DK1429">
        <v>1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3">
      <c r="A1430" t="str">
        <f>"09/28/2024 21:16:12.943"</f>
        <v>09/28/2024 21:16:12.943</v>
      </c>
      <c r="C1430" t="str">
        <f t="shared" si="91"/>
        <v>FFDFD7C0</v>
      </c>
      <c r="D1430" t="s">
        <v>123</v>
      </c>
      <c r="E1430">
        <v>2</v>
      </c>
      <c r="H1430">
        <v>158</v>
      </c>
      <c r="I1430" t="s">
        <v>124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"21:16:12.656"</f>
        <v>21:16:12.656</v>
      </c>
      <c r="T1430" t="str">
        <f>"21:16:11.656"</f>
        <v>21:16:11.656</v>
      </c>
      <c r="U1430" t="str">
        <f t="shared" si="89"/>
        <v>A073EB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126</v>
      </c>
      <c r="AG1430">
        <v>0</v>
      </c>
      <c r="AH1430">
        <v>0</v>
      </c>
      <c r="AI1430">
        <v>2</v>
      </c>
      <c r="AJ1430">
        <v>1</v>
      </c>
      <c r="AK1430" t="s">
        <v>749</v>
      </c>
      <c r="AL1430">
        <v>36.006509999999999</v>
      </c>
      <c r="AM1430" t="s">
        <v>750</v>
      </c>
      <c r="AN1430">
        <v>-75.674107000000006</v>
      </c>
      <c r="AO1430">
        <v>25</v>
      </c>
      <c r="AP1430">
        <v>500</v>
      </c>
      <c r="AQ1430" t="s">
        <v>129</v>
      </c>
      <c r="AR1430">
        <v>4</v>
      </c>
      <c r="AS1430">
        <v>-77</v>
      </c>
      <c r="AT1430">
        <v>1088</v>
      </c>
      <c r="BB1430" t="str">
        <f t="shared" si="90"/>
        <v>1200</v>
      </c>
      <c r="BC1430">
        <v>1</v>
      </c>
      <c r="BD1430" t="str">
        <f t="shared" si="92"/>
        <v xml:space="preserve">N1281F  </v>
      </c>
      <c r="BE1430">
        <v>1</v>
      </c>
      <c r="BG1430">
        <v>0</v>
      </c>
      <c r="BH1430">
        <v>0</v>
      </c>
      <c r="BI1430">
        <v>0</v>
      </c>
      <c r="BJ1430">
        <v>300</v>
      </c>
      <c r="BK1430">
        <v>-200</v>
      </c>
      <c r="BL1430" t="s">
        <v>130</v>
      </c>
      <c r="BM1430">
        <v>1</v>
      </c>
      <c r="BN1430">
        <v>0</v>
      </c>
      <c r="BO1430">
        <v>1</v>
      </c>
      <c r="BP1430">
        <v>0</v>
      </c>
      <c r="BT1430">
        <v>0</v>
      </c>
      <c r="BU1430">
        <v>0</v>
      </c>
      <c r="CE1430" t="str">
        <f>"21:16:12.658"</f>
        <v>21:16:12.658</v>
      </c>
      <c r="CF1430">
        <v>657791019</v>
      </c>
      <c r="CI1430">
        <v>0</v>
      </c>
      <c r="CJ1430">
        <v>1504</v>
      </c>
      <c r="CK1430">
        <v>1011.2</v>
      </c>
      <c r="CL1430">
        <v>4.2187999999999999</v>
      </c>
      <c r="CM1430">
        <v>1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2</v>
      </c>
      <c r="CY1430">
        <v>7</v>
      </c>
      <c r="CZ1430" t="s">
        <v>131</v>
      </c>
      <c r="DA1430">
        <v>145</v>
      </c>
      <c r="DB1430">
        <v>1</v>
      </c>
      <c r="DC1430" t="s">
        <v>132</v>
      </c>
      <c r="DD1430" t="s">
        <v>133</v>
      </c>
      <c r="DG1430">
        <v>1919438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3">
      <c r="A1431" t="str">
        <f>"09/28/2024 21:16:12.943"</f>
        <v>09/28/2024 21:16:12.943</v>
      </c>
      <c r="C1431" t="str">
        <f t="shared" si="91"/>
        <v>FFDFD7C0</v>
      </c>
      <c r="D1431" t="s">
        <v>143</v>
      </c>
      <c r="E1431">
        <v>13</v>
      </c>
      <c r="J1431" t="s">
        <v>144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"21:16:12.656"</f>
        <v>21:16:12.656</v>
      </c>
      <c r="T1431" t="str">
        <f>"21:16:11.656"</f>
        <v>21:16:11.656</v>
      </c>
      <c r="U1431" t="str">
        <f t="shared" si="89"/>
        <v>A073EB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126</v>
      </c>
      <c r="AG1431">
        <v>0</v>
      </c>
      <c r="AH1431">
        <v>0</v>
      </c>
      <c r="AI1431">
        <v>2</v>
      </c>
      <c r="AJ1431">
        <v>1</v>
      </c>
      <c r="AK1431" t="s">
        <v>749</v>
      </c>
      <c r="AL1431">
        <v>36.006509999999999</v>
      </c>
      <c r="AM1431" t="s">
        <v>750</v>
      </c>
      <c r="AN1431">
        <v>-75.674107000000006</v>
      </c>
      <c r="AO1431">
        <v>25</v>
      </c>
      <c r="AP1431">
        <v>500</v>
      </c>
      <c r="AQ1431" t="s">
        <v>129</v>
      </c>
      <c r="AR1431">
        <v>4</v>
      </c>
      <c r="AS1431">
        <v>-77</v>
      </c>
      <c r="AT1431">
        <v>1088</v>
      </c>
      <c r="BB1431" t="str">
        <f t="shared" si="90"/>
        <v>1200</v>
      </c>
      <c r="BC1431">
        <v>1</v>
      </c>
      <c r="BD1431" t="str">
        <f t="shared" si="92"/>
        <v xml:space="preserve">N1281F  </v>
      </c>
      <c r="BE1431">
        <v>1</v>
      </c>
      <c r="BG1431">
        <v>0</v>
      </c>
      <c r="BH1431">
        <v>0</v>
      </c>
      <c r="BI1431">
        <v>0</v>
      </c>
      <c r="BJ1431">
        <v>300</v>
      </c>
      <c r="BK1431">
        <v>-200</v>
      </c>
      <c r="BL1431" t="s">
        <v>130</v>
      </c>
      <c r="BM1431">
        <v>1</v>
      </c>
      <c r="BN1431">
        <v>0</v>
      </c>
      <c r="BO1431">
        <v>1</v>
      </c>
      <c r="BP1431">
        <v>0</v>
      </c>
      <c r="BT1431">
        <v>0</v>
      </c>
      <c r="BU1431">
        <v>0</v>
      </c>
      <c r="CE1431" t="str">
        <f>"21:16:12.658"</f>
        <v>21:16:12.658</v>
      </c>
      <c r="CF1431">
        <v>657791019</v>
      </c>
      <c r="CI1431">
        <v>0</v>
      </c>
      <c r="CJ1431">
        <v>1504</v>
      </c>
      <c r="CK1431">
        <v>1011.2</v>
      </c>
      <c r="CL1431">
        <v>4.2187999999999999</v>
      </c>
      <c r="CM1431">
        <v>1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2</v>
      </c>
      <c r="CY1431">
        <v>7</v>
      </c>
      <c r="CZ1431" t="s">
        <v>131</v>
      </c>
      <c r="DA1431">
        <v>145</v>
      </c>
      <c r="DB1431">
        <v>1</v>
      </c>
      <c r="DC1431" t="s">
        <v>132</v>
      </c>
      <c r="DD1431" t="s">
        <v>133</v>
      </c>
      <c r="DG1431">
        <v>1919438</v>
      </c>
      <c r="DI1431">
        <v>0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3">
      <c r="A1432" t="str">
        <f>"09/28/2024 21:16:12.943"</f>
        <v>09/28/2024 21:16:12.943</v>
      </c>
      <c r="C1432" t="str">
        <f t="shared" si="91"/>
        <v>FFDFD7C0</v>
      </c>
      <c r="D1432" t="s">
        <v>427</v>
      </c>
      <c r="E1432">
        <v>46</v>
      </c>
      <c r="H1432">
        <v>143</v>
      </c>
      <c r="I1432" t="s">
        <v>428</v>
      </c>
      <c r="J1432" t="s">
        <v>297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"21:16:12.656"</f>
        <v>21:16:12.656</v>
      </c>
      <c r="T1432" t="str">
        <f>"21:16:11.656"</f>
        <v>21:16:11.656</v>
      </c>
      <c r="U1432" t="str">
        <f t="shared" si="89"/>
        <v>A073EB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126</v>
      </c>
      <c r="AG1432">
        <v>0</v>
      </c>
      <c r="AH1432">
        <v>0</v>
      </c>
      <c r="AI1432">
        <v>2</v>
      </c>
      <c r="AJ1432">
        <v>1</v>
      </c>
      <c r="AK1432" t="s">
        <v>749</v>
      </c>
      <c r="AL1432">
        <v>36.006509999999999</v>
      </c>
      <c r="AM1432" t="s">
        <v>750</v>
      </c>
      <c r="AN1432">
        <v>-75.674107000000006</v>
      </c>
      <c r="AO1432">
        <v>25</v>
      </c>
      <c r="AP1432">
        <v>500</v>
      </c>
      <c r="AQ1432" t="s">
        <v>129</v>
      </c>
      <c r="AR1432">
        <v>4</v>
      </c>
      <c r="AS1432">
        <v>-77</v>
      </c>
      <c r="AT1432">
        <v>1088</v>
      </c>
      <c r="BB1432" t="str">
        <f t="shared" si="90"/>
        <v>1200</v>
      </c>
      <c r="BC1432">
        <v>1</v>
      </c>
      <c r="BD1432" t="str">
        <f t="shared" si="92"/>
        <v xml:space="preserve">N1281F  </v>
      </c>
      <c r="BE1432">
        <v>1</v>
      </c>
      <c r="BG1432">
        <v>0</v>
      </c>
      <c r="BH1432">
        <v>0</v>
      </c>
      <c r="BI1432">
        <v>0</v>
      </c>
      <c r="BJ1432">
        <v>300</v>
      </c>
      <c r="BK1432">
        <v>-200</v>
      </c>
      <c r="BL1432" t="s">
        <v>130</v>
      </c>
      <c r="BM1432">
        <v>1</v>
      </c>
      <c r="BN1432">
        <v>0</v>
      </c>
      <c r="BO1432">
        <v>1</v>
      </c>
      <c r="BP1432">
        <v>0</v>
      </c>
      <c r="BT1432">
        <v>0</v>
      </c>
      <c r="BU1432">
        <v>0</v>
      </c>
      <c r="CE1432" t="str">
        <f>"21:16:12.658"</f>
        <v>21:16:12.658</v>
      </c>
      <c r="CF1432">
        <v>657791019</v>
      </c>
      <c r="CI1432">
        <v>0</v>
      </c>
      <c r="CJ1432">
        <v>1504</v>
      </c>
      <c r="CK1432">
        <v>1011.2</v>
      </c>
      <c r="CL1432">
        <v>4.2187999999999999</v>
      </c>
      <c r="CM1432">
        <v>1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2</v>
      </c>
      <c r="CY1432">
        <v>7</v>
      </c>
      <c r="CZ1432" t="s">
        <v>131</v>
      </c>
      <c r="DA1432">
        <v>145</v>
      </c>
      <c r="DB1432">
        <v>1</v>
      </c>
      <c r="DC1432" t="s">
        <v>132</v>
      </c>
      <c r="DD1432" t="s">
        <v>133</v>
      </c>
      <c r="DG1432">
        <v>1919438</v>
      </c>
      <c r="DI1432">
        <v>0</v>
      </c>
      <c r="DJ1432">
        <v>0</v>
      </c>
      <c r="DK1432">
        <v>1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3">
      <c r="A1433" t="str">
        <f>"09/28/2024 21:16:12.943"</f>
        <v>09/28/2024 21:16:12.943</v>
      </c>
      <c r="C1433" t="str">
        <f t="shared" si="91"/>
        <v>FFDFD7C0</v>
      </c>
      <c r="D1433" t="s">
        <v>136</v>
      </c>
      <c r="E1433">
        <v>3</v>
      </c>
      <c r="F1433">
        <v>1003</v>
      </c>
      <c r="G1433" t="s">
        <v>142</v>
      </c>
      <c r="J1433" t="s">
        <v>137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"21:16:12.656"</f>
        <v>21:16:12.656</v>
      </c>
      <c r="T1433" t="str">
        <f>"21:16:11.656"</f>
        <v>21:16:11.656</v>
      </c>
      <c r="U1433" t="str">
        <f t="shared" si="89"/>
        <v>A073EB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126</v>
      </c>
      <c r="AG1433">
        <v>0</v>
      </c>
      <c r="AH1433">
        <v>0</v>
      </c>
      <c r="AI1433">
        <v>2</v>
      </c>
      <c r="AJ1433">
        <v>1</v>
      </c>
      <c r="AK1433" t="s">
        <v>749</v>
      </c>
      <c r="AL1433">
        <v>36.006509999999999</v>
      </c>
      <c r="AM1433" t="s">
        <v>750</v>
      </c>
      <c r="AN1433">
        <v>-75.674107000000006</v>
      </c>
      <c r="AO1433">
        <v>25</v>
      </c>
      <c r="AP1433">
        <v>500</v>
      </c>
      <c r="AQ1433" t="s">
        <v>129</v>
      </c>
      <c r="AR1433">
        <v>4</v>
      </c>
      <c r="AS1433">
        <v>-77</v>
      </c>
      <c r="AT1433">
        <v>1088</v>
      </c>
      <c r="BB1433" t="str">
        <f t="shared" si="90"/>
        <v>1200</v>
      </c>
      <c r="BC1433">
        <v>1</v>
      </c>
      <c r="BD1433" t="str">
        <f t="shared" si="92"/>
        <v xml:space="preserve">N1281F  </v>
      </c>
      <c r="BE1433">
        <v>1</v>
      </c>
      <c r="BG1433">
        <v>0</v>
      </c>
      <c r="BH1433">
        <v>0</v>
      </c>
      <c r="BI1433">
        <v>0</v>
      </c>
      <c r="BJ1433">
        <v>300</v>
      </c>
      <c r="BK1433">
        <v>-200</v>
      </c>
      <c r="BL1433" t="s">
        <v>130</v>
      </c>
      <c r="BM1433">
        <v>1</v>
      </c>
      <c r="BN1433">
        <v>0</v>
      </c>
      <c r="BO1433">
        <v>1</v>
      </c>
      <c r="BP1433">
        <v>0</v>
      </c>
      <c r="BT1433">
        <v>0</v>
      </c>
      <c r="BU1433">
        <v>0</v>
      </c>
      <c r="CE1433" t="str">
        <f>"21:16:12.658"</f>
        <v>21:16:12.658</v>
      </c>
      <c r="CF1433">
        <v>657791019</v>
      </c>
      <c r="CI1433">
        <v>0</v>
      </c>
      <c r="CJ1433">
        <v>1504</v>
      </c>
      <c r="CK1433">
        <v>1011.2</v>
      </c>
      <c r="CL1433">
        <v>4.2187999999999999</v>
      </c>
      <c r="CM1433">
        <v>1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2</v>
      </c>
      <c r="CY1433">
        <v>7</v>
      </c>
      <c r="CZ1433" t="s">
        <v>131</v>
      </c>
      <c r="DA1433">
        <v>145</v>
      </c>
      <c r="DB1433">
        <v>1</v>
      </c>
      <c r="DC1433" t="s">
        <v>132</v>
      </c>
      <c r="DD1433" t="s">
        <v>133</v>
      </c>
      <c r="DG1433">
        <v>1919438</v>
      </c>
      <c r="DI1433">
        <v>0</v>
      </c>
      <c r="DJ1433">
        <v>0</v>
      </c>
      <c r="DK1433">
        <v>1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3">
      <c r="A1434" t="str">
        <f>"09/28/2024 21:16:12.943"</f>
        <v>09/28/2024 21:16:12.943</v>
      </c>
      <c r="C1434" t="str">
        <f t="shared" si="91"/>
        <v>FFDFD7C0</v>
      </c>
      <c r="D1434" t="s">
        <v>136</v>
      </c>
      <c r="E1434">
        <v>4</v>
      </c>
      <c r="F1434">
        <v>1004</v>
      </c>
      <c r="G1434" t="s">
        <v>124</v>
      </c>
      <c r="J1434" t="s">
        <v>137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"21:16:12.656"</f>
        <v>21:16:12.656</v>
      </c>
      <c r="T1434" t="str">
        <f>"21:16:11.656"</f>
        <v>21:16:11.656</v>
      </c>
      <c r="U1434" t="str">
        <f t="shared" si="89"/>
        <v>A073EB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126</v>
      </c>
      <c r="AG1434">
        <v>0</v>
      </c>
      <c r="AH1434">
        <v>0</v>
      </c>
      <c r="AI1434">
        <v>2</v>
      </c>
      <c r="AJ1434">
        <v>1</v>
      </c>
      <c r="AK1434" t="s">
        <v>749</v>
      </c>
      <c r="AL1434">
        <v>36.006509999999999</v>
      </c>
      <c r="AM1434" t="s">
        <v>750</v>
      </c>
      <c r="AN1434">
        <v>-75.674107000000006</v>
      </c>
      <c r="AO1434">
        <v>25</v>
      </c>
      <c r="AP1434">
        <v>500</v>
      </c>
      <c r="AQ1434" t="s">
        <v>129</v>
      </c>
      <c r="AR1434">
        <v>4</v>
      </c>
      <c r="AS1434">
        <v>-77</v>
      </c>
      <c r="AT1434">
        <v>1088</v>
      </c>
      <c r="BB1434" t="str">
        <f t="shared" si="90"/>
        <v>1200</v>
      </c>
      <c r="BC1434">
        <v>1</v>
      </c>
      <c r="BD1434" t="str">
        <f t="shared" si="92"/>
        <v xml:space="preserve">N1281F  </v>
      </c>
      <c r="BE1434">
        <v>1</v>
      </c>
      <c r="BG1434">
        <v>0</v>
      </c>
      <c r="BH1434">
        <v>0</v>
      </c>
      <c r="BI1434">
        <v>0</v>
      </c>
      <c r="BJ1434">
        <v>300</v>
      </c>
      <c r="BK1434">
        <v>-200</v>
      </c>
      <c r="BL1434" t="s">
        <v>130</v>
      </c>
      <c r="BM1434">
        <v>1</v>
      </c>
      <c r="BN1434">
        <v>0</v>
      </c>
      <c r="BO1434">
        <v>1</v>
      </c>
      <c r="BP1434">
        <v>0</v>
      </c>
      <c r="BT1434">
        <v>0</v>
      </c>
      <c r="BU1434">
        <v>0</v>
      </c>
      <c r="CE1434" t="str">
        <f>"21:16:12.658"</f>
        <v>21:16:12.658</v>
      </c>
      <c r="CF1434">
        <v>657791019</v>
      </c>
      <c r="CI1434">
        <v>0</v>
      </c>
      <c r="CJ1434">
        <v>1504</v>
      </c>
      <c r="CK1434">
        <v>1011.2</v>
      </c>
      <c r="CL1434">
        <v>4.2187999999999999</v>
      </c>
      <c r="CM1434">
        <v>1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2</v>
      </c>
      <c r="CY1434">
        <v>7</v>
      </c>
      <c r="CZ1434" t="s">
        <v>131</v>
      </c>
      <c r="DA1434">
        <v>145</v>
      </c>
      <c r="DB1434">
        <v>1</v>
      </c>
      <c r="DC1434" t="s">
        <v>132</v>
      </c>
      <c r="DD1434" t="s">
        <v>133</v>
      </c>
      <c r="DG1434">
        <v>1919438</v>
      </c>
      <c r="DI1434">
        <v>0</v>
      </c>
      <c r="DJ1434">
        <v>0</v>
      </c>
      <c r="DK1434">
        <v>1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3">
      <c r="A1435" t="str">
        <f>"09/28/2024 21:16:14.068"</f>
        <v>09/28/2024 21:16:14.068</v>
      </c>
      <c r="C1435" t="str">
        <f t="shared" si="91"/>
        <v>FFDFD7C0</v>
      </c>
      <c r="D1435" t="s">
        <v>136</v>
      </c>
      <c r="E1435">
        <v>4</v>
      </c>
      <c r="F1435">
        <v>1004</v>
      </c>
      <c r="G1435" t="s">
        <v>124</v>
      </c>
      <c r="J1435" t="s">
        <v>137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"21:16:13.656"</f>
        <v>21:16:13.656</v>
      </c>
      <c r="T1435" t="str">
        <f>"21:16:13.156"</f>
        <v>21:16:13.156</v>
      </c>
      <c r="U1435" t="str">
        <f t="shared" si="89"/>
        <v>A073EB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126</v>
      </c>
      <c r="AG1435">
        <v>0</v>
      </c>
      <c r="AH1435">
        <v>0</v>
      </c>
      <c r="AI1435">
        <v>2</v>
      </c>
      <c r="AJ1435">
        <v>1</v>
      </c>
      <c r="AK1435" t="s">
        <v>751</v>
      </c>
      <c r="AL1435">
        <v>36.006124</v>
      </c>
      <c r="AM1435" t="s">
        <v>742</v>
      </c>
      <c r="AN1435">
        <v>-75.674000000000007</v>
      </c>
      <c r="AO1435">
        <v>25</v>
      </c>
      <c r="AP1435">
        <v>525</v>
      </c>
      <c r="AQ1435" t="s">
        <v>129</v>
      </c>
      <c r="AR1435">
        <v>13</v>
      </c>
      <c r="AS1435">
        <v>-76</v>
      </c>
      <c r="AT1435">
        <v>1024</v>
      </c>
      <c r="BB1435" t="str">
        <f t="shared" si="90"/>
        <v>1200</v>
      </c>
      <c r="BC1435">
        <v>1</v>
      </c>
      <c r="BD1435" t="str">
        <f t="shared" si="92"/>
        <v xml:space="preserve">N1281F  </v>
      </c>
      <c r="BE1435">
        <v>1</v>
      </c>
      <c r="BG1435">
        <v>0</v>
      </c>
      <c r="BH1435">
        <v>0</v>
      </c>
      <c r="BI1435">
        <v>0</v>
      </c>
      <c r="BJ1435">
        <v>325</v>
      </c>
      <c r="BK1435">
        <v>-200</v>
      </c>
      <c r="BL1435" t="s">
        <v>130</v>
      </c>
      <c r="BM1435">
        <v>1</v>
      </c>
      <c r="BN1435">
        <v>0</v>
      </c>
      <c r="BO1435">
        <v>1</v>
      </c>
      <c r="BP1435">
        <v>0</v>
      </c>
      <c r="BT1435">
        <v>0</v>
      </c>
      <c r="BU1435">
        <v>0</v>
      </c>
      <c r="CE1435" t="str">
        <f>"21:16:13.662"</f>
        <v>21:16:13.662</v>
      </c>
      <c r="CF1435">
        <v>662138707</v>
      </c>
      <c r="CI1435">
        <v>0</v>
      </c>
      <c r="CJ1435">
        <v>1504</v>
      </c>
      <c r="CK1435">
        <v>1011.2</v>
      </c>
      <c r="CL1435">
        <v>4.2187999999999999</v>
      </c>
      <c r="CM1435">
        <v>1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4</v>
      </c>
      <c r="CY1435">
        <v>7</v>
      </c>
      <c r="CZ1435" t="s">
        <v>131</v>
      </c>
      <c r="DA1435">
        <v>145</v>
      </c>
      <c r="DB1435">
        <v>1</v>
      </c>
      <c r="DC1435" t="s">
        <v>132</v>
      </c>
      <c r="DD1435" t="s">
        <v>133</v>
      </c>
      <c r="DG1435">
        <v>1919931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3">
      <c r="A1436" t="str">
        <f>"09/28/2024 21:16:14.083"</f>
        <v>09/28/2024 21:16:14.083</v>
      </c>
      <c r="C1436" t="str">
        <f t="shared" si="91"/>
        <v>FFDFD7C0</v>
      </c>
      <c r="D1436" t="s">
        <v>123</v>
      </c>
      <c r="E1436">
        <v>2</v>
      </c>
      <c r="H1436">
        <v>158</v>
      </c>
      <c r="I1436" t="s">
        <v>124</v>
      </c>
      <c r="J1436" t="s">
        <v>125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"21:16:13.656"</f>
        <v>21:16:13.656</v>
      </c>
      <c r="T1436" t="str">
        <f>"21:16:13.156"</f>
        <v>21:16:13.156</v>
      </c>
      <c r="U1436" t="str">
        <f t="shared" si="89"/>
        <v>A073EB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126</v>
      </c>
      <c r="AG1436">
        <v>0</v>
      </c>
      <c r="AH1436">
        <v>0</v>
      </c>
      <c r="AI1436">
        <v>2</v>
      </c>
      <c r="AJ1436">
        <v>1</v>
      </c>
      <c r="AK1436" t="s">
        <v>751</v>
      </c>
      <c r="AL1436">
        <v>36.006124</v>
      </c>
      <c r="AM1436" t="s">
        <v>742</v>
      </c>
      <c r="AN1436">
        <v>-75.674000000000007</v>
      </c>
      <c r="AO1436">
        <v>25</v>
      </c>
      <c r="AP1436">
        <v>525</v>
      </c>
      <c r="AQ1436" t="s">
        <v>129</v>
      </c>
      <c r="AR1436">
        <v>13</v>
      </c>
      <c r="AS1436">
        <v>-76</v>
      </c>
      <c r="AT1436">
        <v>1024</v>
      </c>
      <c r="BB1436" t="str">
        <f t="shared" si="90"/>
        <v>1200</v>
      </c>
      <c r="BC1436">
        <v>1</v>
      </c>
      <c r="BD1436" t="str">
        <f t="shared" si="92"/>
        <v xml:space="preserve">N1281F  </v>
      </c>
      <c r="BE1436">
        <v>1</v>
      </c>
      <c r="BG1436">
        <v>0</v>
      </c>
      <c r="BH1436">
        <v>0</v>
      </c>
      <c r="BI1436">
        <v>0</v>
      </c>
      <c r="BJ1436">
        <v>325</v>
      </c>
      <c r="BK1436">
        <v>-200</v>
      </c>
      <c r="BL1436" t="s">
        <v>130</v>
      </c>
      <c r="BM1436">
        <v>1</v>
      </c>
      <c r="BN1436">
        <v>0</v>
      </c>
      <c r="BO1436">
        <v>1</v>
      </c>
      <c r="BP1436">
        <v>0</v>
      </c>
      <c r="BT1436">
        <v>0</v>
      </c>
      <c r="BU1436">
        <v>0</v>
      </c>
      <c r="CE1436" t="str">
        <f>"21:16:13.662"</f>
        <v>21:16:13.662</v>
      </c>
      <c r="CF1436">
        <v>662138707</v>
      </c>
      <c r="CI1436">
        <v>0</v>
      </c>
      <c r="CJ1436">
        <v>1504</v>
      </c>
      <c r="CK1436">
        <v>1011.2</v>
      </c>
      <c r="CL1436">
        <v>4.2187999999999999</v>
      </c>
      <c r="CM1436">
        <v>1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4</v>
      </c>
      <c r="CY1436">
        <v>7</v>
      </c>
      <c r="CZ1436" t="s">
        <v>131</v>
      </c>
      <c r="DA1436">
        <v>145</v>
      </c>
      <c r="DB1436">
        <v>1</v>
      </c>
      <c r="DC1436" t="s">
        <v>132</v>
      </c>
      <c r="DD1436" t="s">
        <v>133</v>
      </c>
      <c r="DG1436">
        <v>1919931</v>
      </c>
      <c r="DI1436">
        <v>0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3">
      <c r="A1437" t="str">
        <f>"09/28/2024 21:16:14.083"</f>
        <v>09/28/2024 21:16:14.083</v>
      </c>
      <c r="C1437" t="str">
        <f t="shared" si="91"/>
        <v>FFDFD7C0</v>
      </c>
      <c r="D1437" t="s">
        <v>136</v>
      </c>
      <c r="E1437">
        <v>3</v>
      </c>
      <c r="F1437">
        <v>1003</v>
      </c>
      <c r="G1437" t="s">
        <v>142</v>
      </c>
      <c r="J1437" t="s">
        <v>137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"21:16:13.656"</f>
        <v>21:16:13.656</v>
      </c>
      <c r="T1437" t="str">
        <f>"21:16:13.156"</f>
        <v>21:16:13.156</v>
      </c>
      <c r="U1437" t="str">
        <f t="shared" si="89"/>
        <v>A073EB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126</v>
      </c>
      <c r="AG1437">
        <v>0</v>
      </c>
      <c r="AH1437">
        <v>0</v>
      </c>
      <c r="AI1437">
        <v>2</v>
      </c>
      <c r="AJ1437">
        <v>1</v>
      </c>
      <c r="AK1437" t="s">
        <v>751</v>
      </c>
      <c r="AL1437">
        <v>36.006124</v>
      </c>
      <c r="AM1437" t="s">
        <v>742</v>
      </c>
      <c r="AN1437">
        <v>-75.674000000000007</v>
      </c>
      <c r="AO1437">
        <v>25</v>
      </c>
      <c r="AP1437">
        <v>525</v>
      </c>
      <c r="AQ1437" t="s">
        <v>129</v>
      </c>
      <c r="AR1437">
        <v>13</v>
      </c>
      <c r="AS1437">
        <v>-76</v>
      </c>
      <c r="AT1437">
        <v>1024</v>
      </c>
      <c r="BB1437" t="str">
        <f t="shared" si="90"/>
        <v>1200</v>
      </c>
      <c r="BC1437">
        <v>1</v>
      </c>
      <c r="BD1437" t="str">
        <f t="shared" si="92"/>
        <v xml:space="preserve">N1281F  </v>
      </c>
      <c r="BE1437">
        <v>1</v>
      </c>
      <c r="BG1437">
        <v>0</v>
      </c>
      <c r="BH1437">
        <v>0</v>
      </c>
      <c r="BI1437">
        <v>0</v>
      </c>
      <c r="BJ1437">
        <v>325</v>
      </c>
      <c r="BK1437">
        <v>-200</v>
      </c>
      <c r="BL1437" t="s">
        <v>130</v>
      </c>
      <c r="BM1437">
        <v>1</v>
      </c>
      <c r="BN1437">
        <v>0</v>
      </c>
      <c r="BO1437">
        <v>1</v>
      </c>
      <c r="BP1437">
        <v>0</v>
      </c>
      <c r="BT1437">
        <v>0</v>
      </c>
      <c r="BU1437">
        <v>0</v>
      </c>
      <c r="CE1437" t="str">
        <f>"21:16:13.662"</f>
        <v>21:16:13.662</v>
      </c>
      <c r="CF1437">
        <v>662138707</v>
      </c>
      <c r="CI1437">
        <v>0</v>
      </c>
      <c r="CJ1437">
        <v>1504</v>
      </c>
      <c r="CK1437">
        <v>1011.2</v>
      </c>
      <c r="CL1437">
        <v>4.2187999999999999</v>
      </c>
      <c r="CM1437">
        <v>1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4</v>
      </c>
      <c r="CY1437">
        <v>7</v>
      </c>
      <c r="CZ1437" t="s">
        <v>131</v>
      </c>
      <c r="DA1437">
        <v>145</v>
      </c>
      <c r="DB1437">
        <v>1</v>
      </c>
      <c r="DC1437" t="s">
        <v>132</v>
      </c>
      <c r="DD1437" t="s">
        <v>133</v>
      </c>
      <c r="DG1437">
        <v>1919931</v>
      </c>
      <c r="DI1437">
        <v>0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3">
      <c r="A1438" t="str">
        <f>"09/28/2024 21:16:14.083"</f>
        <v>09/28/2024 21:16:14.083</v>
      </c>
      <c r="C1438" t="str">
        <f t="shared" si="91"/>
        <v>FFDFD7C0</v>
      </c>
      <c r="D1438" t="s">
        <v>143</v>
      </c>
      <c r="E1438">
        <v>13</v>
      </c>
      <c r="J1438" t="s">
        <v>144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"21:16:13.656"</f>
        <v>21:16:13.656</v>
      </c>
      <c r="T1438" t="str">
        <f>"21:16:13.156"</f>
        <v>21:16:13.156</v>
      </c>
      <c r="U1438" t="str">
        <f t="shared" si="89"/>
        <v>A073EB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126</v>
      </c>
      <c r="AG1438">
        <v>0</v>
      </c>
      <c r="AH1438">
        <v>0</v>
      </c>
      <c r="AI1438">
        <v>2</v>
      </c>
      <c r="AJ1438">
        <v>1</v>
      </c>
      <c r="AK1438" t="s">
        <v>751</v>
      </c>
      <c r="AL1438">
        <v>36.006124</v>
      </c>
      <c r="AM1438" t="s">
        <v>742</v>
      </c>
      <c r="AN1438">
        <v>-75.674000000000007</v>
      </c>
      <c r="AO1438">
        <v>25</v>
      </c>
      <c r="AP1438">
        <v>525</v>
      </c>
      <c r="AQ1438" t="s">
        <v>129</v>
      </c>
      <c r="AR1438">
        <v>13</v>
      </c>
      <c r="AS1438">
        <v>-76</v>
      </c>
      <c r="AT1438">
        <v>1024</v>
      </c>
      <c r="BB1438" t="str">
        <f t="shared" si="90"/>
        <v>1200</v>
      </c>
      <c r="BC1438">
        <v>1</v>
      </c>
      <c r="BD1438" t="str">
        <f t="shared" si="92"/>
        <v xml:space="preserve">N1281F  </v>
      </c>
      <c r="BE1438">
        <v>1</v>
      </c>
      <c r="BG1438">
        <v>0</v>
      </c>
      <c r="BH1438">
        <v>0</v>
      </c>
      <c r="BI1438">
        <v>0</v>
      </c>
      <c r="BJ1438">
        <v>325</v>
      </c>
      <c r="BK1438">
        <v>-200</v>
      </c>
      <c r="BL1438" t="s">
        <v>130</v>
      </c>
      <c r="BM1438">
        <v>1</v>
      </c>
      <c r="BN1438">
        <v>0</v>
      </c>
      <c r="BO1438">
        <v>1</v>
      </c>
      <c r="BP1438">
        <v>0</v>
      </c>
      <c r="BT1438">
        <v>0</v>
      </c>
      <c r="BU1438">
        <v>0</v>
      </c>
      <c r="CE1438" t="str">
        <f>"21:16:13.662"</f>
        <v>21:16:13.662</v>
      </c>
      <c r="CF1438">
        <v>662138707</v>
      </c>
      <c r="CI1438">
        <v>0</v>
      </c>
      <c r="CJ1438">
        <v>1504</v>
      </c>
      <c r="CK1438">
        <v>1011.2</v>
      </c>
      <c r="CL1438">
        <v>4.2187999999999999</v>
      </c>
      <c r="CM1438">
        <v>1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4</v>
      </c>
      <c r="CY1438">
        <v>7</v>
      </c>
      <c r="CZ1438" t="s">
        <v>131</v>
      </c>
      <c r="DA1438">
        <v>145</v>
      </c>
      <c r="DB1438">
        <v>1</v>
      </c>
      <c r="DC1438" t="s">
        <v>132</v>
      </c>
      <c r="DD1438" t="s">
        <v>133</v>
      </c>
      <c r="DG1438">
        <v>1919931</v>
      </c>
      <c r="DI1438">
        <v>0</v>
      </c>
      <c r="DJ1438">
        <v>0</v>
      </c>
      <c r="DK1438">
        <v>1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3">
      <c r="A1439" t="str">
        <f>"09/28/2024 21:16:14.083"</f>
        <v>09/28/2024 21:16:14.083</v>
      </c>
      <c r="C1439" t="str">
        <f t="shared" si="91"/>
        <v>FFDFD7C0</v>
      </c>
      <c r="D1439" t="s">
        <v>427</v>
      </c>
      <c r="E1439">
        <v>46</v>
      </c>
      <c r="H1439">
        <v>143</v>
      </c>
      <c r="I1439" t="s">
        <v>428</v>
      </c>
      <c r="J1439" t="s">
        <v>297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"21:16:13.656"</f>
        <v>21:16:13.656</v>
      </c>
      <c r="T1439" t="str">
        <f>"21:16:13.156"</f>
        <v>21:16:13.156</v>
      </c>
      <c r="U1439" t="str">
        <f t="shared" si="89"/>
        <v>A073EB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126</v>
      </c>
      <c r="AG1439">
        <v>0</v>
      </c>
      <c r="AH1439">
        <v>0</v>
      </c>
      <c r="AI1439">
        <v>2</v>
      </c>
      <c r="AJ1439">
        <v>1</v>
      </c>
      <c r="AK1439" t="s">
        <v>751</v>
      </c>
      <c r="AL1439">
        <v>36.006124</v>
      </c>
      <c r="AM1439" t="s">
        <v>742</v>
      </c>
      <c r="AN1439">
        <v>-75.674000000000007</v>
      </c>
      <c r="AO1439">
        <v>25</v>
      </c>
      <c r="AP1439">
        <v>525</v>
      </c>
      <c r="AQ1439" t="s">
        <v>129</v>
      </c>
      <c r="AR1439">
        <v>13</v>
      </c>
      <c r="AS1439">
        <v>-76</v>
      </c>
      <c r="AT1439">
        <v>1024</v>
      </c>
      <c r="BB1439" t="str">
        <f t="shared" si="90"/>
        <v>1200</v>
      </c>
      <c r="BC1439">
        <v>1</v>
      </c>
      <c r="BD1439" t="str">
        <f t="shared" si="92"/>
        <v xml:space="preserve">N1281F  </v>
      </c>
      <c r="BE1439">
        <v>1</v>
      </c>
      <c r="BG1439">
        <v>0</v>
      </c>
      <c r="BH1439">
        <v>0</v>
      </c>
      <c r="BI1439">
        <v>0</v>
      </c>
      <c r="BJ1439">
        <v>325</v>
      </c>
      <c r="BK1439">
        <v>-200</v>
      </c>
      <c r="BL1439" t="s">
        <v>130</v>
      </c>
      <c r="BM1439">
        <v>1</v>
      </c>
      <c r="BN1439">
        <v>0</v>
      </c>
      <c r="BO1439">
        <v>1</v>
      </c>
      <c r="BP1439">
        <v>0</v>
      </c>
      <c r="BT1439">
        <v>0</v>
      </c>
      <c r="BU1439">
        <v>0</v>
      </c>
      <c r="CE1439" t="str">
        <f>"21:16:13.662"</f>
        <v>21:16:13.662</v>
      </c>
      <c r="CF1439">
        <v>662138707</v>
      </c>
      <c r="CI1439">
        <v>0</v>
      </c>
      <c r="CJ1439">
        <v>1504</v>
      </c>
      <c r="CK1439">
        <v>1011.2</v>
      </c>
      <c r="CL1439">
        <v>4.2187999999999999</v>
      </c>
      <c r="CM1439">
        <v>1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4</v>
      </c>
      <c r="CY1439">
        <v>7</v>
      </c>
      <c r="CZ1439" t="s">
        <v>131</v>
      </c>
      <c r="DA1439">
        <v>145</v>
      </c>
      <c r="DB1439">
        <v>1</v>
      </c>
      <c r="DC1439" t="s">
        <v>132</v>
      </c>
      <c r="DD1439" t="s">
        <v>133</v>
      </c>
      <c r="DG1439">
        <v>1919931</v>
      </c>
      <c r="DI1439">
        <v>0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3">
      <c r="A1440" t="str">
        <f>"09/28/2024 21:16:14.880"</f>
        <v>09/28/2024 21:16:14.880</v>
      </c>
      <c r="C1440" t="str">
        <f t="shared" si="91"/>
        <v>FFDFD7C0</v>
      </c>
      <c r="D1440" t="s">
        <v>123</v>
      </c>
      <c r="E1440">
        <v>2</v>
      </c>
      <c r="H1440">
        <v>158</v>
      </c>
      <c r="I1440" t="s">
        <v>124</v>
      </c>
      <c r="J1440" t="s">
        <v>125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"21:16:14.609"</f>
        <v>21:16:14.609</v>
      </c>
      <c r="T1440" t="str">
        <f>"21:16:14.209"</f>
        <v>21:16:14.209</v>
      </c>
      <c r="U1440" t="str">
        <f t="shared" si="89"/>
        <v>A073EB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126</v>
      </c>
      <c r="AG1440">
        <v>0</v>
      </c>
      <c r="AH1440">
        <v>0</v>
      </c>
      <c r="AI1440">
        <v>2</v>
      </c>
      <c r="AJ1440">
        <v>1</v>
      </c>
      <c r="AK1440" t="s">
        <v>752</v>
      </c>
      <c r="AL1440">
        <v>36.005823999999997</v>
      </c>
      <c r="AM1440" t="s">
        <v>738</v>
      </c>
      <c r="AN1440">
        <v>-75.673891999999995</v>
      </c>
      <c r="AO1440">
        <v>25</v>
      </c>
      <c r="AP1440">
        <v>525</v>
      </c>
      <c r="AQ1440" t="s">
        <v>129</v>
      </c>
      <c r="AR1440">
        <v>22</v>
      </c>
      <c r="AS1440">
        <v>-74</v>
      </c>
      <c r="AT1440">
        <v>1152</v>
      </c>
      <c r="BB1440" t="str">
        <f t="shared" si="90"/>
        <v>1200</v>
      </c>
      <c r="BC1440">
        <v>1</v>
      </c>
      <c r="BD1440" t="str">
        <f t="shared" si="92"/>
        <v xml:space="preserve">N1281F  </v>
      </c>
      <c r="BE1440">
        <v>1</v>
      </c>
      <c r="BG1440">
        <v>0</v>
      </c>
      <c r="BH1440">
        <v>0</v>
      </c>
      <c r="BI1440">
        <v>0</v>
      </c>
      <c r="BJ1440">
        <v>350</v>
      </c>
      <c r="BK1440">
        <v>-175</v>
      </c>
      <c r="BL1440" t="s">
        <v>130</v>
      </c>
      <c r="BM1440">
        <v>1</v>
      </c>
      <c r="BN1440">
        <v>0</v>
      </c>
      <c r="BO1440">
        <v>1</v>
      </c>
      <c r="BP1440">
        <v>0</v>
      </c>
      <c r="BT1440">
        <v>0</v>
      </c>
      <c r="BU1440">
        <v>0</v>
      </c>
      <c r="CE1440" t="str">
        <f>"21:16:14.612"</f>
        <v>21:16:14.612</v>
      </c>
      <c r="CF1440">
        <v>612418738</v>
      </c>
      <c r="CI1440">
        <v>0</v>
      </c>
      <c r="CJ1440">
        <v>1504</v>
      </c>
      <c r="CK1440">
        <v>1011.2</v>
      </c>
      <c r="CL1440">
        <v>4.2187999999999999</v>
      </c>
      <c r="CM1440">
        <v>1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4</v>
      </c>
      <c r="CY1440">
        <v>7</v>
      </c>
      <c r="CZ1440" t="s">
        <v>131</v>
      </c>
      <c r="DA1440">
        <v>145</v>
      </c>
      <c r="DB1440">
        <v>1</v>
      </c>
      <c r="DC1440" t="s">
        <v>132</v>
      </c>
      <c r="DD1440" t="s">
        <v>133</v>
      </c>
      <c r="DG1440">
        <v>1920361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3">
      <c r="A1441" t="str">
        <f>"09/28/2024 21:16:14.880"</f>
        <v>09/28/2024 21:16:14.880</v>
      </c>
      <c r="C1441" t="str">
        <f t="shared" si="91"/>
        <v>FFDFD7C0</v>
      </c>
      <c r="D1441" t="s">
        <v>143</v>
      </c>
      <c r="E1441">
        <v>13</v>
      </c>
      <c r="J1441" t="s">
        <v>144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"21:16:14.609"</f>
        <v>21:16:14.609</v>
      </c>
      <c r="T1441" t="str">
        <f>"21:16:14.209"</f>
        <v>21:16:14.209</v>
      </c>
      <c r="U1441" t="str">
        <f t="shared" si="89"/>
        <v>A073EB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126</v>
      </c>
      <c r="AG1441">
        <v>0</v>
      </c>
      <c r="AH1441">
        <v>0</v>
      </c>
      <c r="AI1441">
        <v>2</v>
      </c>
      <c r="AJ1441">
        <v>1</v>
      </c>
      <c r="AK1441" t="s">
        <v>752</v>
      </c>
      <c r="AL1441">
        <v>36.005823999999997</v>
      </c>
      <c r="AM1441" t="s">
        <v>738</v>
      </c>
      <c r="AN1441">
        <v>-75.673891999999995</v>
      </c>
      <c r="AO1441">
        <v>25</v>
      </c>
      <c r="AP1441">
        <v>525</v>
      </c>
      <c r="AQ1441" t="s">
        <v>129</v>
      </c>
      <c r="AR1441">
        <v>22</v>
      </c>
      <c r="AS1441">
        <v>-74</v>
      </c>
      <c r="AT1441">
        <v>1152</v>
      </c>
      <c r="BB1441" t="str">
        <f t="shared" si="90"/>
        <v>1200</v>
      </c>
      <c r="BC1441">
        <v>1</v>
      </c>
      <c r="BD1441" t="str">
        <f t="shared" si="92"/>
        <v xml:space="preserve">N1281F  </v>
      </c>
      <c r="BE1441">
        <v>1</v>
      </c>
      <c r="BG1441">
        <v>0</v>
      </c>
      <c r="BH1441">
        <v>0</v>
      </c>
      <c r="BI1441">
        <v>0</v>
      </c>
      <c r="BJ1441">
        <v>350</v>
      </c>
      <c r="BK1441">
        <v>-175</v>
      </c>
      <c r="BL1441" t="s">
        <v>130</v>
      </c>
      <c r="BM1441">
        <v>1</v>
      </c>
      <c r="BN1441">
        <v>0</v>
      </c>
      <c r="BO1441">
        <v>1</v>
      </c>
      <c r="BP1441">
        <v>0</v>
      </c>
      <c r="BT1441">
        <v>0</v>
      </c>
      <c r="BU1441">
        <v>0</v>
      </c>
      <c r="CE1441" t="str">
        <f>"21:16:14.612"</f>
        <v>21:16:14.612</v>
      </c>
      <c r="CF1441">
        <v>612418738</v>
      </c>
      <c r="CI1441">
        <v>0</v>
      </c>
      <c r="CJ1441">
        <v>1504</v>
      </c>
      <c r="CK1441">
        <v>1011.2</v>
      </c>
      <c r="CL1441">
        <v>4.2187999999999999</v>
      </c>
      <c r="CM1441">
        <v>1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4</v>
      </c>
      <c r="CY1441">
        <v>7</v>
      </c>
      <c r="CZ1441" t="s">
        <v>131</v>
      </c>
      <c r="DA1441">
        <v>145</v>
      </c>
      <c r="DB1441">
        <v>1</v>
      </c>
      <c r="DC1441" t="s">
        <v>132</v>
      </c>
      <c r="DD1441" t="s">
        <v>133</v>
      </c>
      <c r="DG1441">
        <v>1920361</v>
      </c>
      <c r="DI1441">
        <v>0</v>
      </c>
      <c r="DJ1441">
        <v>0</v>
      </c>
      <c r="DK1441">
        <v>1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3">
      <c r="A1442" t="str">
        <f>"09/28/2024 21:16:14.880"</f>
        <v>09/28/2024 21:16:14.880</v>
      </c>
      <c r="C1442" t="str">
        <f t="shared" si="91"/>
        <v>FFDFD7C0</v>
      </c>
      <c r="D1442" t="s">
        <v>427</v>
      </c>
      <c r="E1442">
        <v>46</v>
      </c>
      <c r="H1442">
        <v>143</v>
      </c>
      <c r="I1442" t="s">
        <v>428</v>
      </c>
      <c r="J1442" t="s">
        <v>297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"21:16:14.609"</f>
        <v>21:16:14.609</v>
      </c>
      <c r="T1442" t="str">
        <f>"21:16:14.209"</f>
        <v>21:16:14.209</v>
      </c>
      <c r="U1442" t="str">
        <f t="shared" si="89"/>
        <v>A073EB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126</v>
      </c>
      <c r="AG1442">
        <v>0</v>
      </c>
      <c r="AH1442">
        <v>0</v>
      </c>
      <c r="AI1442">
        <v>2</v>
      </c>
      <c r="AJ1442">
        <v>1</v>
      </c>
      <c r="AK1442" t="s">
        <v>752</v>
      </c>
      <c r="AL1442">
        <v>36.005823999999997</v>
      </c>
      <c r="AM1442" t="s">
        <v>738</v>
      </c>
      <c r="AN1442">
        <v>-75.673891999999995</v>
      </c>
      <c r="AO1442">
        <v>25</v>
      </c>
      <c r="AP1442">
        <v>525</v>
      </c>
      <c r="AQ1442" t="s">
        <v>129</v>
      </c>
      <c r="AR1442">
        <v>22</v>
      </c>
      <c r="AS1442">
        <v>-74</v>
      </c>
      <c r="AT1442">
        <v>1152</v>
      </c>
      <c r="BB1442" t="str">
        <f t="shared" si="90"/>
        <v>1200</v>
      </c>
      <c r="BC1442">
        <v>1</v>
      </c>
      <c r="BD1442" t="str">
        <f t="shared" si="92"/>
        <v xml:space="preserve">N1281F  </v>
      </c>
      <c r="BE1442">
        <v>1</v>
      </c>
      <c r="BG1442">
        <v>0</v>
      </c>
      <c r="BH1442">
        <v>0</v>
      </c>
      <c r="BI1442">
        <v>0</v>
      </c>
      <c r="BJ1442">
        <v>350</v>
      </c>
      <c r="BK1442">
        <v>-175</v>
      </c>
      <c r="BL1442" t="s">
        <v>130</v>
      </c>
      <c r="BM1442">
        <v>1</v>
      </c>
      <c r="BN1442">
        <v>0</v>
      </c>
      <c r="BO1442">
        <v>1</v>
      </c>
      <c r="BP1442">
        <v>0</v>
      </c>
      <c r="BT1442">
        <v>0</v>
      </c>
      <c r="BU1442">
        <v>0</v>
      </c>
      <c r="CE1442" t="str">
        <f>"21:16:14.612"</f>
        <v>21:16:14.612</v>
      </c>
      <c r="CF1442">
        <v>612418738</v>
      </c>
      <c r="CI1442">
        <v>0</v>
      </c>
      <c r="CJ1442">
        <v>1504</v>
      </c>
      <c r="CK1442">
        <v>1011.2</v>
      </c>
      <c r="CL1442">
        <v>4.2187999999999999</v>
      </c>
      <c r="CM1442">
        <v>1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4</v>
      </c>
      <c r="CY1442">
        <v>7</v>
      </c>
      <c r="CZ1442" t="s">
        <v>131</v>
      </c>
      <c r="DA1442">
        <v>145</v>
      </c>
      <c r="DB1442">
        <v>1</v>
      </c>
      <c r="DC1442" t="s">
        <v>132</v>
      </c>
      <c r="DD1442" t="s">
        <v>133</v>
      </c>
      <c r="DG1442">
        <v>1920361</v>
      </c>
      <c r="DI1442">
        <v>0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3">
      <c r="A1443" t="str">
        <f>"09/28/2024 21:16:14.880"</f>
        <v>09/28/2024 21:16:14.880</v>
      </c>
      <c r="C1443" t="str">
        <f t="shared" si="91"/>
        <v>FFDFD7C0</v>
      </c>
      <c r="D1443" t="s">
        <v>136</v>
      </c>
      <c r="E1443">
        <v>3</v>
      </c>
      <c r="F1443">
        <v>1003</v>
      </c>
      <c r="G1443" t="s">
        <v>142</v>
      </c>
      <c r="J1443" t="s">
        <v>137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"21:16:14.609"</f>
        <v>21:16:14.609</v>
      </c>
      <c r="T1443" t="str">
        <f>"21:16:14.209"</f>
        <v>21:16:14.209</v>
      </c>
      <c r="U1443" t="str">
        <f t="shared" si="89"/>
        <v>A073EB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126</v>
      </c>
      <c r="AG1443">
        <v>0</v>
      </c>
      <c r="AH1443">
        <v>0</v>
      </c>
      <c r="AI1443">
        <v>2</v>
      </c>
      <c r="AJ1443">
        <v>1</v>
      </c>
      <c r="AK1443" t="s">
        <v>752</v>
      </c>
      <c r="AL1443">
        <v>36.005823999999997</v>
      </c>
      <c r="AM1443" t="s">
        <v>738</v>
      </c>
      <c r="AN1443">
        <v>-75.673891999999995</v>
      </c>
      <c r="AO1443">
        <v>25</v>
      </c>
      <c r="AP1443">
        <v>525</v>
      </c>
      <c r="AQ1443" t="s">
        <v>129</v>
      </c>
      <c r="AR1443">
        <v>22</v>
      </c>
      <c r="AS1443">
        <v>-74</v>
      </c>
      <c r="AT1443">
        <v>1152</v>
      </c>
      <c r="BB1443" t="str">
        <f t="shared" si="90"/>
        <v>1200</v>
      </c>
      <c r="BC1443">
        <v>1</v>
      </c>
      <c r="BD1443" t="str">
        <f t="shared" si="92"/>
        <v xml:space="preserve">N1281F  </v>
      </c>
      <c r="BE1443">
        <v>1</v>
      </c>
      <c r="BG1443">
        <v>0</v>
      </c>
      <c r="BH1443">
        <v>0</v>
      </c>
      <c r="BI1443">
        <v>0</v>
      </c>
      <c r="BJ1443">
        <v>350</v>
      </c>
      <c r="BK1443">
        <v>-175</v>
      </c>
      <c r="BL1443" t="s">
        <v>130</v>
      </c>
      <c r="BM1443">
        <v>1</v>
      </c>
      <c r="BN1443">
        <v>0</v>
      </c>
      <c r="BO1443">
        <v>1</v>
      </c>
      <c r="BP1443">
        <v>0</v>
      </c>
      <c r="BT1443">
        <v>0</v>
      </c>
      <c r="BU1443">
        <v>0</v>
      </c>
      <c r="CE1443" t="str">
        <f>"21:16:14.612"</f>
        <v>21:16:14.612</v>
      </c>
      <c r="CF1443">
        <v>612418738</v>
      </c>
      <c r="CI1443">
        <v>0</v>
      </c>
      <c r="CJ1443">
        <v>1504</v>
      </c>
      <c r="CK1443">
        <v>1011.2</v>
      </c>
      <c r="CL1443">
        <v>4.2187999999999999</v>
      </c>
      <c r="CM1443">
        <v>1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4</v>
      </c>
      <c r="CY1443">
        <v>7</v>
      </c>
      <c r="CZ1443" t="s">
        <v>131</v>
      </c>
      <c r="DA1443">
        <v>145</v>
      </c>
      <c r="DB1443">
        <v>1</v>
      </c>
      <c r="DC1443" t="s">
        <v>132</v>
      </c>
      <c r="DD1443" t="s">
        <v>133</v>
      </c>
      <c r="DG1443">
        <v>1920361</v>
      </c>
      <c r="DI1443">
        <v>0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3">
      <c r="A1444" t="str">
        <f>"09/28/2024 21:16:14.880"</f>
        <v>09/28/2024 21:16:14.880</v>
      </c>
      <c r="C1444" t="str">
        <f t="shared" si="91"/>
        <v>FFDFD7C0</v>
      </c>
      <c r="D1444" t="s">
        <v>136</v>
      </c>
      <c r="E1444">
        <v>4</v>
      </c>
      <c r="F1444">
        <v>1004</v>
      </c>
      <c r="G1444" t="s">
        <v>124</v>
      </c>
      <c r="J1444" t="s">
        <v>137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"21:16:14.609"</f>
        <v>21:16:14.609</v>
      </c>
      <c r="T1444" t="str">
        <f>"21:16:14.209"</f>
        <v>21:16:14.209</v>
      </c>
      <c r="U1444" t="str">
        <f t="shared" si="89"/>
        <v>A073EB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126</v>
      </c>
      <c r="AG1444">
        <v>0</v>
      </c>
      <c r="AH1444">
        <v>0</v>
      </c>
      <c r="AI1444">
        <v>2</v>
      </c>
      <c r="AJ1444">
        <v>1</v>
      </c>
      <c r="AK1444" t="s">
        <v>752</v>
      </c>
      <c r="AL1444">
        <v>36.005823999999997</v>
      </c>
      <c r="AM1444" t="s">
        <v>738</v>
      </c>
      <c r="AN1444">
        <v>-75.673891999999995</v>
      </c>
      <c r="AO1444">
        <v>25</v>
      </c>
      <c r="AP1444">
        <v>525</v>
      </c>
      <c r="AQ1444" t="s">
        <v>129</v>
      </c>
      <c r="AR1444">
        <v>22</v>
      </c>
      <c r="AS1444">
        <v>-74</v>
      </c>
      <c r="AT1444">
        <v>1152</v>
      </c>
      <c r="BB1444" t="str">
        <f t="shared" si="90"/>
        <v>1200</v>
      </c>
      <c r="BC1444">
        <v>1</v>
      </c>
      <c r="BD1444" t="str">
        <f t="shared" si="92"/>
        <v xml:space="preserve">N1281F  </v>
      </c>
      <c r="BE1444">
        <v>1</v>
      </c>
      <c r="BG1444">
        <v>0</v>
      </c>
      <c r="BH1444">
        <v>0</v>
      </c>
      <c r="BI1444">
        <v>0</v>
      </c>
      <c r="BJ1444">
        <v>350</v>
      </c>
      <c r="BK1444">
        <v>-175</v>
      </c>
      <c r="BL1444" t="s">
        <v>130</v>
      </c>
      <c r="BM1444">
        <v>1</v>
      </c>
      <c r="BN1444">
        <v>0</v>
      </c>
      <c r="BO1444">
        <v>1</v>
      </c>
      <c r="BP1444">
        <v>0</v>
      </c>
      <c r="BT1444">
        <v>0</v>
      </c>
      <c r="BU1444">
        <v>0</v>
      </c>
      <c r="CE1444" t="str">
        <f>"21:16:14.612"</f>
        <v>21:16:14.612</v>
      </c>
      <c r="CF1444">
        <v>612418738</v>
      </c>
      <c r="CI1444">
        <v>0</v>
      </c>
      <c r="CJ1444">
        <v>1504</v>
      </c>
      <c r="CK1444">
        <v>1011.2</v>
      </c>
      <c r="CL1444">
        <v>4.2187999999999999</v>
      </c>
      <c r="CM1444">
        <v>1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4</v>
      </c>
      <c r="CY1444">
        <v>7</v>
      </c>
      <c r="CZ1444" t="s">
        <v>131</v>
      </c>
      <c r="DA1444">
        <v>145</v>
      </c>
      <c r="DB1444">
        <v>1</v>
      </c>
      <c r="DC1444" t="s">
        <v>132</v>
      </c>
      <c r="DD1444" t="s">
        <v>133</v>
      </c>
      <c r="DG1444">
        <v>1920361</v>
      </c>
      <c r="DI1444">
        <v>0</v>
      </c>
      <c r="DJ1444">
        <v>0</v>
      </c>
      <c r="DK1444">
        <v>1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3">
      <c r="A1445" t="str">
        <f>"09/28/2024 21:16:15.942"</f>
        <v>09/28/2024 21:16:15.942</v>
      </c>
      <c r="C1445" t="str">
        <f t="shared" si="91"/>
        <v>FFDFD7C0</v>
      </c>
      <c r="D1445" t="s">
        <v>123</v>
      </c>
      <c r="E1445">
        <v>2</v>
      </c>
      <c r="H1445">
        <v>158</v>
      </c>
      <c r="I1445" t="s">
        <v>124</v>
      </c>
      <c r="J1445" t="s">
        <v>125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"21:16:15.547"</f>
        <v>21:16:15.547</v>
      </c>
      <c r="T1445" t="str">
        <f>"21:16:15.147"</f>
        <v>21:16:15.147</v>
      </c>
      <c r="U1445" t="str">
        <f t="shared" si="89"/>
        <v>A073EB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126</v>
      </c>
      <c r="AG1445">
        <v>0</v>
      </c>
      <c r="AH1445">
        <v>0</v>
      </c>
      <c r="AI1445">
        <v>2</v>
      </c>
      <c r="AJ1445">
        <v>1</v>
      </c>
      <c r="AK1445" t="s">
        <v>753</v>
      </c>
      <c r="AL1445">
        <v>36.005502</v>
      </c>
      <c r="AM1445" t="s">
        <v>506</v>
      </c>
      <c r="AN1445">
        <v>-75.673721</v>
      </c>
      <c r="AO1445">
        <v>25</v>
      </c>
      <c r="AP1445">
        <v>550</v>
      </c>
      <c r="AQ1445" t="s">
        <v>129</v>
      </c>
      <c r="AR1445">
        <v>27</v>
      </c>
      <c r="AS1445">
        <v>-73</v>
      </c>
      <c r="AT1445">
        <v>1152</v>
      </c>
      <c r="BB1445" t="str">
        <f t="shared" si="90"/>
        <v>1200</v>
      </c>
      <c r="BC1445">
        <v>1</v>
      </c>
      <c r="BD1445" t="str">
        <f t="shared" si="92"/>
        <v xml:space="preserve">N1281F  </v>
      </c>
      <c r="BE1445">
        <v>1</v>
      </c>
      <c r="BG1445">
        <v>0</v>
      </c>
      <c r="BH1445">
        <v>0</v>
      </c>
      <c r="BI1445">
        <v>0</v>
      </c>
      <c r="BJ1445">
        <v>375</v>
      </c>
      <c r="BK1445">
        <v>-175</v>
      </c>
      <c r="BL1445" t="s">
        <v>130</v>
      </c>
      <c r="BM1445">
        <v>1</v>
      </c>
      <c r="BN1445">
        <v>0</v>
      </c>
      <c r="BO1445">
        <v>1</v>
      </c>
      <c r="BP1445">
        <v>0</v>
      </c>
      <c r="BT1445">
        <v>0</v>
      </c>
      <c r="BU1445">
        <v>0</v>
      </c>
      <c r="CE1445" t="str">
        <f>"21:16:15.548"</f>
        <v>21:16:15.548</v>
      </c>
      <c r="CF1445">
        <v>547953047</v>
      </c>
      <c r="CI1445">
        <v>0</v>
      </c>
      <c r="CJ1445">
        <v>1504</v>
      </c>
      <c r="CK1445">
        <v>1011.2</v>
      </c>
      <c r="CL1445">
        <v>4.2187999999999999</v>
      </c>
      <c r="CM1445">
        <v>1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2</v>
      </c>
      <c r="CY1445">
        <v>7</v>
      </c>
      <c r="CZ1445" t="s">
        <v>131</v>
      </c>
      <c r="DA1445">
        <v>145</v>
      </c>
      <c r="DB1445">
        <v>1</v>
      </c>
      <c r="DC1445" t="s">
        <v>132</v>
      </c>
      <c r="DD1445" t="s">
        <v>133</v>
      </c>
      <c r="DG1445">
        <v>1920834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3">
      <c r="A1446" t="str">
        <f>"09/28/2024 21:16:15.942"</f>
        <v>09/28/2024 21:16:15.942</v>
      </c>
      <c r="C1446" t="str">
        <f t="shared" si="91"/>
        <v>FFDFD7C0</v>
      </c>
      <c r="D1446" t="s">
        <v>143</v>
      </c>
      <c r="E1446">
        <v>13</v>
      </c>
      <c r="J1446" t="s">
        <v>144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"21:16:15.547"</f>
        <v>21:16:15.547</v>
      </c>
      <c r="T1446" t="str">
        <f>"21:16:15.147"</f>
        <v>21:16:15.147</v>
      </c>
      <c r="U1446" t="str">
        <f t="shared" si="89"/>
        <v>A073EB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126</v>
      </c>
      <c r="AG1446">
        <v>0</v>
      </c>
      <c r="AH1446">
        <v>0</v>
      </c>
      <c r="AI1446">
        <v>2</v>
      </c>
      <c r="AJ1446">
        <v>1</v>
      </c>
      <c r="AK1446" t="s">
        <v>753</v>
      </c>
      <c r="AL1446">
        <v>36.005502</v>
      </c>
      <c r="AM1446" t="s">
        <v>506</v>
      </c>
      <c r="AN1446">
        <v>-75.673721</v>
      </c>
      <c r="AO1446">
        <v>25</v>
      </c>
      <c r="AP1446">
        <v>550</v>
      </c>
      <c r="AQ1446" t="s">
        <v>129</v>
      </c>
      <c r="AR1446">
        <v>27</v>
      </c>
      <c r="AS1446">
        <v>-73</v>
      </c>
      <c r="AT1446">
        <v>1152</v>
      </c>
      <c r="BB1446" t="str">
        <f t="shared" si="90"/>
        <v>1200</v>
      </c>
      <c r="BC1446">
        <v>1</v>
      </c>
      <c r="BD1446" t="str">
        <f t="shared" si="92"/>
        <v xml:space="preserve">N1281F  </v>
      </c>
      <c r="BE1446">
        <v>1</v>
      </c>
      <c r="BG1446">
        <v>0</v>
      </c>
      <c r="BH1446">
        <v>0</v>
      </c>
      <c r="BI1446">
        <v>0</v>
      </c>
      <c r="BJ1446">
        <v>375</v>
      </c>
      <c r="BK1446">
        <v>-175</v>
      </c>
      <c r="BL1446" t="s">
        <v>130</v>
      </c>
      <c r="BM1446">
        <v>1</v>
      </c>
      <c r="BN1446">
        <v>0</v>
      </c>
      <c r="BO1446">
        <v>1</v>
      </c>
      <c r="BP1446">
        <v>0</v>
      </c>
      <c r="BT1446">
        <v>0</v>
      </c>
      <c r="BU1446">
        <v>0</v>
      </c>
      <c r="CE1446" t="str">
        <f>"21:16:15.548"</f>
        <v>21:16:15.548</v>
      </c>
      <c r="CF1446">
        <v>547953047</v>
      </c>
      <c r="CI1446">
        <v>0</v>
      </c>
      <c r="CJ1446">
        <v>1504</v>
      </c>
      <c r="CK1446">
        <v>1011.2</v>
      </c>
      <c r="CL1446">
        <v>4.2187999999999999</v>
      </c>
      <c r="CM1446">
        <v>1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2</v>
      </c>
      <c r="CY1446">
        <v>7</v>
      </c>
      <c r="CZ1446" t="s">
        <v>131</v>
      </c>
      <c r="DA1446">
        <v>145</v>
      </c>
      <c r="DB1446">
        <v>1</v>
      </c>
      <c r="DC1446" t="s">
        <v>132</v>
      </c>
      <c r="DD1446" t="s">
        <v>133</v>
      </c>
      <c r="DG1446">
        <v>1920834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3">
      <c r="A1447" t="str">
        <f>"09/28/2024 21:16:15.942"</f>
        <v>09/28/2024 21:16:15.942</v>
      </c>
      <c r="C1447" t="str">
        <f t="shared" si="91"/>
        <v>FFDFD7C0</v>
      </c>
      <c r="D1447" t="s">
        <v>136</v>
      </c>
      <c r="E1447">
        <v>3</v>
      </c>
      <c r="F1447">
        <v>1003</v>
      </c>
      <c r="G1447" t="s">
        <v>142</v>
      </c>
      <c r="J1447" t="s">
        <v>137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"21:16:15.547"</f>
        <v>21:16:15.547</v>
      </c>
      <c r="T1447" t="str">
        <f>"21:16:15.147"</f>
        <v>21:16:15.147</v>
      </c>
      <c r="U1447" t="str">
        <f t="shared" si="89"/>
        <v>A073EB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126</v>
      </c>
      <c r="AG1447">
        <v>0</v>
      </c>
      <c r="AH1447">
        <v>0</v>
      </c>
      <c r="AI1447">
        <v>2</v>
      </c>
      <c r="AJ1447">
        <v>1</v>
      </c>
      <c r="AK1447" t="s">
        <v>753</v>
      </c>
      <c r="AL1447">
        <v>36.005502</v>
      </c>
      <c r="AM1447" t="s">
        <v>506</v>
      </c>
      <c r="AN1447">
        <v>-75.673721</v>
      </c>
      <c r="AO1447">
        <v>25</v>
      </c>
      <c r="AP1447">
        <v>550</v>
      </c>
      <c r="AQ1447" t="s">
        <v>129</v>
      </c>
      <c r="AR1447">
        <v>27</v>
      </c>
      <c r="AS1447">
        <v>-73</v>
      </c>
      <c r="AT1447">
        <v>1152</v>
      </c>
      <c r="BB1447" t="str">
        <f t="shared" si="90"/>
        <v>1200</v>
      </c>
      <c r="BC1447">
        <v>1</v>
      </c>
      <c r="BD1447" t="str">
        <f t="shared" si="92"/>
        <v xml:space="preserve">N1281F  </v>
      </c>
      <c r="BE1447">
        <v>1</v>
      </c>
      <c r="BG1447">
        <v>0</v>
      </c>
      <c r="BH1447">
        <v>0</v>
      </c>
      <c r="BI1447">
        <v>0</v>
      </c>
      <c r="BJ1447">
        <v>375</v>
      </c>
      <c r="BK1447">
        <v>-175</v>
      </c>
      <c r="BL1447" t="s">
        <v>130</v>
      </c>
      <c r="BM1447">
        <v>1</v>
      </c>
      <c r="BN1447">
        <v>0</v>
      </c>
      <c r="BO1447">
        <v>1</v>
      </c>
      <c r="BP1447">
        <v>0</v>
      </c>
      <c r="BT1447">
        <v>0</v>
      </c>
      <c r="BU1447">
        <v>0</v>
      </c>
      <c r="CE1447" t="str">
        <f>"21:16:15.548"</f>
        <v>21:16:15.548</v>
      </c>
      <c r="CF1447">
        <v>547953047</v>
      </c>
      <c r="CI1447">
        <v>0</v>
      </c>
      <c r="CJ1447">
        <v>1504</v>
      </c>
      <c r="CK1447">
        <v>1011.2</v>
      </c>
      <c r="CL1447">
        <v>4.2187999999999999</v>
      </c>
      <c r="CM1447">
        <v>1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2</v>
      </c>
      <c r="CY1447">
        <v>7</v>
      </c>
      <c r="CZ1447" t="s">
        <v>131</v>
      </c>
      <c r="DA1447">
        <v>145</v>
      </c>
      <c r="DB1447">
        <v>1</v>
      </c>
      <c r="DC1447" t="s">
        <v>132</v>
      </c>
      <c r="DD1447" t="s">
        <v>133</v>
      </c>
      <c r="DG1447">
        <v>1920834</v>
      </c>
      <c r="DI1447">
        <v>0</v>
      </c>
      <c r="DJ1447">
        <v>0</v>
      </c>
      <c r="DK1447">
        <v>1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3">
      <c r="A1448" t="str">
        <f>"09/28/2024 21:16:15.942"</f>
        <v>09/28/2024 21:16:15.942</v>
      </c>
      <c r="C1448" t="str">
        <f t="shared" si="91"/>
        <v>FFDFD7C0</v>
      </c>
      <c r="D1448" t="s">
        <v>136</v>
      </c>
      <c r="E1448">
        <v>4</v>
      </c>
      <c r="F1448">
        <v>1004</v>
      </c>
      <c r="G1448" t="s">
        <v>124</v>
      </c>
      <c r="J1448" t="s">
        <v>137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"21:16:15.547"</f>
        <v>21:16:15.547</v>
      </c>
      <c r="T1448" t="str">
        <f>"21:16:15.147"</f>
        <v>21:16:15.147</v>
      </c>
      <c r="U1448" t="str">
        <f t="shared" si="89"/>
        <v>A073EB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126</v>
      </c>
      <c r="AG1448">
        <v>0</v>
      </c>
      <c r="AH1448">
        <v>0</v>
      </c>
      <c r="AI1448">
        <v>2</v>
      </c>
      <c r="AJ1448">
        <v>1</v>
      </c>
      <c r="AK1448" t="s">
        <v>753</v>
      </c>
      <c r="AL1448">
        <v>36.005502</v>
      </c>
      <c r="AM1448" t="s">
        <v>506</v>
      </c>
      <c r="AN1448">
        <v>-75.673721</v>
      </c>
      <c r="AO1448">
        <v>25</v>
      </c>
      <c r="AP1448">
        <v>550</v>
      </c>
      <c r="AQ1448" t="s">
        <v>129</v>
      </c>
      <c r="AR1448">
        <v>27</v>
      </c>
      <c r="AS1448">
        <v>-73</v>
      </c>
      <c r="AT1448">
        <v>1152</v>
      </c>
      <c r="BB1448" t="str">
        <f t="shared" si="90"/>
        <v>1200</v>
      </c>
      <c r="BC1448">
        <v>1</v>
      </c>
      <c r="BD1448" t="str">
        <f t="shared" si="92"/>
        <v xml:space="preserve">N1281F  </v>
      </c>
      <c r="BE1448">
        <v>1</v>
      </c>
      <c r="BG1448">
        <v>0</v>
      </c>
      <c r="BH1448">
        <v>0</v>
      </c>
      <c r="BI1448">
        <v>0</v>
      </c>
      <c r="BJ1448">
        <v>375</v>
      </c>
      <c r="BK1448">
        <v>-175</v>
      </c>
      <c r="BL1448" t="s">
        <v>130</v>
      </c>
      <c r="BM1448">
        <v>1</v>
      </c>
      <c r="BN1448">
        <v>0</v>
      </c>
      <c r="BO1448">
        <v>1</v>
      </c>
      <c r="BP1448">
        <v>0</v>
      </c>
      <c r="BT1448">
        <v>0</v>
      </c>
      <c r="BU1448">
        <v>0</v>
      </c>
      <c r="CE1448" t="str">
        <f>"21:16:15.548"</f>
        <v>21:16:15.548</v>
      </c>
      <c r="CF1448">
        <v>547953047</v>
      </c>
      <c r="CI1448">
        <v>0</v>
      </c>
      <c r="CJ1448">
        <v>1504</v>
      </c>
      <c r="CK1448">
        <v>1011.2</v>
      </c>
      <c r="CL1448">
        <v>4.2187999999999999</v>
      </c>
      <c r="CM1448">
        <v>1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2</v>
      </c>
      <c r="CY1448">
        <v>7</v>
      </c>
      <c r="CZ1448" t="s">
        <v>131</v>
      </c>
      <c r="DA1448">
        <v>145</v>
      </c>
      <c r="DB1448">
        <v>1</v>
      </c>
      <c r="DC1448" t="s">
        <v>132</v>
      </c>
      <c r="DD1448" t="s">
        <v>133</v>
      </c>
      <c r="DG1448">
        <v>1920834</v>
      </c>
      <c r="DI1448">
        <v>0</v>
      </c>
      <c r="DJ1448">
        <v>0</v>
      </c>
      <c r="DK1448">
        <v>1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3">
      <c r="A1449" t="str">
        <f>"09/28/2024 21:16:15.942"</f>
        <v>09/28/2024 21:16:15.942</v>
      </c>
      <c r="C1449" t="str">
        <f t="shared" si="91"/>
        <v>FFDFD7C0</v>
      </c>
      <c r="D1449" t="s">
        <v>427</v>
      </c>
      <c r="E1449">
        <v>46</v>
      </c>
      <c r="H1449">
        <v>143</v>
      </c>
      <c r="I1449" t="s">
        <v>428</v>
      </c>
      <c r="J1449" t="s">
        <v>297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"21:16:15.547"</f>
        <v>21:16:15.547</v>
      </c>
      <c r="T1449" t="str">
        <f>"21:16:15.147"</f>
        <v>21:16:15.147</v>
      </c>
      <c r="U1449" t="str">
        <f t="shared" si="89"/>
        <v>A073EB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126</v>
      </c>
      <c r="AG1449">
        <v>0</v>
      </c>
      <c r="AH1449">
        <v>0</v>
      </c>
      <c r="AI1449">
        <v>2</v>
      </c>
      <c r="AJ1449">
        <v>1</v>
      </c>
      <c r="AK1449" t="s">
        <v>753</v>
      </c>
      <c r="AL1449">
        <v>36.005502</v>
      </c>
      <c r="AM1449" t="s">
        <v>506</v>
      </c>
      <c r="AN1449">
        <v>-75.673721</v>
      </c>
      <c r="AO1449">
        <v>25</v>
      </c>
      <c r="AP1449">
        <v>550</v>
      </c>
      <c r="AQ1449" t="s">
        <v>129</v>
      </c>
      <c r="AR1449">
        <v>27</v>
      </c>
      <c r="AS1449">
        <v>-73</v>
      </c>
      <c r="AT1449">
        <v>1152</v>
      </c>
      <c r="BB1449" t="str">
        <f t="shared" si="90"/>
        <v>1200</v>
      </c>
      <c r="BC1449">
        <v>1</v>
      </c>
      <c r="BD1449" t="str">
        <f t="shared" si="92"/>
        <v xml:space="preserve">N1281F  </v>
      </c>
      <c r="BE1449">
        <v>1</v>
      </c>
      <c r="BG1449">
        <v>0</v>
      </c>
      <c r="BH1449">
        <v>0</v>
      </c>
      <c r="BI1449">
        <v>0</v>
      </c>
      <c r="BJ1449">
        <v>375</v>
      </c>
      <c r="BK1449">
        <v>-175</v>
      </c>
      <c r="BL1449" t="s">
        <v>130</v>
      </c>
      <c r="BM1449">
        <v>1</v>
      </c>
      <c r="BN1449">
        <v>0</v>
      </c>
      <c r="BO1449">
        <v>1</v>
      </c>
      <c r="BP1449">
        <v>0</v>
      </c>
      <c r="BT1449">
        <v>0</v>
      </c>
      <c r="BU1449">
        <v>0</v>
      </c>
      <c r="CE1449" t="str">
        <f>"21:16:15.548"</f>
        <v>21:16:15.548</v>
      </c>
      <c r="CF1449">
        <v>547953047</v>
      </c>
      <c r="CI1449">
        <v>0</v>
      </c>
      <c r="CJ1449">
        <v>1504</v>
      </c>
      <c r="CK1449">
        <v>1011.2</v>
      </c>
      <c r="CL1449">
        <v>4.2187999999999999</v>
      </c>
      <c r="CM1449">
        <v>1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2</v>
      </c>
      <c r="CY1449">
        <v>7</v>
      </c>
      <c r="CZ1449" t="s">
        <v>131</v>
      </c>
      <c r="DA1449">
        <v>145</v>
      </c>
      <c r="DB1449">
        <v>1</v>
      </c>
      <c r="DC1449" t="s">
        <v>132</v>
      </c>
      <c r="DD1449" t="s">
        <v>133</v>
      </c>
      <c r="DG1449">
        <v>1920834</v>
      </c>
      <c r="DI1449">
        <v>0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3">
      <c r="A1450" t="str">
        <f>"09/28/2024 21:16:16.942"</f>
        <v>09/28/2024 21:16:16.942</v>
      </c>
      <c r="C1450" t="str">
        <f t="shared" si="91"/>
        <v>FFDFD7C0</v>
      </c>
      <c r="D1450" t="s">
        <v>123</v>
      </c>
      <c r="E1450">
        <v>2</v>
      </c>
      <c r="H1450">
        <v>158</v>
      </c>
      <c r="I1450" t="s">
        <v>124</v>
      </c>
      <c r="J1450" t="s">
        <v>125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"21:16:16.672"</f>
        <v>21:16:16.672</v>
      </c>
      <c r="T1450" t="str">
        <f>"21:16:15.572"</f>
        <v>21:16:15.572</v>
      </c>
      <c r="U1450" t="str">
        <f t="shared" si="89"/>
        <v>A073EB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126</v>
      </c>
      <c r="AG1450">
        <v>0</v>
      </c>
      <c r="AH1450">
        <v>0</v>
      </c>
      <c r="AI1450">
        <v>2</v>
      </c>
      <c r="AJ1450">
        <v>1</v>
      </c>
      <c r="AK1450" t="s">
        <v>754</v>
      </c>
      <c r="AL1450">
        <v>36.005136999999998</v>
      </c>
      <c r="AM1450" t="s">
        <v>755</v>
      </c>
      <c r="AN1450">
        <v>-75.673484999999999</v>
      </c>
      <c r="AO1450">
        <v>25</v>
      </c>
      <c r="AP1450">
        <v>575</v>
      </c>
      <c r="AQ1450" t="s">
        <v>129</v>
      </c>
      <c r="AR1450">
        <v>32</v>
      </c>
      <c r="AS1450">
        <v>-71</v>
      </c>
      <c r="AT1450">
        <v>1152</v>
      </c>
      <c r="BB1450" t="str">
        <f t="shared" si="90"/>
        <v>1200</v>
      </c>
      <c r="BC1450">
        <v>1</v>
      </c>
      <c r="BD1450" t="str">
        <f t="shared" si="92"/>
        <v xml:space="preserve">N1281F  </v>
      </c>
      <c r="BE1450">
        <v>1</v>
      </c>
      <c r="BG1450">
        <v>0</v>
      </c>
      <c r="BH1450">
        <v>0</v>
      </c>
      <c r="BI1450">
        <v>0</v>
      </c>
      <c r="BJ1450">
        <v>375</v>
      </c>
      <c r="BK1450">
        <v>-200</v>
      </c>
      <c r="BL1450" t="s">
        <v>130</v>
      </c>
      <c r="BM1450">
        <v>1</v>
      </c>
      <c r="BN1450">
        <v>0</v>
      </c>
      <c r="BO1450">
        <v>1</v>
      </c>
      <c r="BP1450">
        <v>0</v>
      </c>
      <c r="BT1450">
        <v>0</v>
      </c>
      <c r="BU1450">
        <v>0</v>
      </c>
      <c r="CE1450" t="str">
        <f>"21:16:16.672"</f>
        <v>21:16:16.672</v>
      </c>
      <c r="CF1450">
        <v>671905193</v>
      </c>
      <c r="CI1450">
        <v>0</v>
      </c>
      <c r="CJ1450">
        <v>1504</v>
      </c>
      <c r="CK1450">
        <v>1011.2</v>
      </c>
      <c r="CL1450">
        <v>4.2187999999999999</v>
      </c>
      <c r="CM1450">
        <v>1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2</v>
      </c>
      <c r="CY1450">
        <v>7</v>
      </c>
      <c r="CZ1450" t="s">
        <v>131</v>
      </c>
      <c r="DA1450">
        <v>145</v>
      </c>
      <c r="DB1450">
        <v>1</v>
      </c>
      <c r="DC1450" t="s">
        <v>132</v>
      </c>
      <c r="DD1450" t="s">
        <v>133</v>
      </c>
      <c r="DG1450">
        <v>1921350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3">
      <c r="A1451" t="str">
        <f>"09/28/2024 21:16:16.942"</f>
        <v>09/28/2024 21:16:16.942</v>
      </c>
      <c r="C1451" t="str">
        <f t="shared" si="91"/>
        <v>FFDFD7C0</v>
      </c>
      <c r="D1451" t="s">
        <v>143</v>
      </c>
      <c r="E1451">
        <v>13</v>
      </c>
      <c r="J1451" t="s">
        <v>144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"21:16:16.672"</f>
        <v>21:16:16.672</v>
      </c>
      <c r="T1451" t="str">
        <f>"21:16:15.572"</f>
        <v>21:16:15.572</v>
      </c>
      <c r="U1451" t="str">
        <f t="shared" si="89"/>
        <v>A073EB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126</v>
      </c>
      <c r="AG1451">
        <v>0</v>
      </c>
      <c r="AH1451">
        <v>0</v>
      </c>
      <c r="AI1451">
        <v>2</v>
      </c>
      <c r="AJ1451">
        <v>1</v>
      </c>
      <c r="AK1451" t="s">
        <v>754</v>
      </c>
      <c r="AL1451">
        <v>36.005136999999998</v>
      </c>
      <c r="AM1451" t="s">
        <v>755</v>
      </c>
      <c r="AN1451">
        <v>-75.673484999999999</v>
      </c>
      <c r="AO1451">
        <v>25</v>
      </c>
      <c r="AP1451">
        <v>575</v>
      </c>
      <c r="AQ1451" t="s">
        <v>129</v>
      </c>
      <c r="AR1451">
        <v>32</v>
      </c>
      <c r="AS1451">
        <v>-71</v>
      </c>
      <c r="AT1451">
        <v>1152</v>
      </c>
      <c r="BB1451" t="str">
        <f t="shared" si="90"/>
        <v>1200</v>
      </c>
      <c r="BC1451">
        <v>1</v>
      </c>
      <c r="BD1451" t="str">
        <f t="shared" si="92"/>
        <v xml:space="preserve">N1281F  </v>
      </c>
      <c r="BE1451">
        <v>1</v>
      </c>
      <c r="BG1451">
        <v>0</v>
      </c>
      <c r="BH1451">
        <v>0</v>
      </c>
      <c r="BI1451">
        <v>0</v>
      </c>
      <c r="BJ1451">
        <v>375</v>
      </c>
      <c r="BK1451">
        <v>-200</v>
      </c>
      <c r="BL1451" t="s">
        <v>130</v>
      </c>
      <c r="BM1451">
        <v>1</v>
      </c>
      <c r="BN1451">
        <v>0</v>
      </c>
      <c r="BO1451">
        <v>1</v>
      </c>
      <c r="BP1451">
        <v>0</v>
      </c>
      <c r="BT1451">
        <v>0</v>
      </c>
      <c r="BU1451">
        <v>0</v>
      </c>
      <c r="CE1451" t="str">
        <f>"21:16:16.672"</f>
        <v>21:16:16.672</v>
      </c>
      <c r="CF1451">
        <v>671905193</v>
      </c>
      <c r="CI1451">
        <v>0</v>
      </c>
      <c r="CJ1451">
        <v>1504</v>
      </c>
      <c r="CK1451">
        <v>1011.2</v>
      </c>
      <c r="CL1451">
        <v>4.2187999999999999</v>
      </c>
      <c r="CM1451">
        <v>1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2</v>
      </c>
      <c r="CY1451">
        <v>7</v>
      </c>
      <c r="CZ1451" t="s">
        <v>131</v>
      </c>
      <c r="DA1451">
        <v>145</v>
      </c>
      <c r="DB1451">
        <v>1</v>
      </c>
      <c r="DC1451" t="s">
        <v>132</v>
      </c>
      <c r="DD1451" t="s">
        <v>133</v>
      </c>
      <c r="DG1451">
        <v>1921350</v>
      </c>
      <c r="DI1451">
        <v>0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3">
      <c r="A1452" t="str">
        <f>"09/28/2024 21:16:16.942"</f>
        <v>09/28/2024 21:16:16.942</v>
      </c>
      <c r="C1452" t="str">
        <f t="shared" si="91"/>
        <v>FFDFD7C0</v>
      </c>
      <c r="D1452" t="s">
        <v>136</v>
      </c>
      <c r="E1452">
        <v>3</v>
      </c>
      <c r="F1452">
        <v>1003</v>
      </c>
      <c r="G1452" t="s">
        <v>142</v>
      </c>
      <c r="J1452" t="s">
        <v>137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"21:16:16.672"</f>
        <v>21:16:16.672</v>
      </c>
      <c r="T1452" t="str">
        <f>"21:16:15.572"</f>
        <v>21:16:15.572</v>
      </c>
      <c r="U1452" t="str">
        <f t="shared" si="89"/>
        <v>A073EB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126</v>
      </c>
      <c r="AG1452">
        <v>0</v>
      </c>
      <c r="AH1452">
        <v>0</v>
      </c>
      <c r="AI1452">
        <v>2</v>
      </c>
      <c r="AJ1452">
        <v>1</v>
      </c>
      <c r="AK1452" t="s">
        <v>754</v>
      </c>
      <c r="AL1452">
        <v>36.005136999999998</v>
      </c>
      <c r="AM1452" t="s">
        <v>755</v>
      </c>
      <c r="AN1452">
        <v>-75.673484999999999</v>
      </c>
      <c r="AO1452">
        <v>25</v>
      </c>
      <c r="AP1452">
        <v>575</v>
      </c>
      <c r="AQ1452" t="s">
        <v>129</v>
      </c>
      <c r="AR1452">
        <v>32</v>
      </c>
      <c r="AS1452">
        <v>-71</v>
      </c>
      <c r="AT1452">
        <v>1152</v>
      </c>
      <c r="BB1452" t="str">
        <f t="shared" si="90"/>
        <v>1200</v>
      </c>
      <c r="BC1452">
        <v>1</v>
      </c>
      <c r="BD1452" t="str">
        <f t="shared" si="92"/>
        <v xml:space="preserve">N1281F  </v>
      </c>
      <c r="BE1452">
        <v>1</v>
      </c>
      <c r="BG1452">
        <v>0</v>
      </c>
      <c r="BH1452">
        <v>0</v>
      </c>
      <c r="BI1452">
        <v>0</v>
      </c>
      <c r="BJ1452">
        <v>375</v>
      </c>
      <c r="BK1452">
        <v>-200</v>
      </c>
      <c r="BL1452" t="s">
        <v>130</v>
      </c>
      <c r="BM1452">
        <v>1</v>
      </c>
      <c r="BN1452">
        <v>0</v>
      </c>
      <c r="BO1452">
        <v>1</v>
      </c>
      <c r="BP1452">
        <v>0</v>
      </c>
      <c r="BT1452">
        <v>0</v>
      </c>
      <c r="BU1452">
        <v>0</v>
      </c>
      <c r="CE1452" t="str">
        <f>"21:16:16.672"</f>
        <v>21:16:16.672</v>
      </c>
      <c r="CF1452">
        <v>671905193</v>
      </c>
      <c r="CI1452">
        <v>0</v>
      </c>
      <c r="CJ1452">
        <v>1504</v>
      </c>
      <c r="CK1452">
        <v>1011.2</v>
      </c>
      <c r="CL1452">
        <v>4.2187999999999999</v>
      </c>
      <c r="CM1452">
        <v>1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2</v>
      </c>
      <c r="CY1452">
        <v>7</v>
      </c>
      <c r="CZ1452" t="s">
        <v>131</v>
      </c>
      <c r="DA1452">
        <v>145</v>
      </c>
      <c r="DB1452">
        <v>1</v>
      </c>
      <c r="DC1452" t="s">
        <v>132</v>
      </c>
      <c r="DD1452" t="s">
        <v>133</v>
      </c>
      <c r="DG1452">
        <v>1921350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3">
      <c r="A1453" t="str">
        <f>"09/28/2024 21:16:16.942"</f>
        <v>09/28/2024 21:16:16.942</v>
      </c>
      <c r="C1453" t="str">
        <f t="shared" si="91"/>
        <v>FFDFD7C0</v>
      </c>
      <c r="D1453" t="s">
        <v>427</v>
      </c>
      <c r="E1453">
        <v>46</v>
      </c>
      <c r="H1453">
        <v>143</v>
      </c>
      <c r="I1453" t="s">
        <v>428</v>
      </c>
      <c r="J1453" t="s">
        <v>297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"21:16:16.672"</f>
        <v>21:16:16.672</v>
      </c>
      <c r="T1453" t="str">
        <f>"21:16:15.572"</f>
        <v>21:16:15.572</v>
      </c>
      <c r="U1453" t="str">
        <f t="shared" si="89"/>
        <v>A073EB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126</v>
      </c>
      <c r="AG1453">
        <v>0</v>
      </c>
      <c r="AH1453">
        <v>0</v>
      </c>
      <c r="AI1453">
        <v>2</v>
      </c>
      <c r="AJ1453">
        <v>1</v>
      </c>
      <c r="AK1453" t="s">
        <v>754</v>
      </c>
      <c r="AL1453">
        <v>36.005136999999998</v>
      </c>
      <c r="AM1453" t="s">
        <v>755</v>
      </c>
      <c r="AN1453">
        <v>-75.673484999999999</v>
      </c>
      <c r="AO1453">
        <v>25</v>
      </c>
      <c r="AP1453">
        <v>575</v>
      </c>
      <c r="AQ1453" t="s">
        <v>129</v>
      </c>
      <c r="AR1453">
        <v>32</v>
      </c>
      <c r="AS1453">
        <v>-71</v>
      </c>
      <c r="AT1453">
        <v>1152</v>
      </c>
      <c r="BB1453" t="str">
        <f t="shared" si="90"/>
        <v>1200</v>
      </c>
      <c r="BC1453">
        <v>1</v>
      </c>
      <c r="BD1453" t="str">
        <f t="shared" si="92"/>
        <v xml:space="preserve">N1281F  </v>
      </c>
      <c r="BE1453">
        <v>1</v>
      </c>
      <c r="BG1453">
        <v>0</v>
      </c>
      <c r="BH1453">
        <v>0</v>
      </c>
      <c r="BI1453">
        <v>0</v>
      </c>
      <c r="BJ1453">
        <v>375</v>
      </c>
      <c r="BK1453">
        <v>-200</v>
      </c>
      <c r="BL1453" t="s">
        <v>130</v>
      </c>
      <c r="BM1453">
        <v>1</v>
      </c>
      <c r="BN1453">
        <v>0</v>
      </c>
      <c r="BO1453">
        <v>1</v>
      </c>
      <c r="BP1453">
        <v>0</v>
      </c>
      <c r="BT1453">
        <v>0</v>
      </c>
      <c r="BU1453">
        <v>0</v>
      </c>
      <c r="CE1453" t="str">
        <f>"21:16:16.672"</f>
        <v>21:16:16.672</v>
      </c>
      <c r="CF1453">
        <v>671905193</v>
      </c>
      <c r="CI1453">
        <v>0</v>
      </c>
      <c r="CJ1453">
        <v>1504</v>
      </c>
      <c r="CK1453">
        <v>1011.2</v>
      </c>
      <c r="CL1453">
        <v>4.2187999999999999</v>
      </c>
      <c r="CM1453">
        <v>1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2</v>
      </c>
      <c r="CY1453">
        <v>7</v>
      </c>
      <c r="CZ1453" t="s">
        <v>131</v>
      </c>
      <c r="DA1453">
        <v>145</v>
      </c>
      <c r="DB1453">
        <v>1</v>
      </c>
      <c r="DC1453" t="s">
        <v>132</v>
      </c>
      <c r="DD1453" t="s">
        <v>133</v>
      </c>
      <c r="DG1453">
        <v>1921350</v>
      </c>
      <c r="DI1453">
        <v>0</v>
      </c>
      <c r="DJ1453">
        <v>0</v>
      </c>
      <c r="DK1453">
        <v>1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3">
      <c r="A1454" t="str">
        <f>"09/28/2024 21:16:16.942"</f>
        <v>09/28/2024 21:16:16.942</v>
      </c>
      <c r="C1454" t="str">
        <f t="shared" si="91"/>
        <v>FFDFD7C0</v>
      </c>
      <c r="D1454" t="s">
        <v>136</v>
      </c>
      <c r="E1454">
        <v>4</v>
      </c>
      <c r="F1454">
        <v>1004</v>
      </c>
      <c r="G1454" t="s">
        <v>124</v>
      </c>
      <c r="J1454" t="s">
        <v>137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"21:16:16.672"</f>
        <v>21:16:16.672</v>
      </c>
      <c r="T1454" t="str">
        <f>"21:16:15.572"</f>
        <v>21:16:15.572</v>
      </c>
      <c r="U1454" t="str">
        <f t="shared" si="89"/>
        <v>A073EB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126</v>
      </c>
      <c r="AG1454">
        <v>0</v>
      </c>
      <c r="AH1454">
        <v>0</v>
      </c>
      <c r="AI1454">
        <v>2</v>
      </c>
      <c r="AJ1454">
        <v>1</v>
      </c>
      <c r="AK1454" t="s">
        <v>754</v>
      </c>
      <c r="AL1454">
        <v>36.005136999999998</v>
      </c>
      <c r="AM1454" t="s">
        <v>755</v>
      </c>
      <c r="AN1454">
        <v>-75.673484999999999</v>
      </c>
      <c r="AO1454">
        <v>25</v>
      </c>
      <c r="AP1454">
        <v>575</v>
      </c>
      <c r="AQ1454" t="s">
        <v>129</v>
      </c>
      <c r="AR1454">
        <v>32</v>
      </c>
      <c r="AS1454">
        <v>-71</v>
      </c>
      <c r="AT1454">
        <v>1152</v>
      </c>
      <c r="BB1454" t="str">
        <f t="shared" si="90"/>
        <v>1200</v>
      </c>
      <c r="BC1454">
        <v>1</v>
      </c>
      <c r="BD1454" t="str">
        <f t="shared" si="92"/>
        <v xml:space="preserve">N1281F  </v>
      </c>
      <c r="BE1454">
        <v>1</v>
      </c>
      <c r="BG1454">
        <v>0</v>
      </c>
      <c r="BH1454">
        <v>0</v>
      </c>
      <c r="BI1454">
        <v>0</v>
      </c>
      <c r="BJ1454">
        <v>375</v>
      </c>
      <c r="BK1454">
        <v>-200</v>
      </c>
      <c r="BL1454" t="s">
        <v>130</v>
      </c>
      <c r="BM1454">
        <v>1</v>
      </c>
      <c r="BN1454">
        <v>0</v>
      </c>
      <c r="BO1454">
        <v>1</v>
      </c>
      <c r="BP1454">
        <v>0</v>
      </c>
      <c r="BT1454">
        <v>0</v>
      </c>
      <c r="BU1454">
        <v>0</v>
      </c>
      <c r="CE1454" t="str">
        <f>"21:16:16.672"</f>
        <v>21:16:16.672</v>
      </c>
      <c r="CF1454">
        <v>671905193</v>
      </c>
      <c r="CI1454">
        <v>0</v>
      </c>
      <c r="CJ1454">
        <v>1504</v>
      </c>
      <c r="CK1454">
        <v>1011.2</v>
      </c>
      <c r="CL1454">
        <v>4.2187999999999999</v>
      </c>
      <c r="CM1454">
        <v>1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2</v>
      </c>
      <c r="CY1454">
        <v>7</v>
      </c>
      <c r="CZ1454" t="s">
        <v>131</v>
      </c>
      <c r="DA1454">
        <v>145</v>
      </c>
      <c r="DB1454">
        <v>1</v>
      </c>
      <c r="DC1454" t="s">
        <v>132</v>
      </c>
      <c r="DD1454" t="s">
        <v>133</v>
      </c>
      <c r="DG1454">
        <v>1921350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3">
      <c r="A1455" t="str">
        <f>"09/28/2024 21:16:18.270"</f>
        <v>09/28/2024 21:16:18.270</v>
      </c>
      <c r="C1455" t="str">
        <f t="shared" si="91"/>
        <v>FFDFD7C0</v>
      </c>
      <c r="D1455" t="s">
        <v>123</v>
      </c>
      <c r="E1455">
        <v>2</v>
      </c>
      <c r="H1455">
        <v>158</v>
      </c>
      <c r="I1455" t="s">
        <v>124</v>
      </c>
      <c r="J1455" t="s">
        <v>125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"21:16:18.031"</f>
        <v>21:16:18.031</v>
      </c>
      <c r="T1455" t="str">
        <f>"21:16:17.631"</f>
        <v>21:16:17.631</v>
      </c>
      <c r="U1455" t="str">
        <f t="shared" si="89"/>
        <v>A073EB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126</v>
      </c>
      <c r="AG1455">
        <v>0</v>
      </c>
      <c r="AH1455">
        <v>0</v>
      </c>
      <c r="AI1455">
        <v>2</v>
      </c>
      <c r="AJ1455">
        <v>1</v>
      </c>
      <c r="AK1455" t="s">
        <v>527</v>
      </c>
      <c r="AL1455">
        <v>36.004708000000001</v>
      </c>
      <c r="AM1455" t="s">
        <v>756</v>
      </c>
      <c r="AN1455">
        <v>-75.673141000000001</v>
      </c>
      <c r="AO1455">
        <v>25</v>
      </c>
      <c r="AP1455">
        <v>600</v>
      </c>
      <c r="AQ1455" t="s">
        <v>129</v>
      </c>
      <c r="AR1455">
        <v>47</v>
      </c>
      <c r="AS1455">
        <v>-64</v>
      </c>
      <c r="AT1455">
        <v>1024</v>
      </c>
      <c r="BB1455" t="str">
        <f t="shared" si="90"/>
        <v>1200</v>
      </c>
      <c r="BC1455">
        <v>1</v>
      </c>
      <c r="BD1455" t="str">
        <f t="shared" si="92"/>
        <v xml:space="preserve">N1281F  </v>
      </c>
      <c r="BE1455">
        <v>1</v>
      </c>
      <c r="BG1455">
        <v>0</v>
      </c>
      <c r="BH1455">
        <v>0</v>
      </c>
      <c r="BI1455">
        <v>0</v>
      </c>
      <c r="BJ1455">
        <v>400</v>
      </c>
      <c r="BK1455">
        <v>-200</v>
      </c>
      <c r="BL1455" t="s">
        <v>130</v>
      </c>
      <c r="BM1455">
        <v>1</v>
      </c>
      <c r="BN1455">
        <v>0</v>
      </c>
      <c r="BO1455">
        <v>1</v>
      </c>
      <c r="BP1455">
        <v>0</v>
      </c>
      <c r="BT1455">
        <v>0</v>
      </c>
      <c r="BU1455">
        <v>0</v>
      </c>
      <c r="CE1455" t="str">
        <f>"21:16:18.035"</f>
        <v>21:16:18.035</v>
      </c>
      <c r="CF1455">
        <v>35065137</v>
      </c>
      <c r="CI1455">
        <v>0</v>
      </c>
      <c r="CJ1455">
        <v>1504</v>
      </c>
      <c r="CK1455">
        <v>1011.2</v>
      </c>
      <c r="CL1455">
        <v>4.2187999999999999</v>
      </c>
      <c r="CM1455">
        <v>1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3</v>
      </c>
      <c r="CY1455">
        <v>7</v>
      </c>
      <c r="CZ1455" t="s">
        <v>131</v>
      </c>
      <c r="DA1455">
        <v>145</v>
      </c>
      <c r="DB1455">
        <v>1</v>
      </c>
      <c r="DC1455" t="s">
        <v>132</v>
      </c>
      <c r="DD1455" t="s">
        <v>133</v>
      </c>
      <c r="DG1455">
        <v>1922037</v>
      </c>
      <c r="DI1455">
        <v>0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3">
      <c r="A1456" t="str">
        <f>"09/28/2024 21:16:18.270"</f>
        <v>09/28/2024 21:16:18.270</v>
      </c>
      <c r="C1456" t="str">
        <f t="shared" si="91"/>
        <v>FFDFD7C0</v>
      </c>
      <c r="D1456" t="s">
        <v>143</v>
      </c>
      <c r="E1456">
        <v>13</v>
      </c>
      <c r="J1456" t="s">
        <v>144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"21:16:18.031"</f>
        <v>21:16:18.031</v>
      </c>
      <c r="T1456" t="str">
        <f>"21:16:17.631"</f>
        <v>21:16:17.631</v>
      </c>
      <c r="U1456" t="str">
        <f t="shared" si="89"/>
        <v>A073EB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126</v>
      </c>
      <c r="AG1456">
        <v>0</v>
      </c>
      <c r="AH1456">
        <v>0</v>
      </c>
      <c r="AI1456">
        <v>2</v>
      </c>
      <c r="AJ1456">
        <v>1</v>
      </c>
      <c r="AK1456" t="s">
        <v>527</v>
      </c>
      <c r="AL1456">
        <v>36.004708000000001</v>
      </c>
      <c r="AM1456" t="s">
        <v>756</v>
      </c>
      <c r="AN1456">
        <v>-75.673141000000001</v>
      </c>
      <c r="AO1456">
        <v>25</v>
      </c>
      <c r="AP1456">
        <v>600</v>
      </c>
      <c r="AQ1456" t="s">
        <v>129</v>
      </c>
      <c r="AR1456">
        <v>47</v>
      </c>
      <c r="AS1456">
        <v>-64</v>
      </c>
      <c r="AT1456">
        <v>1024</v>
      </c>
      <c r="BB1456" t="str">
        <f t="shared" si="90"/>
        <v>1200</v>
      </c>
      <c r="BC1456">
        <v>1</v>
      </c>
      <c r="BD1456" t="str">
        <f t="shared" si="92"/>
        <v xml:space="preserve">N1281F  </v>
      </c>
      <c r="BE1456">
        <v>1</v>
      </c>
      <c r="BG1456">
        <v>0</v>
      </c>
      <c r="BH1456">
        <v>0</v>
      </c>
      <c r="BI1456">
        <v>0</v>
      </c>
      <c r="BJ1456">
        <v>400</v>
      </c>
      <c r="BK1456">
        <v>-200</v>
      </c>
      <c r="BL1456" t="s">
        <v>130</v>
      </c>
      <c r="BM1456">
        <v>1</v>
      </c>
      <c r="BN1456">
        <v>0</v>
      </c>
      <c r="BO1456">
        <v>1</v>
      </c>
      <c r="BP1456">
        <v>0</v>
      </c>
      <c r="BT1456">
        <v>0</v>
      </c>
      <c r="BU1456">
        <v>0</v>
      </c>
      <c r="CE1456" t="str">
        <f>"21:16:18.035"</f>
        <v>21:16:18.035</v>
      </c>
      <c r="CF1456">
        <v>35065137</v>
      </c>
      <c r="CI1456">
        <v>0</v>
      </c>
      <c r="CJ1456">
        <v>1504</v>
      </c>
      <c r="CK1456">
        <v>1011.2</v>
      </c>
      <c r="CL1456">
        <v>4.2187999999999999</v>
      </c>
      <c r="CM1456">
        <v>1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3</v>
      </c>
      <c r="CY1456">
        <v>7</v>
      </c>
      <c r="CZ1456" t="s">
        <v>131</v>
      </c>
      <c r="DA1456">
        <v>145</v>
      </c>
      <c r="DB1456">
        <v>1</v>
      </c>
      <c r="DC1456" t="s">
        <v>132</v>
      </c>
      <c r="DD1456" t="s">
        <v>133</v>
      </c>
      <c r="DG1456">
        <v>1922037</v>
      </c>
      <c r="DI1456">
        <v>0</v>
      </c>
      <c r="DJ1456">
        <v>0</v>
      </c>
      <c r="DK1456">
        <v>1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3">
      <c r="A1457" t="str">
        <f>"09/28/2024 21:16:18.270"</f>
        <v>09/28/2024 21:16:18.270</v>
      </c>
      <c r="C1457" t="str">
        <f t="shared" si="91"/>
        <v>FFDFD7C0</v>
      </c>
      <c r="D1457" t="s">
        <v>427</v>
      </c>
      <c r="E1457">
        <v>46</v>
      </c>
      <c r="H1457">
        <v>143</v>
      </c>
      <c r="I1457" t="s">
        <v>428</v>
      </c>
      <c r="J1457" t="s">
        <v>297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"21:16:18.031"</f>
        <v>21:16:18.031</v>
      </c>
      <c r="T1457" t="str">
        <f>"21:16:17.631"</f>
        <v>21:16:17.631</v>
      </c>
      <c r="U1457" t="str">
        <f t="shared" si="89"/>
        <v>A073EB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126</v>
      </c>
      <c r="AG1457">
        <v>0</v>
      </c>
      <c r="AH1457">
        <v>0</v>
      </c>
      <c r="AI1457">
        <v>2</v>
      </c>
      <c r="AJ1457">
        <v>1</v>
      </c>
      <c r="AK1457" t="s">
        <v>527</v>
      </c>
      <c r="AL1457">
        <v>36.004708000000001</v>
      </c>
      <c r="AM1457" t="s">
        <v>756</v>
      </c>
      <c r="AN1457">
        <v>-75.673141000000001</v>
      </c>
      <c r="AO1457">
        <v>25</v>
      </c>
      <c r="AP1457">
        <v>600</v>
      </c>
      <c r="AQ1457" t="s">
        <v>129</v>
      </c>
      <c r="AR1457">
        <v>47</v>
      </c>
      <c r="AS1457">
        <v>-64</v>
      </c>
      <c r="AT1457">
        <v>1024</v>
      </c>
      <c r="BB1457" t="str">
        <f t="shared" si="90"/>
        <v>1200</v>
      </c>
      <c r="BC1457">
        <v>1</v>
      </c>
      <c r="BD1457" t="str">
        <f t="shared" si="92"/>
        <v xml:space="preserve">N1281F  </v>
      </c>
      <c r="BE1457">
        <v>1</v>
      </c>
      <c r="BG1457">
        <v>0</v>
      </c>
      <c r="BH1457">
        <v>0</v>
      </c>
      <c r="BI1457">
        <v>0</v>
      </c>
      <c r="BJ1457">
        <v>400</v>
      </c>
      <c r="BK1457">
        <v>-200</v>
      </c>
      <c r="BL1457" t="s">
        <v>130</v>
      </c>
      <c r="BM1457">
        <v>1</v>
      </c>
      <c r="BN1457">
        <v>0</v>
      </c>
      <c r="BO1457">
        <v>1</v>
      </c>
      <c r="BP1457">
        <v>0</v>
      </c>
      <c r="BT1457">
        <v>0</v>
      </c>
      <c r="BU1457">
        <v>0</v>
      </c>
      <c r="CE1457" t="str">
        <f>"21:16:18.035"</f>
        <v>21:16:18.035</v>
      </c>
      <c r="CF1457">
        <v>35065137</v>
      </c>
      <c r="CI1457">
        <v>0</v>
      </c>
      <c r="CJ1457">
        <v>1504</v>
      </c>
      <c r="CK1457">
        <v>1011.2</v>
      </c>
      <c r="CL1457">
        <v>4.2187999999999999</v>
      </c>
      <c r="CM1457">
        <v>1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3</v>
      </c>
      <c r="CY1457">
        <v>7</v>
      </c>
      <c r="CZ1457" t="s">
        <v>131</v>
      </c>
      <c r="DA1457">
        <v>145</v>
      </c>
      <c r="DB1457">
        <v>1</v>
      </c>
      <c r="DC1457" t="s">
        <v>132</v>
      </c>
      <c r="DD1457" t="s">
        <v>133</v>
      </c>
      <c r="DG1457">
        <v>1922037</v>
      </c>
      <c r="DI1457">
        <v>0</v>
      </c>
      <c r="DJ1457">
        <v>0</v>
      </c>
      <c r="DK1457">
        <v>1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3">
      <c r="A1458" t="str">
        <f>"09/28/2024 21:16:18.270"</f>
        <v>09/28/2024 21:16:18.270</v>
      </c>
      <c r="C1458" t="str">
        <f t="shared" si="91"/>
        <v>FFDFD7C0</v>
      </c>
      <c r="D1458" t="s">
        <v>136</v>
      </c>
      <c r="E1458">
        <v>3</v>
      </c>
      <c r="F1458">
        <v>1003</v>
      </c>
      <c r="G1458" t="s">
        <v>142</v>
      </c>
      <c r="J1458" t="s">
        <v>137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"21:16:18.031"</f>
        <v>21:16:18.031</v>
      </c>
      <c r="T1458" t="str">
        <f>"21:16:17.631"</f>
        <v>21:16:17.631</v>
      </c>
      <c r="U1458" t="str">
        <f t="shared" si="89"/>
        <v>A073EB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126</v>
      </c>
      <c r="AG1458">
        <v>0</v>
      </c>
      <c r="AH1458">
        <v>0</v>
      </c>
      <c r="AI1458">
        <v>2</v>
      </c>
      <c r="AJ1458">
        <v>1</v>
      </c>
      <c r="AK1458" t="s">
        <v>527</v>
      </c>
      <c r="AL1458">
        <v>36.004708000000001</v>
      </c>
      <c r="AM1458" t="s">
        <v>756</v>
      </c>
      <c r="AN1458">
        <v>-75.673141000000001</v>
      </c>
      <c r="AO1458">
        <v>25</v>
      </c>
      <c r="AP1458">
        <v>600</v>
      </c>
      <c r="AQ1458" t="s">
        <v>129</v>
      </c>
      <c r="AR1458">
        <v>47</v>
      </c>
      <c r="AS1458">
        <v>-64</v>
      </c>
      <c r="AT1458">
        <v>1024</v>
      </c>
      <c r="BB1458" t="str">
        <f t="shared" si="90"/>
        <v>1200</v>
      </c>
      <c r="BC1458">
        <v>1</v>
      </c>
      <c r="BD1458" t="str">
        <f t="shared" si="92"/>
        <v xml:space="preserve">N1281F  </v>
      </c>
      <c r="BE1458">
        <v>1</v>
      </c>
      <c r="BG1458">
        <v>0</v>
      </c>
      <c r="BH1458">
        <v>0</v>
      </c>
      <c r="BI1458">
        <v>0</v>
      </c>
      <c r="BJ1458">
        <v>400</v>
      </c>
      <c r="BK1458">
        <v>-200</v>
      </c>
      <c r="BL1458" t="s">
        <v>130</v>
      </c>
      <c r="BM1458">
        <v>1</v>
      </c>
      <c r="BN1458">
        <v>0</v>
      </c>
      <c r="BO1458">
        <v>1</v>
      </c>
      <c r="BP1458">
        <v>0</v>
      </c>
      <c r="BT1458">
        <v>0</v>
      </c>
      <c r="BU1458">
        <v>0</v>
      </c>
      <c r="CE1458" t="str">
        <f>"21:16:18.035"</f>
        <v>21:16:18.035</v>
      </c>
      <c r="CF1458">
        <v>35065137</v>
      </c>
      <c r="CI1458">
        <v>0</v>
      </c>
      <c r="CJ1458">
        <v>1504</v>
      </c>
      <c r="CK1458">
        <v>1011.2</v>
      </c>
      <c r="CL1458">
        <v>4.2187999999999999</v>
      </c>
      <c r="CM1458">
        <v>1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3</v>
      </c>
      <c r="CY1458">
        <v>7</v>
      </c>
      <c r="CZ1458" t="s">
        <v>131</v>
      </c>
      <c r="DA1458">
        <v>145</v>
      </c>
      <c r="DB1458">
        <v>1</v>
      </c>
      <c r="DC1458" t="s">
        <v>132</v>
      </c>
      <c r="DD1458" t="s">
        <v>133</v>
      </c>
      <c r="DG1458">
        <v>1922037</v>
      </c>
      <c r="DI1458">
        <v>0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3">
      <c r="A1459" t="str">
        <f>"09/28/2024 21:16:18.333"</f>
        <v>09/28/2024 21:16:18.333</v>
      </c>
      <c r="C1459" t="str">
        <f t="shared" si="91"/>
        <v>FFDFD7C0</v>
      </c>
      <c r="D1459" t="s">
        <v>136</v>
      </c>
      <c r="E1459">
        <v>4</v>
      </c>
      <c r="F1459">
        <v>1004</v>
      </c>
      <c r="G1459" t="s">
        <v>124</v>
      </c>
      <c r="J1459" t="s">
        <v>137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"21:16:18.031"</f>
        <v>21:16:18.031</v>
      </c>
      <c r="T1459" t="str">
        <f>"21:16:17.631"</f>
        <v>21:16:17.631</v>
      </c>
      <c r="U1459" t="str">
        <f t="shared" si="89"/>
        <v>A073EB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126</v>
      </c>
      <c r="AG1459">
        <v>0</v>
      </c>
      <c r="AH1459">
        <v>0</v>
      </c>
      <c r="AI1459">
        <v>2</v>
      </c>
      <c r="AJ1459">
        <v>1</v>
      </c>
      <c r="AK1459" t="s">
        <v>527</v>
      </c>
      <c r="AL1459">
        <v>36.004708000000001</v>
      </c>
      <c r="AM1459" t="s">
        <v>756</v>
      </c>
      <c r="AN1459">
        <v>-75.673141000000001</v>
      </c>
      <c r="AO1459">
        <v>25</v>
      </c>
      <c r="AP1459">
        <v>600</v>
      </c>
      <c r="AQ1459" t="s">
        <v>129</v>
      </c>
      <c r="AR1459">
        <v>47</v>
      </c>
      <c r="AS1459">
        <v>-64</v>
      </c>
      <c r="AT1459">
        <v>1024</v>
      </c>
      <c r="BB1459" t="str">
        <f t="shared" si="90"/>
        <v>1200</v>
      </c>
      <c r="BC1459">
        <v>1</v>
      </c>
      <c r="BD1459" t="str">
        <f t="shared" si="92"/>
        <v xml:space="preserve">N1281F  </v>
      </c>
      <c r="BE1459">
        <v>1</v>
      </c>
      <c r="BG1459">
        <v>0</v>
      </c>
      <c r="BH1459">
        <v>0</v>
      </c>
      <c r="BI1459">
        <v>0</v>
      </c>
      <c r="BJ1459">
        <v>400</v>
      </c>
      <c r="BK1459">
        <v>-200</v>
      </c>
      <c r="BL1459" t="s">
        <v>130</v>
      </c>
      <c r="BM1459">
        <v>1</v>
      </c>
      <c r="BN1459">
        <v>0</v>
      </c>
      <c r="BO1459">
        <v>1</v>
      </c>
      <c r="BP1459">
        <v>0</v>
      </c>
      <c r="BT1459">
        <v>0</v>
      </c>
      <c r="BU1459">
        <v>0</v>
      </c>
      <c r="CE1459" t="str">
        <f>"21:16:18.035"</f>
        <v>21:16:18.035</v>
      </c>
      <c r="CF1459">
        <v>35065137</v>
      </c>
      <c r="CI1459">
        <v>0</v>
      </c>
      <c r="CJ1459">
        <v>1504</v>
      </c>
      <c r="CK1459">
        <v>1011.2</v>
      </c>
      <c r="CL1459">
        <v>4.2187999999999999</v>
      </c>
      <c r="CM1459">
        <v>1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3</v>
      </c>
      <c r="CY1459">
        <v>7</v>
      </c>
      <c r="CZ1459" t="s">
        <v>131</v>
      </c>
      <c r="DA1459">
        <v>145</v>
      </c>
      <c r="DB1459">
        <v>1</v>
      </c>
      <c r="DC1459" t="s">
        <v>132</v>
      </c>
      <c r="DD1459" t="s">
        <v>133</v>
      </c>
      <c r="DG1459">
        <v>1922037</v>
      </c>
      <c r="DI1459">
        <v>0</v>
      </c>
      <c r="DJ1459">
        <v>0</v>
      </c>
      <c r="DK1459">
        <v>1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3">
      <c r="A1460" t="str">
        <f>"09/28/2024 21:16:19.332"</f>
        <v>09/28/2024 21:16:19.332</v>
      </c>
      <c r="C1460" t="str">
        <f t="shared" si="91"/>
        <v>FFDFD7C0</v>
      </c>
      <c r="D1460" t="s">
        <v>143</v>
      </c>
      <c r="E1460">
        <v>13</v>
      </c>
      <c r="J1460" t="s">
        <v>144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"21:16:18.953"</f>
        <v>21:16:18.953</v>
      </c>
      <c r="T1460" t="str">
        <f>"21:16:18.553"</f>
        <v>21:16:18.553</v>
      </c>
      <c r="U1460" t="str">
        <f t="shared" si="89"/>
        <v>A073EB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126</v>
      </c>
      <c r="AG1460">
        <v>0</v>
      </c>
      <c r="AH1460">
        <v>0</v>
      </c>
      <c r="AI1460">
        <v>2</v>
      </c>
      <c r="AJ1460">
        <v>1</v>
      </c>
      <c r="AK1460" t="s">
        <v>757</v>
      </c>
      <c r="AL1460">
        <v>36.004472</v>
      </c>
      <c r="AM1460" t="s">
        <v>758</v>
      </c>
      <c r="AN1460">
        <v>-75.672841000000005</v>
      </c>
      <c r="AO1460">
        <v>25</v>
      </c>
      <c r="AP1460">
        <v>625</v>
      </c>
      <c r="AQ1460" t="s">
        <v>129</v>
      </c>
      <c r="AR1460">
        <v>55</v>
      </c>
      <c r="AS1460">
        <v>-60</v>
      </c>
      <c r="AT1460">
        <v>1088</v>
      </c>
      <c r="BB1460" t="str">
        <f t="shared" si="90"/>
        <v>1200</v>
      </c>
      <c r="BC1460">
        <v>1</v>
      </c>
      <c r="BD1460" t="str">
        <f t="shared" si="92"/>
        <v xml:space="preserve">N1281F  </v>
      </c>
      <c r="BE1460">
        <v>1</v>
      </c>
      <c r="BG1460">
        <v>0</v>
      </c>
      <c r="BH1460">
        <v>0</v>
      </c>
      <c r="BI1460">
        <v>0</v>
      </c>
      <c r="BJ1460">
        <v>425</v>
      </c>
      <c r="BK1460">
        <v>-200</v>
      </c>
      <c r="BL1460" t="s">
        <v>130</v>
      </c>
      <c r="BM1460">
        <v>1</v>
      </c>
      <c r="BN1460">
        <v>0</v>
      </c>
      <c r="BO1460">
        <v>1</v>
      </c>
      <c r="BP1460">
        <v>0</v>
      </c>
      <c r="BT1460">
        <v>0</v>
      </c>
      <c r="BU1460">
        <v>0</v>
      </c>
      <c r="CE1460" t="str">
        <f>"21:16:18.957"</f>
        <v>21:16:18.957</v>
      </c>
      <c r="CF1460">
        <v>957492500</v>
      </c>
      <c r="CI1460">
        <v>0</v>
      </c>
      <c r="CJ1460">
        <v>1504</v>
      </c>
      <c r="CK1460">
        <v>1011.2</v>
      </c>
      <c r="CL1460">
        <v>4.2187999999999999</v>
      </c>
      <c r="CM1460">
        <v>1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5</v>
      </c>
      <c r="CY1460">
        <v>7</v>
      </c>
      <c r="CZ1460" t="s">
        <v>131</v>
      </c>
      <c r="DA1460">
        <v>145</v>
      </c>
      <c r="DB1460">
        <v>1</v>
      </c>
      <c r="DC1460" t="s">
        <v>132</v>
      </c>
      <c r="DD1460" t="s">
        <v>133</v>
      </c>
      <c r="DG1460">
        <v>1922508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3">
      <c r="A1461" t="str">
        <f>"09/28/2024 21:16:19.332"</f>
        <v>09/28/2024 21:16:19.332</v>
      </c>
      <c r="C1461" t="str">
        <f t="shared" si="91"/>
        <v>FFDFD7C0</v>
      </c>
      <c r="D1461" t="s">
        <v>136</v>
      </c>
      <c r="E1461">
        <v>3</v>
      </c>
      <c r="F1461">
        <v>1003</v>
      </c>
      <c r="G1461" t="s">
        <v>142</v>
      </c>
      <c r="J1461" t="s">
        <v>137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"21:16:18.953"</f>
        <v>21:16:18.953</v>
      </c>
      <c r="T1461" t="str">
        <f>"21:16:18.553"</f>
        <v>21:16:18.553</v>
      </c>
      <c r="U1461" t="str">
        <f t="shared" si="89"/>
        <v>A073EB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126</v>
      </c>
      <c r="AG1461">
        <v>0</v>
      </c>
      <c r="AH1461">
        <v>0</v>
      </c>
      <c r="AI1461">
        <v>2</v>
      </c>
      <c r="AJ1461">
        <v>1</v>
      </c>
      <c r="AK1461" t="s">
        <v>757</v>
      </c>
      <c r="AL1461">
        <v>36.004472</v>
      </c>
      <c r="AM1461" t="s">
        <v>758</v>
      </c>
      <c r="AN1461">
        <v>-75.672841000000005</v>
      </c>
      <c r="AO1461">
        <v>25</v>
      </c>
      <c r="AP1461">
        <v>625</v>
      </c>
      <c r="AQ1461" t="s">
        <v>129</v>
      </c>
      <c r="AR1461">
        <v>55</v>
      </c>
      <c r="AS1461">
        <v>-60</v>
      </c>
      <c r="AT1461">
        <v>1088</v>
      </c>
      <c r="BB1461" t="str">
        <f t="shared" si="90"/>
        <v>1200</v>
      </c>
      <c r="BC1461">
        <v>1</v>
      </c>
      <c r="BD1461" t="str">
        <f t="shared" si="92"/>
        <v xml:space="preserve">N1281F  </v>
      </c>
      <c r="BE1461">
        <v>1</v>
      </c>
      <c r="BG1461">
        <v>0</v>
      </c>
      <c r="BH1461">
        <v>0</v>
      </c>
      <c r="BI1461">
        <v>0</v>
      </c>
      <c r="BJ1461">
        <v>425</v>
      </c>
      <c r="BK1461">
        <v>-200</v>
      </c>
      <c r="BL1461" t="s">
        <v>130</v>
      </c>
      <c r="BM1461">
        <v>1</v>
      </c>
      <c r="BN1461">
        <v>0</v>
      </c>
      <c r="BO1461">
        <v>1</v>
      </c>
      <c r="BP1461">
        <v>0</v>
      </c>
      <c r="BT1461">
        <v>0</v>
      </c>
      <c r="BU1461">
        <v>0</v>
      </c>
      <c r="CE1461" t="str">
        <f>"21:16:18.957"</f>
        <v>21:16:18.957</v>
      </c>
      <c r="CF1461">
        <v>957492500</v>
      </c>
      <c r="CI1461">
        <v>0</v>
      </c>
      <c r="CJ1461">
        <v>1504</v>
      </c>
      <c r="CK1461">
        <v>1011.2</v>
      </c>
      <c r="CL1461">
        <v>4.2187999999999999</v>
      </c>
      <c r="CM1461">
        <v>1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5</v>
      </c>
      <c r="CY1461">
        <v>7</v>
      </c>
      <c r="CZ1461" t="s">
        <v>131</v>
      </c>
      <c r="DA1461">
        <v>145</v>
      </c>
      <c r="DB1461">
        <v>1</v>
      </c>
      <c r="DC1461" t="s">
        <v>132</v>
      </c>
      <c r="DD1461" t="s">
        <v>133</v>
      </c>
      <c r="DG1461">
        <v>1922508</v>
      </c>
      <c r="DI1461">
        <v>0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3">
      <c r="A1462" t="str">
        <f>"09/28/2024 21:16:19.332"</f>
        <v>09/28/2024 21:16:19.332</v>
      </c>
      <c r="C1462" t="str">
        <f t="shared" si="91"/>
        <v>FFDFD7C0</v>
      </c>
      <c r="D1462" t="s">
        <v>427</v>
      </c>
      <c r="E1462">
        <v>46</v>
      </c>
      <c r="H1462">
        <v>143</v>
      </c>
      <c r="I1462" t="s">
        <v>428</v>
      </c>
      <c r="J1462" t="s">
        <v>297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"21:16:18.953"</f>
        <v>21:16:18.953</v>
      </c>
      <c r="T1462" t="str">
        <f>"21:16:18.553"</f>
        <v>21:16:18.553</v>
      </c>
      <c r="U1462" t="str">
        <f t="shared" si="89"/>
        <v>A073EB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126</v>
      </c>
      <c r="AG1462">
        <v>0</v>
      </c>
      <c r="AH1462">
        <v>0</v>
      </c>
      <c r="AI1462">
        <v>2</v>
      </c>
      <c r="AJ1462">
        <v>1</v>
      </c>
      <c r="AK1462" t="s">
        <v>757</v>
      </c>
      <c r="AL1462">
        <v>36.004472</v>
      </c>
      <c r="AM1462" t="s">
        <v>758</v>
      </c>
      <c r="AN1462">
        <v>-75.672841000000005</v>
      </c>
      <c r="AO1462">
        <v>25</v>
      </c>
      <c r="AP1462">
        <v>625</v>
      </c>
      <c r="AQ1462" t="s">
        <v>129</v>
      </c>
      <c r="AR1462">
        <v>55</v>
      </c>
      <c r="AS1462">
        <v>-60</v>
      </c>
      <c r="AT1462">
        <v>1088</v>
      </c>
      <c r="BB1462" t="str">
        <f t="shared" si="90"/>
        <v>1200</v>
      </c>
      <c r="BC1462">
        <v>1</v>
      </c>
      <c r="BD1462" t="str">
        <f t="shared" si="92"/>
        <v xml:space="preserve">N1281F  </v>
      </c>
      <c r="BE1462">
        <v>1</v>
      </c>
      <c r="BG1462">
        <v>0</v>
      </c>
      <c r="BH1462">
        <v>0</v>
      </c>
      <c r="BI1462">
        <v>0</v>
      </c>
      <c r="BJ1462">
        <v>425</v>
      </c>
      <c r="BK1462">
        <v>-200</v>
      </c>
      <c r="BL1462" t="s">
        <v>130</v>
      </c>
      <c r="BM1462">
        <v>1</v>
      </c>
      <c r="BN1462">
        <v>0</v>
      </c>
      <c r="BO1462">
        <v>1</v>
      </c>
      <c r="BP1462">
        <v>0</v>
      </c>
      <c r="BT1462">
        <v>0</v>
      </c>
      <c r="BU1462">
        <v>0</v>
      </c>
      <c r="CE1462" t="str">
        <f>"21:16:18.957"</f>
        <v>21:16:18.957</v>
      </c>
      <c r="CF1462">
        <v>957492500</v>
      </c>
      <c r="CI1462">
        <v>0</v>
      </c>
      <c r="CJ1462">
        <v>1504</v>
      </c>
      <c r="CK1462">
        <v>1011.2</v>
      </c>
      <c r="CL1462">
        <v>4.2187999999999999</v>
      </c>
      <c r="CM1462">
        <v>1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5</v>
      </c>
      <c r="CY1462">
        <v>7</v>
      </c>
      <c r="CZ1462" t="s">
        <v>131</v>
      </c>
      <c r="DA1462">
        <v>145</v>
      </c>
      <c r="DB1462">
        <v>1</v>
      </c>
      <c r="DC1462" t="s">
        <v>132</v>
      </c>
      <c r="DD1462" t="s">
        <v>133</v>
      </c>
      <c r="DG1462">
        <v>1922508</v>
      </c>
      <c r="DI1462">
        <v>0</v>
      </c>
      <c r="DJ1462">
        <v>0</v>
      </c>
      <c r="DK1462">
        <v>1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3">
      <c r="A1463" t="str">
        <f>"09/28/2024 21:16:19.332"</f>
        <v>09/28/2024 21:16:19.332</v>
      </c>
      <c r="C1463" t="str">
        <f t="shared" si="91"/>
        <v>FFDFD7C0</v>
      </c>
      <c r="D1463" t="s">
        <v>123</v>
      </c>
      <c r="E1463">
        <v>2</v>
      </c>
      <c r="H1463">
        <v>158</v>
      </c>
      <c r="I1463" t="s">
        <v>124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"21:16:18.953"</f>
        <v>21:16:18.953</v>
      </c>
      <c r="T1463" t="str">
        <f>"21:16:18.553"</f>
        <v>21:16:18.553</v>
      </c>
      <c r="U1463" t="str">
        <f t="shared" si="89"/>
        <v>A073EB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126</v>
      </c>
      <c r="AG1463">
        <v>0</v>
      </c>
      <c r="AH1463">
        <v>0</v>
      </c>
      <c r="AI1463">
        <v>2</v>
      </c>
      <c r="AJ1463">
        <v>1</v>
      </c>
      <c r="AK1463" t="s">
        <v>757</v>
      </c>
      <c r="AL1463">
        <v>36.004472</v>
      </c>
      <c r="AM1463" t="s">
        <v>758</v>
      </c>
      <c r="AN1463">
        <v>-75.672841000000005</v>
      </c>
      <c r="AO1463">
        <v>25</v>
      </c>
      <c r="AP1463">
        <v>625</v>
      </c>
      <c r="AQ1463" t="s">
        <v>129</v>
      </c>
      <c r="AR1463">
        <v>55</v>
      </c>
      <c r="AS1463">
        <v>-60</v>
      </c>
      <c r="AT1463">
        <v>1088</v>
      </c>
      <c r="BB1463" t="str">
        <f t="shared" si="90"/>
        <v>1200</v>
      </c>
      <c r="BC1463">
        <v>1</v>
      </c>
      <c r="BD1463" t="str">
        <f t="shared" si="92"/>
        <v xml:space="preserve">N1281F  </v>
      </c>
      <c r="BE1463">
        <v>1</v>
      </c>
      <c r="BG1463">
        <v>0</v>
      </c>
      <c r="BH1463">
        <v>0</v>
      </c>
      <c r="BI1463">
        <v>0</v>
      </c>
      <c r="BJ1463">
        <v>425</v>
      </c>
      <c r="BK1463">
        <v>-200</v>
      </c>
      <c r="BL1463" t="s">
        <v>130</v>
      </c>
      <c r="BM1463">
        <v>1</v>
      </c>
      <c r="BN1463">
        <v>0</v>
      </c>
      <c r="BO1463">
        <v>1</v>
      </c>
      <c r="BP1463">
        <v>0</v>
      </c>
      <c r="BT1463">
        <v>0</v>
      </c>
      <c r="BU1463">
        <v>0</v>
      </c>
      <c r="CE1463" t="str">
        <f>"21:16:18.957"</f>
        <v>21:16:18.957</v>
      </c>
      <c r="CF1463">
        <v>957492500</v>
      </c>
      <c r="CI1463">
        <v>0</v>
      </c>
      <c r="CJ1463">
        <v>1504</v>
      </c>
      <c r="CK1463">
        <v>1011.2</v>
      </c>
      <c r="CL1463">
        <v>4.2187999999999999</v>
      </c>
      <c r="CM1463">
        <v>1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5</v>
      </c>
      <c r="CY1463">
        <v>7</v>
      </c>
      <c r="CZ1463" t="s">
        <v>131</v>
      </c>
      <c r="DA1463">
        <v>145</v>
      </c>
      <c r="DB1463">
        <v>1</v>
      </c>
      <c r="DC1463" t="s">
        <v>132</v>
      </c>
      <c r="DD1463" t="s">
        <v>133</v>
      </c>
      <c r="DG1463">
        <v>1922508</v>
      </c>
      <c r="DI1463">
        <v>0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3">
      <c r="A1464" t="str">
        <f>"09/28/2024 21:16:19.348"</f>
        <v>09/28/2024 21:16:19.348</v>
      </c>
      <c r="C1464" t="str">
        <f t="shared" si="91"/>
        <v>FFDFD7C0</v>
      </c>
      <c r="D1464" t="s">
        <v>136</v>
      </c>
      <c r="E1464">
        <v>4</v>
      </c>
      <c r="F1464">
        <v>1004</v>
      </c>
      <c r="G1464" t="s">
        <v>124</v>
      </c>
      <c r="J1464" t="s">
        <v>137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"21:16:18.953"</f>
        <v>21:16:18.953</v>
      </c>
      <c r="T1464" t="str">
        <f>"21:16:18.553"</f>
        <v>21:16:18.553</v>
      </c>
      <c r="U1464" t="str">
        <f t="shared" si="89"/>
        <v>A073EB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126</v>
      </c>
      <c r="AG1464">
        <v>0</v>
      </c>
      <c r="AH1464">
        <v>0</v>
      </c>
      <c r="AI1464">
        <v>2</v>
      </c>
      <c r="AJ1464">
        <v>1</v>
      </c>
      <c r="AK1464" t="s">
        <v>757</v>
      </c>
      <c r="AL1464">
        <v>36.004472</v>
      </c>
      <c r="AM1464" t="s">
        <v>758</v>
      </c>
      <c r="AN1464">
        <v>-75.672841000000005</v>
      </c>
      <c r="AO1464">
        <v>25</v>
      </c>
      <c r="AP1464">
        <v>625</v>
      </c>
      <c r="AQ1464" t="s">
        <v>129</v>
      </c>
      <c r="AR1464">
        <v>55</v>
      </c>
      <c r="AS1464">
        <v>-60</v>
      </c>
      <c r="AT1464">
        <v>1088</v>
      </c>
      <c r="BB1464" t="str">
        <f t="shared" si="90"/>
        <v>1200</v>
      </c>
      <c r="BC1464">
        <v>1</v>
      </c>
      <c r="BD1464" t="str">
        <f t="shared" si="92"/>
        <v xml:space="preserve">N1281F  </v>
      </c>
      <c r="BE1464">
        <v>1</v>
      </c>
      <c r="BG1464">
        <v>0</v>
      </c>
      <c r="BH1464">
        <v>0</v>
      </c>
      <c r="BI1464">
        <v>0</v>
      </c>
      <c r="BJ1464">
        <v>425</v>
      </c>
      <c r="BK1464">
        <v>-200</v>
      </c>
      <c r="BL1464" t="s">
        <v>130</v>
      </c>
      <c r="BM1464">
        <v>1</v>
      </c>
      <c r="BN1464">
        <v>0</v>
      </c>
      <c r="BO1464">
        <v>1</v>
      </c>
      <c r="BP1464">
        <v>0</v>
      </c>
      <c r="BT1464">
        <v>0</v>
      </c>
      <c r="BU1464">
        <v>0</v>
      </c>
      <c r="CE1464" t="str">
        <f>"21:16:18.957"</f>
        <v>21:16:18.957</v>
      </c>
      <c r="CF1464">
        <v>957492500</v>
      </c>
      <c r="CI1464">
        <v>0</v>
      </c>
      <c r="CJ1464">
        <v>1504</v>
      </c>
      <c r="CK1464">
        <v>1011.2</v>
      </c>
      <c r="CL1464">
        <v>4.2187999999999999</v>
      </c>
      <c r="CM1464">
        <v>1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5</v>
      </c>
      <c r="CY1464">
        <v>7</v>
      </c>
      <c r="CZ1464" t="s">
        <v>131</v>
      </c>
      <c r="DA1464">
        <v>145</v>
      </c>
      <c r="DB1464">
        <v>1</v>
      </c>
      <c r="DC1464" t="s">
        <v>132</v>
      </c>
      <c r="DD1464" t="s">
        <v>133</v>
      </c>
      <c r="DG1464">
        <v>1922508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3">
      <c r="A1465" t="str">
        <f>"09/28/2024 21:16:20.285"</f>
        <v>09/28/2024 21:16:20.285</v>
      </c>
      <c r="C1465" t="str">
        <f t="shared" si="91"/>
        <v>FFDFD7C0</v>
      </c>
      <c r="D1465" t="s">
        <v>123</v>
      </c>
      <c r="E1465">
        <v>2</v>
      </c>
      <c r="H1465">
        <v>158</v>
      </c>
      <c r="I1465" t="s">
        <v>124</v>
      </c>
      <c r="J1465" t="s">
        <v>125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"21:16:19.898"</f>
        <v>21:16:19.898</v>
      </c>
      <c r="T1465" t="str">
        <f>"21:16:19.498"</f>
        <v>21:16:19.498</v>
      </c>
      <c r="U1465" t="str">
        <f t="shared" si="89"/>
        <v>A073EB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126</v>
      </c>
      <c r="AG1465">
        <v>0</v>
      </c>
      <c r="AH1465">
        <v>0</v>
      </c>
      <c r="AI1465">
        <v>2</v>
      </c>
      <c r="AJ1465">
        <v>1</v>
      </c>
      <c r="AK1465" t="s">
        <v>759</v>
      </c>
      <c r="AL1465">
        <v>36.004257000000003</v>
      </c>
      <c r="AM1465" t="s">
        <v>760</v>
      </c>
      <c r="AN1465">
        <v>-75.672518999999994</v>
      </c>
      <c r="AO1465">
        <v>25</v>
      </c>
      <c r="AP1465">
        <v>625</v>
      </c>
      <c r="AQ1465" t="s">
        <v>129</v>
      </c>
      <c r="AR1465">
        <v>60</v>
      </c>
      <c r="AS1465">
        <v>-57</v>
      </c>
      <c r="AT1465">
        <v>1024</v>
      </c>
      <c r="BB1465" t="str">
        <f t="shared" si="90"/>
        <v>1200</v>
      </c>
      <c r="BC1465">
        <v>1</v>
      </c>
      <c r="BD1465" t="str">
        <f t="shared" si="92"/>
        <v xml:space="preserve">N1281F  </v>
      </c>
      <c r="BE1465">
        <v>1</v>
      </c>
      <c r="BG1465">
        <v>0</v>
      </c>
      <c r="BH1465">
        <v>0</v>
      </c>
      <c r="BI1465">
        <v>0</v>
      </c>
      <c r="BJ1465">
        <v>450</v>
      </c>
      <c r="BK1465">
        <v>-175</v>
      </c>
      <c r="BL1465" t="s">
        <v>130</v>
      </c>
      <c r="BM1465">
        <v>1</v>
      </c>
      <c r="BN1465">
        <v>0</v>
      </c>
      <c r="BO1465">
        <v>1</v>
      </c>
      <c r="BP1465">
        <v>0</v>
      </c>
      <c r="BT1465">
        <v>0</v>
      </c>
      <c r="BU1465">
        <v>0</v>
      </c>
      <c r="CE1465" t="str">
        <f>"21:16:19.906"</f>
        <v>21:16:19.906</v>
      </c>
      <c r="CF1465">
        <v>906134175</v>
      </c>
      <c r="CI1465">
        <v>0</v>
      </c>
      <c r="CJ1465">
        <v>1504</v>
      </c>
      <c r="CK1465">
        <v>1011.2</v>
      </c>
      <c r="CL1465">
        <v>4.2187999999999999</v>
      </c>
      <c r="CM1465">
        <v>1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5</v>
      </c>
      <c r="CY1465">
        <v>7</v>
      </c>
      <c r="CZ1465" t="s">
        <v>131</v>
      </c>
      <c r="DA1465">
        <v>145</v>
      </c>
      <c r="DB1465">
        <v>1</v>
      </c>
      <c r="DC1465" t="s">
        <v>132</v>
      </c>
      <c r="DD1465" t="s">
        <v>133</v>
      </c>
      <c r="DG1465">
        <v>1922999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3">
      <c r="A1466" t="str">
        <f>"09/28/2024 21:16:20.301"</f>
        <v>09/28/2024 21:16:20.301</v>
      </c>
      <c r="C1466" t="str">
        <f t="shared" si="91"/>
        <v>FFDFD7C0</v>
      </c>
      <c r="D1466" t="s">
        <v>143</v>
      </c>
      <c r="E1466">
        <v>13</v>
      </c>
      <c r="J1466" t="s">
        <v>144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"21:16:19.898"</f>
        <v>21:16:19.898</v>
      </c>
      <c r="T1466" t="str">
        <f>"21:16:19.498"</f>
        <v>21:16:19.498</v>
      </c>
      <c r="U1466" t="str">
        <f t="shared" si="89"/>
        <v>A073EB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126</v>
      </c>
      <c r="AG1466">
        <v>0</v>
      </c>
      <c r="AH1466">
        <v>0</v>
      </c>
      <c r="AI1466">
        <v>2</v>
      </c>
      <c r="AJ1466">
        <v>1</v>
      </c>
      <c r="AK1466" t="s">
        <v>759</v>
      </c>
      <c r="AL1466">
        <v>36.004257000000003</v>
      </c>
      <c r="AM1466" t="s">
        <v>760</v>
      </c>
      <c r="AN1466">
        <v>-75.672518999999994</v>
      </c>
      <c r="AO1466">
        <v>25</v>
      </c>
      <c r="AP1466">
        <v>625</v>
      </c>
      <c r="AQ1466" t="s">
        <v>129</v>
      </c>
      <c r="AR1466">
        <v>60</v>
      </c>
      <c r="AS1466">
        <v>-57</v>
      </c>
      <c r="AT1466">
        <v>1024</v>
      </c>
      <c r="BB1466" t="str">
        <f t="shared" si="90"/>
        <v>1200</v>
      </c>
      <c r="BC1466">
        <v>1</v>
      </c>
      <c r="BD1466" t="str">
        <f t="shared" si="92"/>
        <v xml:space="preserve">N1281F  </v>
      </c>
      <c r="BE1466">
        <v>1</v>
      </c>
      <c r="BG1466">
        <v>0</v>
      </c>
      <c r="BH1466">
        <v>0</v>
      </c>
      <c r="BI1466">
        <v>0</v>
      </c>
      <c r="BJ1466">
        <v>450</v>
      </c>
      <c r="BK1466">
        <v>-175</v>
      </c>
      <c r="BL1466" t="s">
        <v>130</v>
      </c>
      <c r="BM1466">
        <v>1</v>
      </c>
      <c r="BN1466">
        <v>0</v>
      </c>
      <c r="BO1466">
        <v>1</v>
      </c>
      <c r="BP1466">
        <v>0</v>
      </c>
      <c r="BT1466">
        <v>0</v>
      </c>
      <c r="BU1466">
        <v>0</v>
      </c>
      <c r="CE1466" t="str">
        <f>"21:16:19.906"</f>
        <v>21:16:19.906</v>
      </c>
      <c r="CF1466">
        <v>906134175</v>
      </c>
      <c r="CI1466">
        <v>0</v>
      </c>
      <c r="CJ1466">
        <v>1504</v>
      </c>
      <c r="CK1466">
        <v>1011.2</v>
      </c>
      <c r="CL1466">
        <v>4.2187999999999999</v>
      </c>
      <c r="CM1466">
        <v>1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5</v>
      </c>
      <c r="CY1466">
        <v>7</v>
      </c>
      <c r="CZ1466" t="s">
        <v>131</v>
      </c>
      <c r="DA1466">
        <v>145</v>
      </c>
      <c r="DB1466">
        <v>1</v>
      </c>
      <c r="DC1466" t="s">
        <v>132</v>
      </c>
      <c r="DD1466" t="s">
        <v>133</v>
      </c>
      <c r="DG1466">
        <v>1922999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3">
      <c r="A1467" t="str">
        <f>"09/28/2024 21:16:20.301"</f>
        <v>09/28/2024 21:16:20.301</v>
      </c>
      <c r="C1467" t="str">
        <f t="shared" si="91"/>
        <v>FFDFD7C0</v>
      </c>
      <c r="D1467" t="s">
        <v>427</v>
      </c>
      <c r="E1467">
        <v>46</v>
      </c>
      <c r="H1467">
        <v>143</v>
      </c>
      <c r="I1467" t="s">
        <v>428</v>
      </c>
      <c r="J1467" t="s">
        <v>297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"21:16:19.898"</f>
        <v>21:16:19.898</v>
      </c>
      <c r="T1467" t="str">
        <f>"21:16:19.498"</f>
        <v>21:16:19.498</v>
      </c>
      <c r="U1467" t="str">
        <f t="shared" si="89"/>
        <v>A073EB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126</v>
      </c>
      <c r="AG1467">
        <v>0</v>
      </c>
      <c r="AH1467">
        <v>0</v>
      </c>
      <c r="AI1467">
        <v>2</v>
      </c>
      <c r="AJ1467">
        <v>1</v>
      </c>
      <c r="AK1467" t="s">
        <v>759</v>
      </c>
      <c r="AL1467">
        <v>36.004257000000003</v>
      </c>
      <c r="AM1467" t="s">
        <v>760</v>
      </c>
      <c r="AN1467">
        <v>-75.672518999999994</v>
      </c>
      <c r="AO1467">
        <v>25</v>
      </c>
      <c r="AP1467">
        <v>625</v>
      </c>
      <c r="AQ1467" t="s">
        <v>129</v>
      </c>
      <c r="AR1467">
        <v>60</v>
      </c>
      <c r="AS1467">
        <v>-57</v>
      </c>
      <c r="AT1467">
        <v>1024</v>
      </c>
      <c r="BB1467" t="str">
        <f t="shared" si="90"/>
        <v>1200</v>
      </c>
      <c r="BC1467">
        <v>1</v>
      </c>
      <c r="BD1467" t="str">
        <f t="shared" si="92"/>
        <v xml:space="preserve">N1281F  </v>
      </c>
      <c r="BE1467">
        <v>1</v>
      </c>
      <c r="BG1467">
        <v>0</v>
      </c>
      <c r="BH1467">
        <v>0</v>
      </c>
      <c r="BI1467">
        <v>0</v>
      </c>
      <c r="BJ1467">
        <v>450</v>
      </c>
      <c r="BK1467">
        <v>-175</v>
      </c>
      <c r="BL1467" t="s">
        <v>130</v>
      </c>
      <c r="BM1467">
        <v>1</v>
      </c>
      <c r="BN1467">
        <v>0</v>
      </c>
      <c r="BO1467">
        <v>1</v>
      </c>
      <c r="BP1467">
        <v>0</v>
      </c>
      <c r="BT1467">
        <v>0</v>
      </c>
      <c r="BU1467">
        <v>0</v>
      </c>
      <c r="CE1467" t="str">
        <f>"21:16:19.906"</f>
        <v>21:16:19.906</v>
      </c>
      <c r="CF1467">
        <v>906134175</v>
      </c>
      <c r="CI1467">
        <v>0</v>
      </c>
      <c r="CJ1467">
        <v>1504</v>
      </c>
      <c r="CK1467">
        <v>1011.2</v>
      </c>
      <c r="CL1467">
        <v>4.2187999999999999</v>
      </c>
      <c r="CM1467">
        <v>1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5</v>
      </c>
      <c r="CY1467">
        <v>7</v>
      </c>
      <c r="CZ1467" t="s">
        <v>131</v>
      </c>
      <c r="DA1467">
        <v>145</v>
      </c>
      <c r="DB1467">
        <v>1</v>
      </c>
      <c r="DC1467" t="s">
        <v>132</v>
      </c>
      <c r="DD1467" t="s">
        <v>133</v>
      </c>
      <c r="DG1467">
        <v>1922999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3">
      <c r="A1468" t="str">
        <f>"09/28/2024 21:16:20.301"</f>
        <v>09/28/2024 21:16:20.301</v>
      </c>
      <c r="C1468" t="str">
        <f t="shared" si="91"/>
        <v>FFDFD7C0</v>
      </c>
      <c r="D1468" t="s">
        <v>136</v>
      </c>
      <c r="E1468">
        <v>3</v>
      </c>
      <c r="F1468">
        <v>1003</v>
      </c>
      <c r="G1468" t="s">
        <v>142</v>
      </c>
      <c r="J1468" t="s">
        <v>137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"21:16:19.898"</f>
        <v>21:16:19.898</v>
      </c>
      <c r="T1468" t="str">
        <f>"21:16:19.498"</f>
        <v>21:16:19.498</v>
      </c>
      <c r="U1468" t="str">
        <f t="shared" si="89"/>
        <v>A073EB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126</v>
      </c>
      <c r="AG1468">
        <v>0</v>
      </c>
      <c r="AH1468">
        <v>0</v>
      </c>
      <c r="AI1468">
        <v>2</v>
      </c>
      <c r="AJ1468">
        <v>1</v>
      </c>
      <c r="AK1468" t="s">
        <v>759</v>
      </c>
      <c r="AL1468">
        <v>36.004257000000003</v>
      </c>
      <c r="AM1468" t="s">
        <v>760</v>
      </c>
      <c r="AN1468">
        <v>-75.672518999999994</v>
      </c>
      <c r="AO1468">
        <v>25</v>
      </c>
      <c r="AP1468">
        <v>625</v>
      </c>
      <c r="AQ1468" t="s">
        <v>129</v>
      </c>
      <c r="AR1468">
        <v>60</v>
      </c>
      <c r="AS1468">
        <v>-57</v>
      </c>
      <c r="AT1468">
        <v>1024</v>
      </c>
      <c r="BB1468" t="str">
        <f t="shared" si="90"/>
        <v>1200</v>
      </c>
      <c r="BC1468">
        <v>1</v>
      </c>
      <c r="BD1468" t="str">
        <f t="shared" si="92"/>
        <v xml:space="preserve">N1281F  </v>
      </c>
      <c r="BE1468">
        <v>1</v>
      </c>
      <c r="BG1468">
        <v>0</v>
      </c>
      <c r="BH1468">
        <v>0</v>
      </c>
      <c r="BI1468">
        <v>0</v>
      </c>
      <c r="BJ1468">
        <v>450</v>
      </c>
      <c r="BK1468">
        <v>-175</v>
      </c>
      <c r="BL1468" t="s">
        <v>130</v>
      </c>
      <c r="BM1468">
        <v>1</v>
      </c>
      <c r="BN1468">
        <v>0</v>
      </c>
      <c r="BO1468">
        <v>1</v>
      </c>
      <c r="BP1468">
        <v>0</v>
      </c>
      <c r="BT1468">
        <v>0</v>
      </c>
      <c r="BU1468">
        <v>0</v>
      </c>
      <c r="CE1468" t="str">
        <f>"21:16:19.906"</f>
        <v>21:16:19.906</v>
      </c>
      <c r="CF1468">
        <v>906134175</v>
      </c>
      <c r="CI1468">
        <v>0</v>
      </c>
      <c r="CJ1468">
        <v>1504</v>
      </c>
      <c r="CK1468">
        <v>1011.2</v>
      </c>
      <c r="CL1468">
        <v>4.2187999999999999</v>
      </c>
      <c r="CM1468">
        <v>1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5</v>
      </c>
      <c r="CY1468">
        <v>7</v>
      </c>
      <c r="CZ1468" t="s">
        <v>131</v>
      </c>
      <c r="DA1468">
        <v>145</v>
      </c>
      <c r="DB1468">
        <v>1</v>
      </c>
      <c r="DC1468" t="s">
        <v>132</v>
      </c>
      <c r="DD1468" t="s">
        <v>133</v>
      </c>
      <c r="DG1468">
        <v>1922999</v>
      </c>
      <c r="DI1468">
        <v>0</v>
      </c>
      <c r="DJ1468">
        <v>0</v>
      </c>
      <c r="DK1468">
        <v>1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3">
      <c r="A1469" t="str">
        <f>"09/28/2024 21:16:20.317"</f>
        <v>09/28/2024 21:16:20.317</v>
      </c>
      <c r="C1469" t="str">
        <f t="shared" si="91"/>
        <v>FFDFD7C0</v>
      </c>
      <c r="D1469" t="s">
        <v>136</v>
      </c>
      <c r="E1469">
        <v>4</v>
      </c>
      <c r="F1469">
        <v>1004</v>
      </c>
      <c r="G1469" t="s">
        <v>124</v>
      </c>
      <c r="J1469" t="s">
        <v>137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"21:16:19.898"</f>
        <v>21:16:19.898</v>
      </c>
      <c r="T1469" t="str">
        <f>"21:16:19.498"</f>
        <v>21:16:19.498</v>
      </c>
      <c r="U1469" t="str">
        <f t="shared" si="89"/>
        <v>A073EB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126</v>
      </c>
      <c r="AG1469">
        <v>0</v>
      </c>
      <c r="AH1469">
        <v>0</v>
      </c>
      <c r="AI1469">
        <v>2</v>
      </c>
      <c r="AJ1469">
        <v>1</v>
      </c>
      <c r="AK1469" t="s">
        <v>759</v>
      </c>
      <c r="AL1469">
        <v>36.004257000000003</v>
      </c>
      <c r="AM1469" t="s">
        <v>760</v>
      </c>
      <c r="AN1469">
        <v>-75.672518999999994</v>
      </c>
      <c r="AO1469">
        <v>25</v>
      </c>
      <c r="AP1469">
        <v>625</v>
      </c>
      <c r="AQ1469" t="s">
        <v>129</v>
      </c>
      <c r="AR1469">
        <v>60</v>
      </c>
      <c r="AS1469">
        <v>-57</v>
      </c>
      <c r="AT1469">
        <v>1024</v>
      </c>
      <c r="BB1469" t="str">
        <f t="shared" si="90"/>
        <v>1200</v>
      </c>
      <c r="BC1469">
        <v>1</v>
      </c>
      <c r="BD1469" t="str">
        <f t="shared" si="92"/>
        <v xml:space="preserve">N1281F  </v>
      </c>
      <c r="BE1469">
        <v>1</v>
      </c>
      <c r="BG1469">
        <v>0</v>
      </c>
      <c r="BH1469">
        <v>0</v>
      </c>
      <c r="BI1469">
        <v>0</v>
      </c>
      <c r="BJ1469">
        <v>450</v>
      </c>
      <c r="BK1469">
        <v>-175</v>
      </c>
      <c r="BL1469" t="s">
        <v>130</v>
      </c>
      <c r="BM1469">
        <v>1</v>
      </c>
      <c r="BN1469">
        <v>0</v>
      </c>
      <c r="BO1469">
        <v>1</v>
      </c>
      <c r="BP1469">
        <v>0</v>
      </c>
      <c r="BT1469">
        <v>0</v>
      </c>
      <c r="BU1469">
        <v>0</v>
      </c>
      <c r="CE1469" t="str">
        <f>"21:16:19.906"</f>
        <v>21:16:19.906</v>
      </c>
      <c r="CF1469">
        <v>906134175</v>
      </c>
      <c r="CI1469">
        <v>0</v>
      </c>
      <c r="CJ1469">
        <v>1504</v>
      </c>
      <c r="CK1469">
        <v>1011.2</v>
      </c>
      <c r="CL1469">
        <v>4.2187999999999999</v>
      </c>
      <c r="CM1469">
        <v>1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5</v>
      </c>
      <c r="CY1469">
        <v>7</v>
      </c>
      <c r="CZ1469" t="s">
        <v>131</v>
      </c>
      <c r="DA1469">
        <v>145</v>
      </c>
      <c r="DB1469">
        <v>1</v>
      </c>
      <c r="DC1469" t="s">
        <v>132</v>
      </c>
      <c r="DD1469" t="s">
        <v>133</v>
      </c>
      <c r="DG1469">
        <v>1922999</v>
      </c>
      <c r="DI1469">
        <v>0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3">
      <c r="A1470" t="str">
        <f>"09/28/2024 21:16:21.113"</f>
        <v>09/28/2024 21:16:21.113</v>
      </c>
      <c r="C1470" t="str">
        <f t="shared" si="91"/>
        <v>FFDFD7C0</v>
      </c>
      <c r="D1470" t="s">
        <v>143</v>
      </c>
      <c r="E1470">
        <v>13</v>
      </c>
      <c r="J1470" t="s">
        <v>144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"21:16:20.859"</f>
        <v>21:16:20.859</v>
      </c>
      <c r="T1470" t="str">
        <f>"21:16:20.459"</f>
        <v>21:16:20.459</v>
      </c>
      <c r="U1470" t="str">
        <f t="shared" si="89"/>
        <v>A073EB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126</v>
      </c>
      <c r="AG1470">
        <v>0</v>
      </c>
      <c r="AH1470">
        <v>0</v>
      </c>
      <c r="AI1470">
        <v>2</v>
      </c>
      <c r="AJ1470">
        <v>1</v>
      </c>
      <c r="AK1470" t="s">
        <v>761</v>
      </c>
      <c r="AL1470">
        <v>36.004021000000002</v>
      </c>
      <c r="AM1470" t="s">
        <v>762</v>
      </c>
      <c r="AN1470">
        <v>-75.672111999999998</v>
      </c>
      <c r="AO1470">
        <v>25</v>
      </c>
      <c r="AP1470">
        <v>650</v>
      </c>
      <c r="AQ1470" t="s">
        <v>129</v>
      </c>
      <c r="AR1470">
        <v>68</v>
      </c>
      <c r="AS1470">
        <v>-51</v>
      </c>
      <c r="AT1470">
        <v>1024</v>
      </c>
      <c r="BB1470" t="str">
        <f t="shared" si="90"/>
        <v>1200</v>
      </c>
      <c r="BC1470">
        <v>1</v>
      </c>
      <c r="BD1470" t="str">
        <f t="shared" si="92"/>
        <v xml:space="preserve">N1281F  </v>
      </c>
      <c r="BE1470">
        <v>1</v>
      </c>
      <c r="BG1470">
        <v>0</v>
      </c>
      <c r="BH1470">
        <v>0</v>
      </c>
      <c r="BI1470">
        <v>0</v>
      </c>
      <c r="BJ1470">
        <v>450</v>
      </c>
      <c r="BK1470">
        <v>-200</v>
      </c>
      <c r="BL1470" t="s">
        <v>130</v>
      </c>
      <c r="BM1470">
        <v>1</v>
      </c>
      <c r="BN1470">
        <v>0</v>
      </c>
      <c r="BO1470">
        <v>1</v>
      </c>
      <c r="BP1470">
        <v>0</v>
      </c>
      <c r="BT1470">
        <v>0</v>
      </c>
      <c r="BU1470">
        <v>0</v>
      </c>
      <c r="CE1470" t="str">
        <f>"21:16:20.865"</f>
        <v>21:16:20.865</v>
      </c>
      <c r="CF1470">
        <v>864606378</v>
      </c>
      <c r="CI1470">
        <v>0</v>
      </c>
      <c r="CJ1470">
        <v>1504</v>
      </c>
      <c r="CK1470">
        <v>1011.2</v>
      </c>
      <c r="CL1470">
        <v>4.2187999999999999</v>
      </c>
      <c r="CM1470">
        <v>1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131</v>
      </c>
      <c r="DA1470">
        <v>145</v>
      </c>
      <c r="DB1470">
        <v>1</v>
      </c>
      <c r="DC1470" t="s">
        <v>132</v>
      </c>
      <c r="DD1470" t="s">
        <v>133</v>
      </c>
      <c r="DG1470">
        <v>1923423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3">
      <c r="A1471" t="str">
        <f>"09/28/2024 21:16:21.113"</f>
        <v>09/28/2024 21:16:21.113</v>
      </c>
      <c r="C1471" t="str">
        <f t="shared" si="91"/>
        <v>FFDFD7C0</v>
      </c>
      <c r="D1471" t="s">
        <v>123</v>
      </c>
      <c r="E1471">
        <v>2</v>
      </c>
      <c r="H1471">
        <v>158</v>
      </c>
      <c r="I1471" t="s">
        <v>124</v>
      </c>
      <c r="J1471" t="s">
        <v>125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"21:16:20.859"</f>
        <v>21:16:20.859</v>
      </c>
      <c r="T1471" t="str">
        <f>"21:16:20.459"</f>
        <v>21:16:20.459</v>
      </c>
      <c r="U1471" t="str">
        <f t="shared" si="89"/>
        <v>A073EB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126</v>
      </c>
      <c r="AG1471">
        <v>0</v>
      </c>
      <c r="AH1471">
        <v>0</v>
      </c>
      <c r="AI1471">
        <v>2</v>
      </c>
      <c r="AJ1471">
        <v>1</v>
      </c>
      <c r="AK1471" t="s">
        <v>761</v>
      </c>
      <c r="AL1471">
        <v>36.004021000000002</v>
      </c>
      <c r="AM1471" t="s">
        <v>762</v>
      </c>
      <c r="AN1471">
        <v>-75.672111999999998</v>
      </c>
      <c r="AO1471">
        <v>25</v>
      </c>
      <c r="AP1471">
        <v>650</v>
      </c>
      <c r="AQ1471" t="s">
        <v>129</v>
      </c>
      <c r="AR1471">
        <v>68</v>
      </c>
      <c r="AS1471">
        <v>-51</v>
      </c>
      <c r="AT1471">
        <v>1024</v>
      </c>
      <c r="BB1471" t="str">
        <f t="shared" si="90"/>
        <v>1200</v>
      </c>
      <c r="BC1471">
        <v>1</v>
      </c>
      <c r="BD1471" t="str">
        <f t="shared" si="92"/>
        <v xml:space="preserve">N1281F  </v>
      </c>
      <c r="BE1471">
        <v>1</v>
      </c>
      <c r="BG1471">
        <v>0</v>
      </c>
      <c r="BH1471">
        <v>0</v>
      </c>
      <c r="BI1471">
        <v>0</v>
      </c>
      <c r="BJ1471">
        <v>450</v>
      </c>
      <c r="BK1471">
        <v>-200</v>
      </c>
      <c r="BL1471" t="s">
        <v>130</v>
      </c>
      <c r="BM1471">
        <v>1</v>
      </c>
      <c r="BN1471">
        <v>0</v>
      </c>
      <c r="BO1471">
        <v>1</v>
      </c>
      <c r="BP1471">
        <v>0</v>
      </c>
      <c r="BT1471">
        <v>0</v>
      </c>
      <c r="BU1471">
        <v>0</v>
      </c>
      <c r="CE1471" t="str">
        <f>"21:16:20.865"</f>
        <v>21:16:20.865</v>
      </c>
      <c r="CF1471">
        <v>864606378</v>
      </c>
      <c r="CI1471">
        <v>0</v>
      </c>
      <c r="CJ1471">
        <v>1504</v>
      </c>
      <c r="CK1471">
        <v>1011.2</v>
      </c>
      <c r="CL1471">
        <v>4.2187999999999999</v>
      </c>
      <c r="CM1471">
        <v>1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131</v>
      </c>
      <c r="DA1471">
        <v>145</v>
      </c>
      <c r="DB1471">
        <v>1</v>
      </c>
      <c r="DC1471" t="s">
        <v>132</v>
      </c>
      <c r="DD1471" t="s">
        <v>133</v>
      </c>
      <c r="DG1471">
        <v>1923423</v>
      </c>
      <c r="DI1471">
        <v>0</v>
      </c>
      <c r="DJ1471">
        <v>0</v>
      </c>
      <c r="DK1471">
        <v>1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3">
      <c r="A1472" t="str">
        <f>"09/28/2024 21:16:21.113"</f>
        <v>09/28/2024 21:16:21.113</v>
      </c>
      <c r="C1472" t="str">
        <f t="shared" si="91"/>
        <v>FFDFD7C0</v>
      </c>
      <c r="D1472" t="s">
        <v>427</v>
      </c>
      <c r="E1472">
        <v>46</v>
      </c>
      <c r="H1472">
        <v>143</v>
      </c>
      <c r="I1472" t="s">
        <v>428</v>
      </c>
      <c r="J1472" t="s">
        <v>297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"21:16:20.859"</f>
        <v>21:16:20.859</v>
      </c>
      <c r="T1472" t="str">
        <f>"21:16:20.459"</f>
        <v>21:16:20.459</v>
      </c>
      <c r="U1472" t="str">
        <f t="shared" si="89"/>
        <v>A073EB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126</v>
      </c>
      <c r="AG1472">
        <v>0</v>
      </c>
      <c r="AH1472">
        <v>0</v>
      </c>
      <c r="AI1472">
        <v>2</v>
      </c>
      <c r="AJ1472">
        <v>1</v>
      </c>
      <c r="AK1472" t="s">
        <v>761</v>
      </c>
      <c r="AL1472">
        <v>36.004021000000002</v>
      </c>
      <c r="AM1472" t="s">
        <v>762</v>
      </c>
      <c r="AN1472">
        <v>-75.672111999999998</v>
      </c>
      <c r="AO1472">
        <v>25</v>
      </c>
      <c r="AP1472">
        <v>650</v>
      </c>
      <c r="AQ1472" t="s">
        <v>129</v>
      </c>
      <c r="AR1472">
        <v>68</v>
      </c>
      <c r="AS1472">
        <v>-51</v>
      </c>
      <c r="AT1472">
        <v>1024</v>
      </c>
      <c r="BB1472" t="str">
        <f t="shared" si="90"/>
        <v>1200</v>
      </c>
      <c r="BC1472">
        <v>1</v>
      </c>
      <c r="BD1472" t="str">
        <f t="shared" si="92"/>
        <v xml:space="preserve">N1281F  </v>
      </c>
      <c r="BE1472">
        <v>1</v>
      </c>
      <c r="BG1472">
        <v>0</v>
      </c>
      <c r="BH1472">
        <v>0</v>
      </c>
      <c r="BI1472">
        <v>0</v>
      </c>
      <c r="BJ1472">
        <v>450</v>
      </c>
      <c r="BK1472">
        <v>-200</v>
      </c>
      <c r="BL1472" t="s">
        <v>130</v>
      </c>
      <c r="BM1472">
        <v>1</v>
      </c>
      <c r="BN1472">
        <v>0</v>
      </c>
      <c r="BO1472">
        <v>1</v>
      </c>
      <c r="BP1472">
        <v>0</v>
      </c>
      <c r="BT1472">
        <v>0</v>
      </c>
      <c r="BU1472">
        <v>0</v>
      </c>
      <c r="CE1472" t="str">
        <f>"21:16:20.865"</f>
        <v>21:16:20.865</v>
      </c>
      <c r="CF1472">
        <v>864606378</v>
      </c>
      <c r="CI1472">
        <v>0</v>
      </c>
      <c r="CJ1472">
        <v>1504</v>
      </c>
      <c r="CK1472">
        <v>1011.2</v>
      </c>
      <c r="CL1472">
        <v>4.2187999999999999</v>
      </c>
      <c r="CM1472">
        <v>1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5</v>
      </c>
      <c r="CY1472">
        <v>7</v>
      </c>
      <c r="CZ1472" t="s">
        <v>131</v>
      </c>
      <c r="DA1472">
        <v>145</v>
      </c>
      <c r="DB1472">
        <v>1</v>
      </c>
      <c r="DC1472" t="s">
        <v>132</v>
      </c>
      <c r="DD1472" t="s">
        <v>133</v>
      </c>
      <c r="DG1472">
        <v>1923423</v>
      </c>
      <c r="DI1472">
        <v>0</v>
      </c>
      <c r="DJ1472">
        <v>0</v>
      </c>
      <c r="DK1472">
        <v>1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3">
      <c r="A1473" t="str">
        <f>"09/28/2024 21:16:21.113"</f>
        <v>09/28/2024 21:16:21.113</v>
      </c>
      <c r="C1473" t="str">
        <f t="shared" si="91"/>
        <v>FFDFD7C0</v>
      </c>
      <c r="D1473" t="s">
        <v>136</v>
      </c>
      <c r="E1473">
        <v>3</v>
      </c>
      <c r="F1473">
        <v>1003</v>
      </c>
      <c r="G1473" t="s">
        <v>142</v>
      </c>
      <c r="J1473" t="s">
        <v>137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"21:16:20.859"</f>
        <v>21:16:20.859</v>
      </c>
      <c r="T1473" t="str">
        <f>"21:16:20.459"</f>
        <v>21:16:20.459</v>
      </c>
      <c r="U1473" t="str">
        <f t="shared" si="89"/>
        <v>A073EB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126</v>
      </c>
      <c r="AG1473">
        <v>0</v>
      </c>
      <c r="AH1473">
        <v>0</v>
      </c>
      <c r="AI1473">
        <v>2</v>
      </c>
      <c r="AJ1473">
        <v>1</v>
      </c>
      <c r="AK1473" t="s">
        <v>761</v>
      </c>
      <c r="AL1473">
        <v>36.004021000000002</v>
      </c>
      <c r="AM1473" t="s">
        <v>762</v>
      </c>
      <c r="AN1473">
        <v>-75.672111999999998</v>
      </c>
      <c r="AO1473">
        <v>25</v>
      </c>
      <c r="AP1473">
        <v>650</v>
      </c>
      <c r="AQ1473" t="s">
        <v>129</v>
      </c>
      <c r="AR1473">
        <v>68</v>
      </c>
      <c r="AS1473">
        <v>-51</v>
      </c>
      <c r="AT1473">
        <v>1024</v>
      </c>
      <c r="BB1473" t="str">
        <f t="shared" si="90"/>
        <v>1200</v>
      </c>
      <c r="BC1473">
        <v>1</v>
      </c>
      <c r="BD1473" t="str">
        <f t="shared" si="92"/>
        <v xml:space="preserve">N1281F  </v>
      </c>
      <c r="BE1473">
        <v>1</v>
      </c>
      <c r="BG1473">
        <v>0</v>
      </c>
      <c r="BH1473">
        <v>0</v>
      </c>
      <c r="BI1473">
        <v>0</v>
      </c>
      <c r="BJ1473">
        <v>450</v>
      </c>
      <c r="BK1473">
        <v>-200</v>
      </c>
      <c r="BL1473" t="s">
        <v>130</v>
      </c>
      <c r="BM1473">
        <v>1</v>
      </c>
      <c r="BN1473">
        <v>0</v>
      </c>
      <c r="BO1473">
        <v>1</v>
      </c>
      <c r="BP1473">
        <v>0</v>
      </c>
      <c r="BT1473">
        <v>0</v>
      </c>
      <c r="BU1473">
        <v>0</v>
      </c>
      <c r="CE1473" t="str">
        <f>"21:16:20.865"</f>
        <v>21:16:20.865</v>
      </c>
      <c r="CF1473">
        <v>864606378</v>
      </c>
      <c r="CI1473">
        <v>0</v>
      </c>
      <c r="CJ1473">
        <v>1504</v>
      </c>
      <c r="CK1473">
        <v>1011.2</v>
      </c>
      <c r="CL1473">
        <v>4.2187999999999999</v>
      </c>
      <c r="CM1473">
        <v>1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131</v>
      </c>
      <c r="DA1473">
        <v>145</v>
      </c>
      <c r="DB1473">
        <v>1</v>
      </c>
      <c r="DC1473" t="s">
        <v>132</v>
      </c>
      <c r="DD1473" t="s">
        <v>133</v>
      </c>
      <c r="DG1473">
        <v>1923423</v>
      </c>
      <c r="DI1473">
        <v>0</v>
      </c>
      <c r="DJ1473">
        <v>0</v>
      </c>
      <c r="DK1473">
        <v>1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3">
      <c r="A1474" t="str">
        <f>"09/28/2024 21:16:21.145"</f>
        <v>09/28/2024 21:16:21.145</v>
      </c>
      <c r="C1474" t="str">
        <f t="shared" si="91"/>
        <v>FFDFD7C0</v>
      </c>
      <c r="D1474" t="s">
        <v>136</v>
      </c>
      <c r="E1474">
        <v>4</v>
      </c>
      <c r="F1474">
        <v>1004</v>
      </c>
      <c r="G1474" t="s">
        <v>124</v>
      </c>
      <c r="J1474" t="s">
        <v>137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"21:16:20.859"</f>
        <v>21:16:20.859</v>
      </c>
      <c r="T1474" t="str">
        <f>"21:16:20.459"</f>
        <v>21:16:20.459</v>
      </c>
      <c r="U1474" t="str">
        <f t="shared" ref="U1474:U1537" si="93">"A073EB"</f>
        <v>A073EB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126</v>
      </c>
      <c r="AG1474">
        <v>0</v>
      </c>
      <c r="AH1474">
        <v>0</v>
      </c>
      <c r="AI1474">
        <v>2</v>
      </c>
      <c r="AJ1474">
        <v>1</v>
      </c>
      <c r="AK1474" t="s">
        <v>761</v>
      </c>
      <c r="AL1474">
        <v>36.004021000000002</v>
      </c>
      <c r="AM1474" t="s">
        <v>762</v>
      </c>
      <c r="AN1474">
        <v>-75.672111999999998</v>
      </c>
      <c r="AO1474">
        <v>25</v>
      </c>
      <c r="AP1474">
        <v>650</v>
      </c>
      <c r="AQ1474" t="s">
        <v>129</v>
      </c>
      <c r="AR1474">
        <v>68</v>
      </c>
      <c r="AS1474">
        <v>-51</v>
      </c>
      <c r="AT1474">
        <v>1024</v>
      </c>
      <c r="BB1474" t="str">
        <f t="shared" si="90"/>
        <v>1200</v>
      </c>
      <c r="BC1474">
        <v>1</v>
      </c>
      <c r="BD1474" t="str">
        <f t="shared" si="92"/>
        <v xml:space="preserve">N1281F  </v>
      </c>
      <c r="BE1474">
        <v>1</v>
      </c>
      <c r="BG1474">
        <v>0</v>
      </c>
      <c r="BH1474">
        <v>0</v>
      </c>
      <c r="BI1474">
        <v>0</v>
      </c>
      <c r="BJ1474">
        <v>450</v>
      </c>
      <c r="BK1474">
        <v>-200</v>
      </c>
      <c r="BL1474" t="s">
        <v>130</v>
      </c>
      <c r="BM1474">
        <v>1</v>
      </c>
      <c r="BN1474">
        <v>0</v>
      </c>
      <c r="BO1474">
        <v>1</v>
      </c>
      <c r="BP1474">
        <v>0</v>
      </c>
      <c r="BT1474">
        <v>0</v>
      </c>
      <c r="BU1474">
        <v>0</v>
      </c>
      <c r="CE1474" t="str">
        <f>"21:16:20.865"</f>
        <v>21:16:20.865</v>
      </c>
      <c r="CF1474">
        <v>864606378</v>
      </c>
      <c r="CI1474">
        <v>0</v>
      </c>
      <c r="CJ1474">
        <v>1504</v>
      </c>
      <c r="CK1474">
        <v>1011.2</v>
      </c>
      <c r="CL1474">
        <v>4.2187999999999999</v>
      </c>
      <c r="CM1474">
        <v>1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5</v>
      </c>
      <c r="CY1474">
        <v>7</v>
      </c>
      <c r="CZ1474" t="s">
        <v>131</v>
      </c>
      <c r="DA1474">
        <v>145</v>
      </c>
      <c r="DB1474">
        <v>1</v>
      </c>
      <c r="DC1474" t="s">
        <v>132</v>
      </c>
      <c r="DD1474" t="s">
        <v>133</v>
      </c>
      <c r="DG1474">
        <v>1923423</v>
      </c>
      <c r="DI1474">
        <v>0</v>
      </c>
      <c r="DJ1474">
        <v>0</v>
      </c>
      <c r="DK1474">
        <v>1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3">
      <c r="A1475" t="str">
        <f>"09/28/2024 21:16:22.316"</f>
        <v>09/28/2024 21:16:22.316</v>
      </c>
      <c r="C1475" t="str">
        <f t="shared" si="91"/>
        <v>FFDFD7C0</v>
      </c>
      <c r="D1475" t="s">
        <v>123</v>
      </c>
      <c r="E1475">
        <v>2</v>
      </c>
      <c r="H1475">
        <v>158</v>
      </c>
      <c r="I1475" t="s">
        <v>124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"21:16:21.945"</f>
        <v>21:16:21.945</v>
      </c>
      <c r="T1475" t="str">
        <f>"21:16:21.445"</f>
        <v>21:16:21.445</v>
      </c>
      <c r="U1475" t="str">
        <f t="shared" si="93"/>
        <v>A073EB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126</v>
      </c>
      <c r="AG1475">
        <v>0</v>
      </c>
      <c r="AH1475">
        <v>0</v>
      </c>
      <c r="AI1475">
        <v>2</v>
      </c>
      <c r="AJ1475">
        <v>1</v>
      </c>
      <c r="AK1475" t="s">
        <v>763</v>
      </c>
      <c r="AL1475">
        <v>36.003785000000001</v>
      </c>
      <c r="AM1475" t="s">
        <v>764</v>
      </c>
      <c r="AN1475">
        <v>-75.671661</v>
      </c>
      <c r="AO1475">
        <v>25</v>
      </c>
      <c r="AP1475">
        <v>675</v>
      </c>
      <c r="AQ1475" t="s">
        <v>129</v>
      </c>
      <c r="AR1475">
        <v>74</v>
      </c>
      <c r="AS1475">
        <v>-45</v>
      </c>
      <c r="AT1475">
        <v>960</v>
      </c>
      <c r="BB1475" t="str">
        <f t="shared" ref="BB1475:BB1538" si="94">"1200"</f>
        <v>1200</v>
      </c>
      <c r="BC1475">
        <v>1</v>
      </c>
      <c r="BD1475" t="str">
        <f t="shared" si="92"/>
        <v xml:space="preserve">N1281F  </v>
      </c>
      <c r="BE1475">
        <v>1</v>
      </c>
      <c r="BG1475">
        <v>0</v>
      </c>
      <c r="BH1475">
        <v>0</v>
      </c>
      <c r="BI1475">
        <v>0</v>
      </c>
      <c r="BJ1475">
        <v>450</v>
      </c>
      <c r="BK1475">
        <v>-225</v>
      </c>
      <c r="BL1475" t="s">
        <v>130</v>
      </c>
      <c r="BM1475">
        <v>1</v>
      </c>
      <c r="BN1475">
        <v>0</v>
      </c>
      <c r="BO1475">
        <v>1</v>
      </c>
      <c r="BP1475">
        <v>0</v>
      </c>
      <c r="BT1475">
        <v>0</v>
      </c>
      <c r="BU1475">
        <v>0</v>
      </c>
      <c r="CE1475" t="str">
        <f>"21:16:21.946"</f>
        <v>21:16:21.946</v>
      </c>
      <c r="CF1475">
        <v>945959537</v>
      </c>
      <c r="CI1475">
        <v>0</v>
      </c>
      <c r="CJ1475">
        <v>1504</v>
      </c>
      <c r="CK1475">
        <v>1011.2</v>
      </c>
      <c r="CL1475">
        <v>4.2187999999999999</v>
      </c>
      <c r="CM1475">
        <v>1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4</v>
      </c>
      <c r="CY1475">
        <v>7</v>
      </c>
      <c r="CZ1475" t="s">
        <v>131</v>
      </c>
      <c r="DA1475">
        <v>145</v>
      </c>
      <c r="DB1475">
        <v>1</v>
      </c>
      <c r="DC1475" t="s">
        <v>132</v>
      </c>
      <c r="DD1475" t="s">
        <v>133</v>
      </c>
      <c r="DG1475">
        <v>1923930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3">
      <c r="A1476" t="str">
        <f>"09/28/2024 21:16:22.316"</f>
        <v>09/28/2024 21:16:22.316</v>
      </c>
      <c r="C1476" t="str">
        <f t="shared" si="91"/>
        <v>FFDFD7C0</v>
      </c>
      <c r="D1476" t="s">
        <v>143</v>
      </c>
      <c r="E1476">
        <v>13</v>
      </c>
      <c r="J1476" t="s">
        <v>144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"21:16:21.945"</f>
        <v>21:16:21.945</v>
      </c>
      <c r="T1476" t="str">
        <f>"21:16:21.445"</f>
        <v>21:16:21.445</v>
      </c>
      <c r="U1476" t="str">
        <f t="shared" si="93"/>
        <v>A073EB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126</v>
      </c>
      <c r="AG1476">
        <v>0</v>
      </c>
      <c r="AH1476">
        <v>0</v>
      </c>
      <c r="AI1476">
        <v>2</v>
      </c>
      <c r="AJ1476">
        <v>1</v>
      </c>
      <c r="AK1476" t="s">
        <v>763</v>
      </c>
      <c r="AL1476">
        <v>36.003785000000001</v>
      </c>
      <c r="AM1476" t="s">
        <v>764</v>
      </c>
      <c r="AN1476">
        <v>-75.671661</v>
      </c>
      <c r="AO1476">
        <v>25</v>
      </c>
      <c r="AP1476">
        <v>675</v>
      </c>
      <c r="AQ1476" t="s">
        <v>129</v>
      </c>
      <c r="AR1476">
        <v>74</v>
      </c>
      <c r="AS1476">
        <v>-45</v>
      </c>
      <c r="AT1476">
        <v>960</v>
      </c>
      <c r="BB1476" t="str">
        <f t="shared" si="94"/>
        <v>1200</v>
      </c>
      <c r="BC1476">
        <v>1</v>
      </c>
      <c r="BD1476" t="str">
        <f t="shared" si="92"/>
        <v xml:space="preserve">N1281F  </v>
      </c>
      <c r="BE1476">
        <v>1</v>
      </c>
      <c r="BG1476">
        <v>0</v>
      </c>
      <c r="BH1476">
        <v>0</v>
      </c>
      <c r="BI1476">
        <v>0</v>
      </c>
      <c r="BJ1476">
        <v>450</v>
      </c>
      <c r="BK1476">
        <v>-225</v>
      </c>
      <c r="BL1476" t="s">
        <v>130</v>
      </c>
      <c r="BM1476">
        <v>1</v>
      </c>
      <c r="BN1476">
        <v>0</v>
      </c>
      <c r="BO1476">
        <v>1</v>
      </c>
      <c r="BP1476">
        <v>0</v>
      </c>
      <c r="BT1476">
        <v>0</v>
      </c>
      <c r="BU1476">
        <v>0</v>
      </c>
      <c r="CE1476" t="str">
        <f>"21:16:21.946"</f>
        <v>21:16:21.946</v>
      </c>
      <c r="CF1476">
        <v>945959537</v>
      </c>
      <c r="CI1476">
        <v>0</v>
      </c>
      <c r="CJ1476">
        <v>1504</v>
      </c>
      <c r="CK1476">
        <v>1011.2</v>
      </c>
      <c r="CL1476">
        <v>4.2187999999999999</v>
      </c>
      <c r="CM1476">
        <v>1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4</v>
      </c>
      <c r="CY1476">
        <v>7</v>
      </c>
      <c r="CZ1476" t="s">
        <v>131</v>
      </c>
      <c r="DA1476">
        <v>145</v>
      </c>
      <c r="DB1476">
        <v>1</v>
      </c>
      <c r="DC1476" t="s">
        <v>132</v>
      </c>
      <c r="DD1476" t="s">
        <v>133</v>
      </c>
      <c r="DG1476">
        <v>1923930</v>
      </c>
      <c r="DI1476">
        <v>0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3">
      <c r="A1477" t="str">
        <f>"09/28/2024 21:16:22.316"</f>
        <v>09/28/2024 21:16:22.316</v>
      </c>
      <c r="C1477" t="str">
        <f t="shared" si="91"/>
        <v>FFDFD7C0</v>
      </c>
      <c r="D1477" t="s">
        <v>136</v>
      </c>
      <c r="E1477">
        <v>3</v>
      </c>
      <c r="F1477">
        <v>1003</v>
      </c>
      <c r="G1477" t="s">
        <v>142</v>
      </c>
      <c r="J1477" t="s">
        <v>137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"21:16:21.945"</f>
        <v>21:16:21.945</v>
      </c>
      <c r="T1477" t="str">
        <f>"21:16:21.445"</f>
        <v>21:16:21.445</v>
      </c>
      <c r="U1477" t="str">
        <f t="shared" si="93"/>
        <v>A073EB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126</v>
      </c>
      <c r="AG1477">
        <v>0</v>
      </c>
      <c r="AH1477">
        <v>0</v>
      </c>
      <c r="AI1477">
        <v>2</v>
      </c>
      <c r="AJ1477">
        <v>1</v>
      </c>
      <c r="AK1477" t="s">
        <v>763</v>
      </c>
      <c r="AL1477">
        <v>36.003785000000001</v>
      </c>
      <c r="AM1477" t="s">
        <v>764</v>
      </c>
      <c r="AN1477">
        <v>-75.671661</v>
      </c>
      <c r="AO1477">
        <v>25</v>
      </c>
      <c r="AP1477">
        <v>675</v>
      </c>
      <c r="AQ1477" t="s">
        <v>129</v>
      </c>
      <c r="AR1477">
        <v>74</v>
      </c>
      <c r="AS1477">
        <v>-45</v>
      </c>
      <c r="AT1477">
        <v>960</v>
      </c>
      <c r="BB1477" t="str">
        <f t="shared" si="94"/>
        <v>1200</v>
      </c>
      <c r="BC1477">
        <v>1</v>
      </c>
      <c r="BD1477" t="str">
        <f t="shared" si="92"/>
        <v xml:space="preserve">N1281F  </v>
      </c>
      <c r="BE1477">
        <v>1</v>
      </c>
      <c r="BG1477">
        <v>0</v>
      </c>
      <c r="BH1477">
        <v>0</v>
      </c>
      <c r="BI1477">
        <v>0</v>
      </c>
      <c r="BJ1477">
        <v>450</v>
      </c>
      <c r="BK1477">
        <v>-225</v>
      </c>
      <c r="BL1477" t="s">
        <v>130</v>
      </c>
      <c r="BM1477">
        <v>1</v>
      </c>
      <c r="BN1477">
        <v>0</v>
      </c>
      <c r="BO1477">
        <v>1</v>
      </c>
      <c r="BP1477">
        <v>0</v>
      </c>
      <c r="BT1477">
        <v>0</v>
      </c>
      <c r="BU1477">
        <v>0</v>
      </c>
      <c r="CE1477" t="str">
        <f>"21:16:21.946"</f>
        <v>21:16:21.946</v>
      </c>
      <c r="CF1477">
        <v>945959537</v>
      </c>
      <c r="CI1477">
        <v>0</v>
      </c>
      <c r="CJ1477">
        <v>1504</v>
      </c>
      <c r="CK1477">
        <v>1011.2</v>
      </c>
      <c r="CL1477">
        <v>4.2187999999999999</v>
      </c>
      <c r="CM1477">
        <v>1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4</v>
      </c>
      <c r="CY1477">
        <v>7</v>
      </c>
      <c r="CZ1477" t="s">
        <v>131</v>
      </c>
      <c r="DA1477">
        <v>145</v>
      </c>
      <c r="DB1477">
        <v>1</v>
      </c>
      <c r="DC1477" t="s">
        <v>132</v>
      </c>
      <c r="DD1477" t="s">
        <v>133</v>
      </c>
      <c r="DG1477">
        <v>1923930</v>
      </c>
      <c r="DI1477">
        <v>0</v>
      </c>
      <c r="DJ1477">
        <v>0</v>
      </c>
      <c r="DK1477">
        <v>1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3">
      <c r="A1478" t="str">
        <f>"09/28/2024 21:16:22.316"</f>
        <v>09/28/2024 21:16:22.316</v>
      </c>
      <c r="C1478" t="str">
        <f t="shared" si="91"/>
        <v>FFDFD7C0</v>
      </c>
      <c r="D1478" t="s">
        <v>427</v>
      </c>
      <c r="E1478">
        <v>46</v>
      </c>
      <c r="H1478">
        <v>143</v>
      </c>
      <c r="I1478" t="s">
        <v>428</v>
      </c>
      <c r="J1478" t="s">
        <v>297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"21:16:21.945"</f>
        <v>21:16:21.945</v>
      </c>
      <c r="T1478" t="str">
        <f>"21:16:21.445"</f>
        <v>21:16:21.445</v>
      </c>
      <c r="U1478" t="str">
        <f t="shared" si="93"/>
        <v>A073EB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126</v>
      </c>
      <c r="AG1478">
        <v>0</v>
      </c>
      <c r="AH1478">
        <v>0</v>
      </c>
      <c r="AI1478">
        <v>2</v>
      </c>
      <c r="AJ1478">
        <v>1</v>
      </c>
      <c r="AK1478" t="s">
        <v>763</v>
      </c>
      <c r="AL1478">
        <v>36.003785000000001</v>
      </c>
      <c r="AM1478" t="s">
        <v>764</v>
      </c>
      <c r="AN1478">
        <v>-75.671661</v>
      </c>
      <c r="AO1478">
        <v>25</v>
      </c>
      <c r="AP1478">
        <v>675</v>
      </c>
      <c r="AQ1478" t="s">
        <v>129</v>
      </c>
      <c r="AR1478">
        <v>74</v>
      </c>
      <c r="AS1478">
        <v>-45</v>
      </c>
      <c r="AT1478">
        <v>960</v>
      </c>
      <c r="BB1478" t="str">
        <f t="shared" si="94"/>
        <v>1200</v>
      </c>
      <c r="BC1478">
        <v>1</v>
      </c>
      <c r="BD1478" t="str">
        <f t="shared" si="92"/>
        <v xml:space="preserve">N1281F  </v>
      </c>
      <c r="BE1478">
        <v>1</v>
      </c>
      <c r="BG1478">
        <v>0</v>
      </c>
      <c r="BH1478">
        <v>0</v>
      </c>
      <c r="BI1478">
        <v>0</v>
      </c>
      <c r="BJ1478">
        <v>450</v>
      </c>
      <c r="BK1478">
        <v>-225</v>
      </c>
      <c r="BL1478" t="s">
        <v>130</v>
      </c>
      <c r="BM1478">
        <v>1</v>
      </c>
      <c r="BN1478">
        <v>0</v>
      </c>
      <c r="BO1478">
        <v>1</v>
      </c>
      <c r="BP1478">
        <v>0</v>
      </c>
      <c r="BT1478">
        <v>0</v>
      </c>
      <c r="BU1478">
        <v>0</v>
      </c>
      <c r="CE1478" t="str">
        <f>"21:16:21.946"</f>
        <v>21:16:21.946</v>
      </c>
      <c r="CF1478">
        <v>945959537</v>
      </c>
      <c r="CI1478">
        <v>0</v>
      </c>
      <c r="CJ1478">
        <v>1504</v>
      </c>
      <c r="CK1478">
        <v>1011.2</v>
      </c>
      <c r="CL1478">
        <v>4.2187999999999999</v>
      </c>
      <c r="CM1478">
        <v>1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4</v>
      </c>
      <c r="CY1478">
        <v>7</v>
      </c>
      <c r="CZ1478" t="s">
        <v>131</v>
      </c>
      <c r="DA1478">
        <v>145</v>
      </c>
      <c r="DB1478">
        <v>1</v>
      </c>
      <c r="DC1478" t="s">
        <v>132</v>
      </c>
      <c r="DD1478" t="s">
        <v>133</v>
      </c>
      <c r="DG1478">
        <v>1923930</v>
      </c>
      <c r="DI1478">
        <v>0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3">
      <c r="A1479" t="str">
        <f>"09/28/2024 21:16:22.316"</f>
        <v>09/28/2024 21:16:22.316</v>
      </c>
      <c r="C1479" t="str">
        <f t="shared" si="91"/>
        <v>FFDFD7C0</v>
      </c>
      <c r="D1479" t="s">
        <v>136</v>
      </c>
      <c r="E1479">
        <v>4</v>
      </c>
      <c r="F1479">
        <v>1004</v>
      </c>
      <c r="G1479" t="s">
        <v>124</v>
      </c>
      <c r="J1479" t="s">
        <v>137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"21:16:21.945"</f>
        <v>21:16:21.945</v>
      </c>
      <c r="T1479" t="str">
        <f>"21:16:21.445"</f>
        <v>21:16:21.445</v>
      </c>
      <c r="U1479" t="str">
        <f t="shared" si="93"/>
        <v>A073EB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126</v>
      </c>
      <c r="AG1479">
        <v>0</v>
      </c>
      <c r="AH1479">
        <v>0</v>
      </c>
      <c r="AI1479">
        <v>2</v>
      </c>
      <c r="AJ1479">
        <v>1</v>
      </c>
      <c r="AK1479" t="s">
        <v>763</v>
      </c>
      <c r="AL1479">
        <v>36.003785000000001</v>
      </c>
      <c r="AM1479" t="s">
        <v>764</v>
      </c>
      <c r="AN1479">
        <v>-75.671661</v>
      </c>
      <c r="AO1479">
        <v>25</v>
      </c>
      <c r="AP1479">
        <v>675</v>
      </c>
      <c r="AQ1479" t="s">
        <v>129</v>
      </c>
      <c r="AR1479">
        <v>74</v>
      </c>
      <c r="AS1479">
        <v>-45</v>
      </c>
      <c r="AT1479">
        <v>960</v>
      </c>
      <c r="BB1479" t="str">
        <f t="shared" si="94"/>
        <v>1200</v>
      </c>
      <c r="BC1479">
        <v>1</v>
      </c>
      <c r="BD1479" t="str">
        <f t="shared" si="92"/>
        <v xml:space="preserve">N1281F  </v>
      </c>
      <c r="BE1479">
        <v>1</v>
      </c>
      <c r="BG1479">
        <v>0</v>
      </c>
      <c r="BH1479">
        <v>0</v>
      </c>
      <c r="BI1479">
        <v>0</v>
      </c>
      <c r="BJ1479">
        <v>450</v>
      </c>
      <c r="BK1479">
        <v>-225</v>
      </c>
      <c r="BL1479" t="s">
        <v>130</v>
      </c>
      <c r="BM1479">
        <v>1</v>
      </c>
      <c r="BN1479">
        <v>0</v>
      </c>
      <c r="BO1479">
        <v>1</v>
      </c>
      <c r="BP1479">
        <v>0</v>
      </c>
      <c r="BT1479">
        <v>0</v>
      </c>
      <c r="BU1479">
        <v>0</v>
      </c>
      <c r="CE1479" t="str">
        <f>"21:16:21.946"</f>
        <v>21:16:21.946</v>
      </c>
      <c r="CF1479">
        <v>945959537</v>
      </c>
      <c r="CI1479">
        <v>0</v>
      </c>
      <c r="CJ1479">
        <v>1504</v>
      </c>
      <c r="CK1479">
        <v>1011.2</v>
      </c>
      <c r="CL1479">
        <v>4.2187999999999999</v>
      </c>
      <c r="CM1479">
        <v>1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4</v>
      </c>
      <c r="CY1479">
        <v>7</v>
      </c>
      <c r="CZ1479" t="s">
        <v>131</v>
      </c>
      <c r="DA1479">
        <v>145</v>
      </c>
      <c r="DB1479">
        <v>1</v>
      </c>
      <c r="DC1479" t="s">
        <v>132</v>
      </c>
      <c r="DD1479" t="s">
        <v>133</v>
      </c>
      <c r="DG1479">
        <v>1923930</v>
      </c>
      <c r="DI1479">
        <v>0</v>
      </c>
      <c r="DJ1479">
        <v>0</v>
      </c>
      <c r="DK1479">
        <v>1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3">
      <c r="A1480" t="str">
        <f>"09/28/2024 21:16:23.191"</f>
        <v>09/28/2024 21:16:23.191</v>
      </c>
      <c r="C1480" t="str">
        <f t="shared" si="91"/>
        <v>FFDFD7C0</v>
      </c>
      <c r="D1480" t="s">
        <v>123</v>
      </c>
      <c r="E1480">
        <v>2</v>
      </c>
      <c r="H1480">
        <v>158</v>
      </c>
      <c r="I1480" t="s">
        <v>124</v>
      </c>
      <c r="J1480" t="s">
        <v>125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"21:16:22.875"</f>
        <v>21:16:22.875</v>
      </c>
      <c r="T1480" t="str">
        <f>"21:16:22.475"</f>
        <v>21:16:22.475</v>
      </c>
      <c r="U1480" t="str">
        <f t="shared" si="93"/>
        <v>A073EB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126</v>
      </c>
      <c r="AG1480">
        <v>0</v>
      </c>
      <c r="AH1480">
        <v>0</v>
      </c>
      <c r="AI1480">
        <v>2</v>
      </c>
      <c r="AJ1480">
        <v>1</v>
      </c>
      <c r="AK1480" t="s">
        <v>523</v>
      </c>
      <c r="AL1480">
        <v>36.003655999999999</v>
      </c>
      <c r="AM1480" t="s">
        <v>765</v>
      </c>
      <c r="AN1480">
        <v>-75.671188999999998</v>
      </c>
      <c r="AO1480">
        <v>25</v>
      </c>
      <c r="AP1480">
        <v>675</v>
      </c>
      <c r="AQ1480" t="s">
        <v>129</v>
      </c>
      <c r="AR1480">
        <v>81</v>
      </c>
      <c r="AS1480">
        <v>-38</v>
      </c>
      <c r="AT1480">
        <v>832</v>
      </c>
      <c r="BB1480" t="str">
        <f t="shared" si="94"/>
        <v>1200</v>
      </c>
      <c r="BC1480">
        <v>1</v>
      </c>
      <c r="BD1480" t="str">
        <f t="shared" si="92"/>
        <v xml:space="preserve">N1281F  </v>
      </c>
      <c r="BE1480">
        <v>1</v>
      </c>
      <c r="BG1480">
        <v>0</v>
      </c>
      <c r="BH1480">
        <v>0</v>
      </c>
      <c r="BI1480">
        <v>0</v>
      </c>
      <c r="BJ1480">
        <v>500</v>
      </c>
      <c r="BK1480">
        <v>-175</v>
      </c>
      <c r="BL1480" t="s">
        <v>130</v>
      </c>
      <c r="BM1480">
        <v>1</v>
      </c>
      <c r="BN1480">
        <v>0</v>
      </c>
      <c r="BO1480">
        <v>1</v>
      </c>
      <c r="BP1480">
        <v>0</v>
      </c>
      <c r="BT1480">
        <v>0</v>
      </c>
      <c r="BU1480">
        <v>0</v>
      </c>
      <c r="CE1480" t="str">
        <f>"21:16:22.877"</f>
        <v>21:16:22.877</v>
      </c>
      <c r="CF1480">
        <v>876578634</v>
      </c>
      <c r="CI1480">
        <v>0</v>
      </c>
      <c r="CJ1480">
        <v>1504</v>
      </c>
      <c r="CK1480">
        <v>1011.2</v>
      </c>
      <c r="CL1480">
        <v>4.2187999999999999</v>
      </c>
      <c r="CM1480">
        <v>1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5</v>
      </c>
      <c r="CY1480">
        <v>7</v>
      </c>
      <c r="CZ1480" t="s">
        <v>131</v>
      </c>
      <c r="DA1480">
        <v>145</v>
      </c>
      <c r="DB1480">
        <v>1</v>
      </c>
      <c r="DC1480" t="s">
        <v>132</v>
      </c>
      <c r="DD1480" t="s">
        <v>133</v>
      </c>
      <c r="DG1480">
        <v>1924392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3">
      <c r="A1481" t="str">
        <f>"09/28/2024 21:16:23.191"</f>
        <v>09/28/2024 21:16:23.191</v>
      </c>
      <c r="C1481" t="str">
        <f t="shared" si="91"/>
        <v>FFDFD7C0</v>
      </c>
      <c r="D1481" t="s">
        <v>143</v>
      </c>
      <c r="E1481">
        <v>13</v>
      </c>
      <c r="J1481" t="s">
        <v>144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"21:16:22.875"</f>
        <v>21:16:22.875</v>
      </c>
      <c r="T1481" t="str">
        <f>"21:16:22.475"</f>
        <v>21:16:22.475</v>
      </c>
      <c r="U1481" t="str">
        <f t="shared" si="93"/>
        <v>A073EB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126</v>
      </c>
      <c r="AG1481">
        <v>0</v>
      </c>
      <c r="AH1481">
        <v>0</v>
      </c>
      <c r="AI1481">
        <v>2</v>
      </c>
      <c r="AJ1481">
        <v>1</v>
      </c>
      <c r="AK1481" t="s">
        <v>523</v>
      </c>
      <c r="AL1481">
        <v>36.003655999999999</v>
      </c>
      <c r="AM1481" t="s">
        <v>765</v>
      </c>
      <c r="AN1481">
        <v>-75.671188999999998</v>
      </c>
      <c r="AO1481">
        <v>25</v>
      </c>
      <c r="AP1481">
        <v>675</v>
      </c>
      <c r="AQ1481" t="s">
        <v>129</v>
      </c>
      <c r="AR1481">
        <v>81</v>
      </c>
      <c r="AS1481">
        <v>-38</v>
      </c>
      <c r="AT1481">
        <v>832</v>
      </c>
      <c r="BB1481" t="str">
        <f t="shared" si="94"/>
        <v>1200</v>
      </c>
      <c r="BC1481">
        <v>1</v>
      </c>
      <c r="BD1481" t="str">
        <f t="shared" si="92"/>
        <v xml:space="preserve">N1281F  </v>
      </c>
      <c r="BE1481">
        <v>1</v>
      </c>
      <c r="BG1481">
        <v>0</v>
      </c>
      <c r="BH1481">
        <v>0</v>
      </c>
      <c r="BI1481">
        <v>0</v>
      </c>
      <c r="BJ1481">
        <v>500</v>
      </c>
      <c r="BK1481">
        <v>-175</v>
      </c>
      <c r="BL1481" t="s">
        <v>130</v>
      </c>
      <c r="BM1481">
        <v>1</v>
      </c>
      <c r="BN1481">
        <v>0</v>
      </c>
      <c r="BO1481">
        <v>1</v>
      </c>
      <c r="BP1481">
        <v>0</v>
      </c>
      <c r="BT1481">
        <v>0</v>
      </c>
      <c r="BU1481">
        <v>0</v>
      </c>
      <c r="CE1481" t="str">
        <f>"21:16:22.877"</f>
        <v>21:16:22.877</v>
      </c>
      <c r="CF1481">
        <v>876578634</v>
      </c>
      <c r="CI1481">
        <v>0</v>
      </c>
      <c r="CJ1481">
        <v>1504</v>
      </c>
      <c r="CK1481">
        <v>1011.2</v>
      </c>
      <c r="CL1481">
        <v>4.2187999999999999</v>
      </c>
      <c r="CM1481">
        <v>1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5</v>
      </c>
      <c r="CY1481">
        <v>7</v>
      </c>
      <c r="CZ1481" t="s">
        <v>131</v>
      </c>
      <c r="DA1481">
        <v>145</v>
      </c>
      <c r="DB1481">
        <v>1</v>
      </c>
      <c r="DC1481" t="s">
        <v>132</v>
      </c>
      <c r="DD1481" t="s">
        <v>133</v>
      </c>
      <c r="DG1481">
        <v>1924392</v>
      </c>
      <c r="DI1481">
        <v>0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3">
      <c r="A1482" t="str">
        <f>"09/28/2024 21:16:23.191"</f>
        <v>09/28/2024 21:16:23.191</v>
      </c>
      <c r="C1482" t="str">
        <f t="shared" si="91"/>
        <v>FFDFD7C0</v>
      </c>
      <c r="D1482" t="s">
        <v>136</v>
      </c>
      <c r="E1482">
        <v>3</v>
      </c>
      <c r="F1482">
        <v>1003</v>
      </c>
      <c r="G1482" t="s">
        <v>142</v>
      </c>
      <c r="J1482" t="s">
        <v>137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"21:16:22.875"</f>
        <v>21:16:22.875</v>
      </c>
      <c r="T1482" t="str">
        <f>"21:16:22.475"</f>
        <v>21:16:22.475</v>
      </c>
      <c r="U1482" t="str">
        <f t="shared" si="93"/>
        <v>A073EB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126</v>
      </c>
      <c r="AG1482">
        <v>0</v>
      </c>
      <c r="AH1482">
        <v>0</v>
      </c>
      <c r="AI1482">
        <v>2</v>
      </c>
      <c r="AJ1482">
        <v>1</v>
      </c>
      <c r="AK1482" t="s">
        <v>523</v>
      </c>
      <c r="AL1482">
        <v>36.003655999999999</v>
      </c>
      <c r="AM1482" t="s">
        <v>765</v>
      </c>
      <c r="AN1482">
        <v>-75.671188999999998</v>
      </c>
      <c r="AO1482">
        <v>25</v>
      </c>
      <c r="AP1482">
        <v>675</v>
      </c>
      <c r="AQ1482" t="s">
        <v>129</v>
      </c>
      <c r="AR1482">
        <v>81</v>
      </c>
      <c r="AS1482">
        <v>-38</v>
      </c>
      <c r="AT1482">
        <v>832</v>
      </c>
      <c r="BB1482" t="str">
        <f t="shared" si="94"/>
        <v>1200</v>
      </c>
      <c r="BC1482">
        <v>1</v>
      </c>
      <c r="BD1482" t="str">
        <f t="shared" si="92"/>
        <v xml:space="preserve">N1281F  </v>
      </c>
      <c r="BE1482">
        <v>1</v>
      </c>
      <c r="BG1482">
        <v>0</v>
      </c>
      <c r="BH1482">
        <v>0</v>
      </c>
      <c r="BI1482">
        <v>0</v>
      </c>
      <c r="BJ1482">
        <v>500</v>
      </c>
      <c r="BK1482">
        <v>-175</v>
      </c>
      <c r="BL1482" t="s">
        <v>130</v>
      </c>
      <c r="BM1482">
        <v>1</v>
      </c>
      <c r="BN1482">
        <v>0</v>
      </c>
      <c r="BO1482">
        <v>1</v>
      </c>
      <c r="BP1482">
        <v>0</v>
      </c>
      <c r="BT1482">
        <v>0</v>
      </c>
      <c r="BU1482">
        <v>0</v>
      </c>
      <c r="CE1482" t="str">
        <f>"21:16:22.877"</f>
        <v>21:16:22.877</v>
      </c>
      <c r="CF1482">
        <v>876578634</v>
      </c>
      <c r="CI1482">
        <v>0</v>
      </c>
      <c r="CJ1482">
        <v>1504</v>
      </c>
      <c r="CK1482">
        <v>1011.2</v>
      </c>
      <c r="CL1482">
        <v>4.2187999999999999</v>
      </c>
      <c r="CM1482">
        <v>1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5</v>
      </c>
      <c r="CY1482">
        <v>7</v>
      </c>
      <c r="CZ1482" t="s">
        <v>131</v>
      </c>
      <c r="DA1482">
        <v>145</v>
      </c>
      <c r="DB1482">
        <v>1</v>
      </c>
      <c r="DC1482" t="s">
        <v>132</v>
      </c>
      <c r="DD1482" t="s">
        <v>133</v>
      </c>
      <c r="DG1482">
        <v>1924392</v>
      </c>
      <c r="DI1482">
        <v>0</v>
      </c>
      <c r="DJ1482">
        <v>0</v>
      </c>
      <c r="DK1482">
        <v>1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3">
      <c r="A1483" t="str">
        <f>"09/28/2024 21:16:23.191"</f>
        <v>09/28/2024 21:16:23.191</v>
      </c>
      <c r="C1483" t="str">
        <f t="shared" si="91"/>
        <v>FFDFD7C0</v>
      </c>
      <c r="D1483" t="s">
        <v>427</v>
      </c>
      <c r="E1483">
        <v>46</v>
      </c>
      <c r="H1483">
        <v>143</v>
      </c>
      <c r="I1483" t="s">
        <v>428</v>
      </c>
      <c r="J1483" t="s">
        <v>297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"21:16:22.875"</f>
        <v>21:16:22.875</v>
      </c>
      <c r="T1483" t="str">
        <f>"21:16:22.475"</f>
        <v>21:16:22.475</v>
      </c>
      <c r="U1483" t="str">
        <f t="shared" si="93"/>
        <v>A073EB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126</v>
      </c>
      <c r="AG1483">
        <v>0</v>
      </c>
      <c r="AH1483">
        <v>0</v>
      </c>
      <c r="AI1483">
        <v>2</v>
      </c>
      <c r="AJ1483">
        <v>1</v>
      </c>
      <c r="AK1483" t="s">
        <v>523</v>
      </c>
      <c r="AL1483">
        <v>36.003655999999999</v>
      </c>
      <c r="AM1483" t="s">
        <v>765</v>
      </c>
      <c r="AN1483">
        <v>-75.671188999999998</v>
      </c>
      <c r="AO1483">
        <v>25</v>
      </c>
      <c r="AP1483">
        <v>675</v>
      </c>
      <c r="AQ1483" t="s">
        <v>129</v>
      </c>
      <c r="AR1483">
        <v>81</v>
      </c>
      <c r="AS1483">
        <v>-38</v>
      </c>
      <c r="AT1483">
        <v>832</v>
      </c>
      <c r="BB1483" t="str">
        <f t="shared" si="94"/>
        <v>1200</v>
      </c>
      <c r="BC1483">
        <v>1</v>
      </c>
      <c r="BD1483" t="str">
        <f t="shared" si="92"/>
        <v xml:space="preserve">N1281F  </v>
      </c>
      <c r="BE1483">
        <v>1</v>
      </c>
      <c r="BG1483">
        <v>0</v>
      </c>
      <c r="BH1483">
        <v>0</v>
      </c>
      <c r="BI1483">
        <v>0</v>
      </c>
      <c r="BJ1483">
        <v>500</v>
      </c>
      <c r="BK1483">
        <v>-175</v>
      </c>
      <c r="BL1483" t="s">
        <v>130</v>
      </c>
      <c r="BM1483">
        <v>1</v>
      </c>
      <c r="BN1483">
        <v>0</v>
      </c>
      <c r="BO1483">
        <v>1</v>
      </c>
      <c r="BP1483">
        <v>0</v>
      </c>
      <c r="BT1483">
        <v>0</v>
      </c>
      <c r="BU1483">
        <v>0</v>
      </c>
      <c r="CE1483" t="str">
        <f>"21:16:22.877"</f>
        <v>21:16:22.877</v>
      </c>
      <c r="CF1483">
        <v>876578634</v>
      </c>
      <c r="CI1483">
        <v>0</v>
      </c>
      <c r="CJ1483">
        <v>1504</v>
      </c>
      <c r="CK1483">
        <v>1011.2</v>
      </c>
      <c r="CL1483">
        <v>4.2187999999999999</v>
      </c>
      <c r="CM1483">
        <v>1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5</v>
      </c>
      <c r="CY1483">
        <v>7</v>
      </c>
      <c r="CZ1483" t="s">
        <v>131</v>
      </c>
      <c r="DA1483">
        <v>145</v>
      </c>
      <c r="DB1483">
        <v>1</v>
      </c>
      <c r="DC1483" t="s">
        <v>132</v>
      </c>
      <c r="DD1483" t="s">
        <v>133</v>
      </c>
      <c r="DG1483">
        <v>1924392</v>
      </c>
      <c r="DI1483">
        <v>0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3">
      <c r="A1484" t="str">
        <f>"09/28/2024 21:16:23.191"</f>
        <v>09/28/2024 21:16:23.191</v>
      </c>
      <c r="C1484" t="str">
        <f t="shared" si="91"/>
        <v>FFDFD7C0</v>
      </c>
      <c r="D1484" t="s">
        <v>136</v>
      </c>
      <c r="E1484">
        <v>4</v>
      </c>
      <c r="F1484">
        <v>1004</v>
      </c>
      <c r="G1484" t="s">
        <v>124</v>
      </c>
      <c r="J1484" t="s">
        <v>137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"21:16:22.875"</f>
        <v>21:16:22.875</v>
      </c>
      <c r="T1484" t="str">
        <f>"21:16:22.475"</f>
        <v>21:16:22.475</v>
      </c>
      <c r="U1484" t="str">
        <f t="shared" si="93"/>
        <v>A073EB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126</v>
      </c>
      <c r="AG1484">
        <v>0</v>
      </c>
      <c r="AH1484">
        <v>0</v>
      </c>
      <c r="AI1484">
        <v>2</v>
      </c>
      <c r="AJ1484">
        <v>1</v>
      </c>
      <c r="AK1484" t="s">
        <v>523</v>
      </c>
      <c r="AL1484">
        <v>36.003655999999999</v>
      </c>
      <c r="AM1484" t="s">
        <v>765</v>
      </c>
      <c r="AN1484">
        <v>-75.671188999999998</v>
      </c>
      <c r="AO1484">
        <v>25</v>
      </c>
      <c r="AP1484">
        <v>675</v>
      </c>
      <c r="AQ1484" t="s">
        <v>129</v>
      </c>
      <c r="AR1484">
        <v>81</v>
      </c>
      <c r="AS1484">
        <v>-38</v>
      </c>
      <c r="AT1484">
        <v>832</v>
      </c>
      <c r="BB1484" t="str">
        <f t="shared" si="94"/>
        <v>1200</v>
      </c>
      <c r="BC1484">
        <v>1</v>
      </c>
      <c r="BD1484" t="str">
        <f t="shared" si="92"/>
        <v xml:space="preserve">N1281F  </v>
      </c>
      <c r="BE1484">
        <v>1</v>
      </c>
      <c r="BG1484">
        <v>0</v>
      </c>
      <c r="BH1484">
        <v>0</v>
      </c>
      <c r="BI1484">
        <v>0</v>
      </c>
      <c r="BJ1484">
        <v>500</v>
      </c>
      <c r="BK1484">
        <v>-175</v>
      </c>
      <c r="BL1484" t="s">
        <v>130</v>
      </c>
      <c r="BM1484">
        <v>1</v>
      </c>
      <c r="BN1484">
        <v>0</v>
      </c>
      <c r="BO1484">
        <v>1</v>
      </c>
      <c r="BP1484">
        <v>0</v>
      </c>
      <c r="BT1484">
        <v>0</v>
      </c>
      <c r="BU1484">
        <v>0</v>
      </c>
      <c r="CE1484" t="str">
        <f>"21:16:22.877"</f>
        <v>21:16:22.877</v>
      </c>
      <c r="CF1484">
        <v>876578634</v>
      </c>
      <c r="CI1484">
        <v>0</v>
      </c>
      <c r="CJ1484">
        <v>1504</v>
      </c>
      <c r="CK1484">
        <v>1011.2</v>
      </c>
      <c r="CL1484">
        <v>4.2187999999999999</v>
      </c>
      <c r="CM1484">
        <v>1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5</v>
      </c>
      <c r="CY1484">
        <v>7</v>
      </c>
      <c r="CZ1484" t="s">
        <v>131</v>
      </c>
      <c r="DA1484">
        <v>145</v>
      </c>
      <c r="DB1484">
        <v>1</v>
      </c>
      <c r="DC1484" t="s">
        <v>132</v>
      </c>
      <c r="DD1484" t="s">
        <v>133</v>
      </c>
      <c r="DG1484">
        <v>1924392</v>
      </c>
      <c r="DI1484">
        <v>0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3">
      <c r="A1485" t="str">
        <f>"09/28/2024 21:16:24.316"</f>
        <v>09/28/2024 21:16:24.316</v>
      </c>
      <c r="C1485" t="str">
        <f t="shared" si="91"/>
        <v>FFDFD7C0</v>
      </c>
      <c r="D1485" t="s">
        <v>123</v>
      </c>
      <c r="E1485">
        <v>2</v>
      </c>
      <c r="H1485">
        <v>158</v>
      </c>
      <c r="I1485" t="s">
        <v>124</v>
      </c>
      <c r="J1485" t="s">
        <v>125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"21:16:23.984"</f>
        <v>21:16:23.984</v>
      </c>
      <c r="T1485" t="str">
        <f>"21:16:23.484"</f>
        <v>21:16:23.484</v>
      </c>
      <c r="U1485" t="str">
        <f t="shared" si="93"/>
        <v>A073EB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126</v>
      </c>
      <c r="AG1485">
        <v>0</v>
      </c>
      <c r="AH1485">
        <v>0</v>
      </c>
      <c r="AI1485">
        <v>2</v>
      </c>
      <c r="AJ1485">
        <v>1</v>
      </c>
      <c r="AK1485" t="s">
        <v>766</v>
      </c>
      <c r="AL1485">
        <v>36.003506000000002</v>
      </c>
      <c r="AM1485" t="s">
        <v>767</v>
      </c>
      <c r="AN1485">
        <v>-75.670674000000005</v>
      </c>
      <c r="AO1485">
        <v>25</v>
      </c>
      <c r="AP1485">
        <v>675</v>
      </c>
      <c r="AQ1485" t="s">
        <v>129</v>
      </c>
      <c r="AR1485">
        <v>87</v>
      </c>
      <c r="AS1485">
        <v>-30</v>
      </c>
      <c r="AT1485">
        <v>640</v>
      </c>
      <c r="BB1485" t="str">
        <f t="shared" si="94"/>
        <v>1200</v>
      </c>
      <c r="BC1485">
        <v>1</v>
      </c>
      <c r="BD1485" t="str">
        <f t="shared" si="92"/>
        <v xml:space="preserve">N1281F  </v>
      </c>
      <c r="BE1485">
        <v>1</v>
      </c>
      <c r="BG1485">
        <v>0</v>
      </c>
      <c r="BH1485">
        <v>0</v>
      </c>
      <c r="BI1485">
        <v>0</v>
      </c>
      <c r="BJ1485">
        <v>500</v>
      </c>
      <c r="BK1485">
        <v>-175</v>
      </c>
      <c r="BL1485" t="s">
        <v>130</v>
      </c>
      <c r="BM1485">
        <v>1</v>
      </c>
      <c r="BN1485">
        <v>0</v>
      </c>
      <c r="BO1485">
        <v>1</v>
      </c>
      <c r="BP1485">
        <v>0</v>
      </c>
      <c r="BT1485">
        <v>0</v>
      </c>
      <c r="BU1485">
        <v>0</v>
      </c>
      <c r="CE1485" t="str">
        <f>"21:16:23.986"</f>
        <v>21:16:23.986</v>
      </c>
      <c r="CF1485">
        <v>985784912</v>
      </c>
      <c r="CI1485">
        <v>0</v>
      </c>
      <c r="CJ1485">
        <v>1504</v>
      </c>
      <c r="CK1485">
        <v>1011.2</v>
      </c>
      <c r="CL1485">
        <v>4.2187999999999999</v>
      </c>
      <c r="CM1485">
        <v>1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5</v>
      </c>
      <c r="CY1485">
        <v>7</v>
      </c>
      <c r="CZ1485" t="s">
        <v>131</v>
      </c>
      <c r="DA1485">
        <v>145</v>
      </c>
      <c r="DB1485">
        <v>1</v>
      </c>
      <c r="DC1485" t="s">
        <v>132</v>
      </c>
      <c r="DD1485" t="s">
        <v>133</v>
      </c>
      <c r="DG1485">
        <v>1924986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3">
      <c r="A1486" t="str">
        <f>"09/28/2024 21:16:24.316"</f>
        <v>09/28/2024 21:16:24.316</v>
      </c>
      <c r="C1486" t="str">
        <f t="shared" si="91"/>
        <v>FFDFD7C0</v>
      </c>
      <c r="D1486" t="s">
        <v>143</v>
      </c>
      <c r="E1486">
        <v>13</v>
      </c>
      <c r="J1486" t="s">
        <v>144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"21:16:23.984"</f>
        <v>21:16:23.984</v>
      </c>
      <c r="T1486" t="str">
        <f>"21:16:23.484"</f>
        <v>21:16:23.484</v>
      </c>
      <c r="U1486" t="str">
        <f t="shared" si="93"/>
        <v>A073EB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126</v>
      </c>
      <c r="AG1486">
        <v>0</v>
      </c>
      <c r="AH1486">
        <v>0</v>
      </c>
      <c r="AI1486">
        <v>2</v>
      </c>
      <c r="AJ1486">
        <v>1</v>
      </c>
      <c r="AK1486" t="s">
        <v>766</v>
      </c>
      <c r="AL1486">
        <v>36.003506000000002</v>
      </c>
      <c r="AM1486" t="s">
        <v>767</v>
      </c>
      <c r="AN1486">
        <v>-75.670674000000005</v>
      </c>
      <c r="AO1486">
        <v>25</v>
      </c>
      <c r="AP1486">
        <v>675</v>
      </c>
      <c r="AQ1486" t="s">
        <v>129</v>
      </c>
      <c r="AR1486">
        <v>87</v>
      </c>
      <c r="AS1486">
        <v>-30</v>
      </c>
      <c r="AT1486">
        <v>640</v>
      </c>
      <c r="BB1486" t="str">
        <f t="shared" si="94"/>
        <v>1200</v>
      </c>
      <c r="BC1486">
        <v>1</v>
      </c>
      <c r="BD1486" t="str">
        <f t="shared" si="92"/>
        <v xml:space="preserve">N1281F  </v>
      </c>
      <c r="BE1486">
        <v>1</v>
      </c>
      <c r="BG1486">
        <v>0</v>
      </c>
      <c r="BH1486">
        <v>0</v>
      </c>
      <c r="BI1486">
        <v>0</v>
      </c>
      <c r="BJ1486">
        <v>500</v>
      </c>
      <c r="BK1486">
        <v>-175</v>
      </c>
      <c r="BL1486" t="s">
        <v>130</v>
      </c>
      <c r="BM1486">
        <v>1</v>
      </c>
      <c r="BN1486">
        <v>0</v>
      </c>
      <c r="BO1486">
        <v>1</v>
      </c>
      <c r="BP1486">
        <v>0</v>
      </c>
      <c r="BT1486">
        <v>0</v>
      </c>
      <c r="BU1486">
        <v>0</v>
      </c>
      <c r="CE1486" t="str">
        <f>"21:16:23.986"</f>
        <v>21:16:23.986</v>
      </c>
      <c r="CF1486">
        <v>985784912</v>
      </c>
      <c r="CI1486">
        <v>0</v>
      </c>
      <c r="CJ1486">
        <v>1504</v>
      </c>
      <c r="CK1486">
        <v>1011.2</v>
      </c>
      <c r="CL1486">
        <v>4.2187999999999999</v>
      </c>
      <c r="CM1486">
        <v>1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5</v>
      </c>
      <c r="CY1486">
        <v>7</v>
      </c>
      <c r="CZ1486" t="s">
        <v>131</v>
      </c>
      <c r="DA1486">
        <v>145</v>
      </c>
      <c r="DB1486">
        <v>1</v>
      </c>
      <c r="DC1486" t="s">
        <v>132</v>
      </c>
      <c r="DD1486" t="s">
        <v>133</v>
      </c>
      <c r="DG1486">
        <v>1924986</v>
      </c>
      <c r="DI1486">
        <v>0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3">
      <c r="A1487" t="str">
        <f>"09/28/2024 21:16:24.316"</f>
        <v>09/28/2024 21:16:24.316</v>
      </c>
      <c r="C1487" t="str">
        <f t="shared" si="91"/>
        <v>FFDFD7C0</v>
      </c>
      <c r="D1487" t="s">
        <v>136</v>
      </c>
      <c r="E1487">
        <v>3</v>
      </c>
      <c r="F1487">
        <v>1003</v>
      </c>
      <c r="G1487" t="s">
        <v>142</v>
      </c>
      <c r="J1487" t="s">
        <v>137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"21:16:23.984"</f>
        <v>21:16:23.984</v>
      </c>
      <c r="T1487" t="str">
        <f>"21:16:23.484"</f>
        <v>21:16:23.484</v>
      </c>
      <c r="U1487" t="str">
        <f t="shared" si="93"/>
        <v>A073EB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126</v>
      </c>
      <c r="AG1487">
        <v>0</v>
      </c>
      <c r="AH1487">
        <v>0</v>
      </c>
      <c r="AI1487">
        <v>2</v>
      </c>
      <c r="AJ1487">
        <v>1</v>
      </c>
      <c r="AK1487" t="s">
        <v>766</v>
      </c>
      <c r="AL1487">
        <v>36.003506000000002</v>
      </c>
      <c r="AM1487" t="s">
        <v>767</v>
      </c>
      <c r="AN1487">
        <v>-75.670674000000005</v>
      </c>
      <c r="AO1487">
        <v>25</v>
      </c>
      <c r="AP1487">
        <v>675</v>
      </c>
      <c r="AQ1487" t="s">
        <v>129</v>
      </c>
      <c r="AR1487">
        <v>87</v>
      </c>
      <c r="AS1487">
        <v>-30</v>
      </c>
      <c r="AT1487">
        <v>640</v>
      </c>
      <c r="BB1487" t="str">
        <f t="shared" si="94"/>
        <v>1200</v>
      </c>
      <c r="BC1487">
        <v>1</v>
      </c>
      <c r="BD1487" t="str">
        <f t="shared" si="92"/>
        <v xml:space="preserve">N1281F  </v>
      </c>
      <c r="BE1487">
        <v>1</v>
      </c>
      <c r="BG1487">
        <v>0</v>
      </c>
      <c r="BH1487">
        <v>0</v>
      </c>
      <c r="BI1487">
        <v>0</v>
      </c>
      <c r="BJ1487">
        <v>500</v>
      </c>
      <c r="BK1487">
        <v>-175</v>
      </c>
      <c r="BL1487" t="s">
        <v>130</v>
      </c>
      <c r="BM1487">
        <v>1</v>
      </c>
      <c r="BN1487">
        <v>0</v>
      </c>
      <c r="BO1487">
        <v>1</v>
      </c>
      <c r="BP1487">
        <v>0</v>
      </c>
      <c r="BT1487">
        <v>0</v>
      </c>
      <c r="BU1487">
        <v>0</v>
      </c>
      <c r="CE1487" t="str">
        <f>"21:16:23.986"</f>
        <v>21:16:23.986</v>
      </c>
      <c r="CF1487">
        <v>985784912</v>
      </c>
      <c r="CI1487">
        <v>0</v>
      </c>
      <c r="CJ1487">
        <v>1504</v>
      </c>
      <c r="CK1487">
        <v>1011.2</v>
      </c>
      <c r="CL1487">
        <v>4.2187999999999999</v>
      </c>
      <c r="CM1487">
        <v>1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5</v>
      </c>
      <c r="CY1487">
        <v>7</v>
      </c>
      <c r="CZ1487" t="s">
        <v>131</v>
      </c>
      <c r="DA1487">
        <v>145</v>
      </c>
      <c r="DB1487">
        <v>1</v>
      </c>
      <c r="DC1487" t="s">
        <v>132</v>
      </c>
      <c r="DD1487" t="s">
        <v>133</v>
      </c>
      <c r="DG1487">
        <v>1924986</v>
      </c>
      <c r="DI1487">
        <v>0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3">
      <c r="A1488" t="str">
        <f>"09/28/2024 21:16:24.316"</f>
        <v>09/28/2024 21:16:24.316</v>
      </c>
      <c r="C1488" t="str">
        <f t="shared" si="91"/>
        <v>FFDFD7C0</v>
      </c>
      <c r="D1488" t="s">
        <v>427</v>
      </c>
      <c r="E1488">
        <v>46</v>
      </c>
      <c r="H1488">
        <v>143</v>
      </c>
      <c r="I1488" t="s">
        <v>428</v>
      </c>
      <c r="J1488" t="s">
        <v>297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"21:16:23.984"</f>
        <v>21:16:23.984</v>
      </c>
      <c r="T1488" t="str">
        <f>"21:16:23.484"</f>
        <v>21:16:23.484</v>
      </c>
      <c r="U1488" t="str">
        <f t="shared" si="93"/>
        <v>A073EB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126</v>
      </c>
      <c r="AG1488">
        <v>0</v>
      </c>
      <c r="AH1488">
        <v>0</v>
      </c>
      <c r="AI1488">
        <v>2</v>
      </c>
      <c r="AJ1488">
        <v>1</v>
      </c>
      <c r="AK1488" t="s">
        <v>766</v>
      </c>
      <c r="AL1488">
        <v>36.003506000000002</v>
      </c>
      <c r="AM1488" t="s">
        <v>767</v>
      </c>
      <c r="AN1488">
        <v>-75.670674000000005</v>
      </c>
      <c r="AO1488">
        <v>25</v>
      </c>
      <c r="AP1488">
        <v>675</v>
      </c>
      <c r="AQ1488" t="s">
        <v>129</v>
      </c>
      <c r="AR1488">
        <v>87</v>
      </c>
      <c r="AS1488">
        <v>-30</v>
      </c>
      <c r="AT1488">
        <v>640</v>
      </c>
      <c r="BB1488" t="str">
        <f t="shared" si="94"/>
        <v>1200</v>
      </c>
      <c r="BC1488">
        <v>1</v>
      </c>
      <c r="BD1488" t="str">
        <f t="shared" si="92"/>
        <v xml:space="preserve">N1281F  </v>
      </c>
      <c r="BE1488">
        <v>1</v>
      </c>
      <c r="BG1488">
        <v>0</v>
      </c>
      <c r="BH1488">
        <v>0</v>
      </c>
      <c r="BI1488">
        <v>0</v>
      </c>
      <c r="BJ1488">
        <v>500</v>
      </c>
      <c r="BK1488">
        <v>-175</v>
      </c>
      <c r="BL1488" t="s">
        <v>130</v>
      </c>
      <c r="BM1488">
        <v>1</v>
      </c>
      <c r="BN1488">
        <v>0</v>
      </c>
      <c r="BO1488">
        <v>1</v>
      </c>
      <c r="BP1488">
        <v>0</v>
      </c>
      <c r="BT1488">
        <v>0</v>
      </c>
      <c r="BU1488">
        <v>0</v>
      </c>
      <c r="CE1488" t="str">
        <f>"21:16:23.986"</f>
        <v>21:16:23.986</v>
      </c>
      <c r="CF1488">
        <v>985784912</v>
      </c>
      <c r="CI1488">
        <v>0</v>
      </c>
      <c r="CJ1488">
        <v>1504</v>
      </c>
      <c r="CK1488">
        <v>1011.2</v>
      </c>
      <c r="CL1488">
        <v>4.2187999999999999</v>
      </c>
      <c r="CM1488">
        <v>1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5</v>
      </c>
      <c r="CY1488">
        <v>7</v>
      </c>
      <c r="CZ1488" t="s">
        <v>131</v>
      </c>
      <c r="DA1488">
        <v>145</v>
      </c>
      <c r="DB1488">
        <v>1</v>
      </c>
      <c r="DC1488" t="s">
        <v>132</v>
      </c>
      <c r="DD1488" t="s">
        <v>133</v>
      </c>
      <c r="DG1488">
        <v>1924986</v>
      </c>
      <c r="DI1488">
        <v>0</v>
      </c>
      <c r="DJ1488">
        <v>0</v>
      </c>
      <c r="DK1488">
        <v>1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3">
      <c r="A1489" t="str">
        <f>"09/28/2024 21:16:24.316"</f>
        <v>09/28/2024 21:16:24.316</v>
      </c>
      <c r="C1489" t="str">
        <f t="shared" si="91"/>
        <v>FFDFD7C0</v>
      </c>
      <c r="D1489" t="s">
        <v>136</v>
      </c>
      <c r="E1489">
        <v>4</v>
      </c>
      <c r="F1489">
        <v>1004</v>
      </c>
      <c r="G1489" t="s">
        <v>124</v>
      </c>
      <c r="J1489" t="s">
        <v>137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"21:16:23.984"</f>
        <v>21:16:23.984</v>
      </c>
      <c r="T1489" t="str">
        <f>"21:16:23.484"</f>
        <v>21:16:23.484</v>
      </c>
      <c r="U1489" t="str">
        <f t="shared" si="93"/>
        <v>A073EB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126</v>
      </c>
      <c r="AG1489">
        <v>0</v>
      </c>
      <c r="AH1489">
        <v>0</v>
      </c>
      <c r="AI1489">
        <v>2</v>
      </c>
      <c r="AJ1489">
        <v>1</v>
      </c>
      <c r="AK1489" t="s">
        <v>766</v>
      </c>
      <c r="AL1489">
        <v>36.003506000000002</v>
      </c>
      <c r="AM1489" t="s">
        <v>767</v>
      </c>
      <c r="AN1489">
        <v>-75.670674000000005</v>
      </c>
      <c r="AO1489">
        <v>25</v>
      </c>
      <c r="AP1489">
        <v>675</v>
      </c>
      <c r="AQ1489" t="s">
        <v>129</v>
      </c>
      <c r="AR1489">
        <v>87</v>
      </c>
      <c r="AS1489">
        <v>-30</v>
      </c>
      <c r="AT1489">
        <v>640</v>
      </c>
      <c r="BB1489" t="str">
        <f t="shared" si="94"/>
        <v>1200</v>
      </c>
      <c r="BC1489">
        <v>1</v>
      </c>
      <c r="BD1489" t="str">
        <f t="shared" si="92"/>
        <v xml:space="preserve">N1281F  </v>
      </c>
      <c r="BE1489">
        <v>1</v>
      </c>
      <c r="BG1489">
        <v>0</v>
      </c>
      <c r="BH1489">
        <v>0</v>
      </c>
      <c r="BI1489">
        <v>0</v>
      </c>
      <c r="BJ1489">
        <v>500</v>
      </c>
      <c r="BK1489">
        <v>-175</v>
      </c>
      <c r="BL1489" t="s">
        <v>130</v>
      </c>
      <c r="BM1489">
        <v>1</v>
      </c>
      <c r="BN1489">
        <v>0</v>
      </c>
      <c r="BO1489">
        <v>1</v>
      </c>
      <c r="BP1489">
        <v>0</v>
      </c>
      <c r="BT1489">
        <v>0</v>
      </c>
      <c r="BU1489">
        <v>0</v>
      </c>
      <c r="CE1489" t="str">
        <f>"21:16:23.986"</f>
        <v>21:16:23.986</v>
      </c>
      <c r="CF1489">
        <v>985784912</v>
      </c>
      <c r="CI1489">
        <v>0</v>
      </c>
      <c r="CJ1489">
        <v>1504</v>
      </c>
      <c r="CK1489">
        <v>1011.2</v>
      </c>
      <c r="CL1489">
        <v>4.2187999999999999</v>
      </c>
      <c r="CM1489">
        <v>1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5</v>
      </c>
      <c r="CY1489">
        <v>7</v>
      </c>
      <c r="CZ1489" t="s">
        <v>131</v>
      </c>
      <c r="DA1489">
        <v>145</v>
      </c>
      <c r="DB1489">
        <v>1</v>
      </c>
      <c r="DC1489" t="s">
        <v>132</v>
      </c>
      <c r="DD1489" t="s">
        <v>133</v>
      </c>
      <c r="DG1489">
        <v>1924986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3">
      <c r="A1490" t="str">
        <f>"09/28/2024 21:16:25.284"</f>
        <v>09/28/2024 21:16:25.284</v>
      </c>
      <c r="C1490" t="str">
        <f t="shared" si="91"/>
        <v>FFDFD7C0</v>
      </c>
      <c r="D1490" t="s">
        <v>123</v>
      </c>
      <c r="E1490">
        <v>2</v>
      </c>
      <c r="H1490">
        <v>158</v>
      </c>
      <c r="I1490" t="s">
        <v>124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"21:16:25.000"</f>
        <v>21:16:25.000</v>
      </c>
      <c r="T1490" t="str">
        <f>"21:16:24.500"</f>
        <v>21:16:24.500</v>
      </c>
      <c r="U1490" t="str">
        <f t="shared" si="93"/>
        <v>A073EB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126</v>
      </c>
      <c r="AG1490">
        <v>0</v>
      </c>
      <c r="AH1490">
        <v>0</v>
      </c>
      <c r="AI1490">
        <v>2</v>
      </c>
      <c r="AJ1490">
        <v>1</v>
      </c>
      <c r="AK1490" t="s">
        <v>768</v>
      </c>
      <c r="AL1490">
        <v>36.003399000000002</v>
      </c>
      <c r="AM1490" t="s">
        <v>769</v>
      </c>
      <c r="AN1490">
        <v>-75.670136999999997</v>
      </c>
      <c r="AO1490">
        <v>25</v>
      </c>
      <c r="AP1490">
        <v>700</v>
      </c>
      <c r="AQ1490" t="s">
        <v>129</v>
      </c>
      <c r="AR1490">
        <v>91</v>
      </c>
      <c r="AS1490">
        <v>-22</v>
      </c>
      <c r="AT1490">
        <v>640</v>
      </c>
      <c r="BB1490" t="str">
        <f t="shared" si="94"/>
        <v>1200</v>
      </c>
      <c r="BC1490">
        <v>1</v>
      </c>
      <c r="BD1490" t="str">
        <f t="shared" si="92"/>
        <v xml:space="preserve">N1281F  </v>
      </c>
      <c r="BE1490">
        <v>1</v>
      </c>
      <c r="BG1490">
        <v>0</v>
      </c>
      <c r="BH1490">
        <v>0</v>
      </c>
      <c r="BI1490">
        <v>0</v>
      </c>
      <c r="BJ1490">
        <v>500</v>
      </c>
      <c r="BK1490">
        <v>-200</v>
      </c>
      <c r="BL1490" t="s">
        <v>130</v>
      </c>
      <c r="BM1490">
        <v>1</v>
      </c>
      <c r="BN1490">
        <v>0</v>
      </c>
      <c r="BO1490">
        <v>1</v>
      </c>
      <c r="BP1490">
        <v>0</v>
      </c>
      <c r="BT1490">
        <v>0</v>
      </c>
      <c r="BU1490">
        <v>0</v>
      </c>
      <c r="CE1490" t="str">
        <f>"21:16:25.005"</f>
        <v>21:16:25.005</v>
      </c>
      <c r="CF1490">
        <v>4878375</v>
      </c>
      <c r="CI1490">
        <v>0</v>
      </c>
      <c r="CJ1490">
        <v>1504</v>
      </c>
      <c r="CK1490">
        <v>1011.2</v>
      </c>
      <c r="CL1490">
        <v>4.2187999999999999</v>
      </c>
      <c r="CM1490">
        <v>1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5</v>
      </c>
      <c r="CY1490">
        <v>7</v>
      </c>
      <c r="CZ1490" t="s">
        <v>131</v>
      </c>
      <c r="DA1490">
        <v>145</v>
      </c>
      <c r="DB1490">
        <v>1</v>
      </c>
      <c r="DC1490" t="s">
        <v>132</v>
      </c>
      <c r="DD1490" t="s">
        <v>133</v>
      </c>
      <c r="DG1490">
        <v>1925506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3">
      <c r="A1491" t="str">
        <f>"09/28/2024 21:16:25.284"</f>
        <v>09/28/2024 21:16:25.284</v>
      </c>
      <c r="C1491" t="str">
        <f t="shared" si="91"/>
        <v>FFDFD7C0</v>
      </c>
      <c r="D1491" t="s">
        <v>136</v>
      </c>
      <c r="E1491">
        <v>4</v>
      </c>
      <c r="F1491">
        <v>1004</v>
      </c>
      <c r="G1491" t="s">
        <v>124</v>
      </c>
      <c r="J1491" t="s">
        <v>137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"21:16:25.000"</f>
        <v>21:16:25.000</v>
      </c>
      <c r="T1491" t="str">
        <f>"21:16:24.500"</f>
        <v>21:16:24.500</v>
      </c>
      <c r="U1491" t="str">
        <f t="shared" si="93"/>
        <v>A073EB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126</v>
      </c>
      <c r="AG1491">
        <v>0</v>
      </c>
      <c r="AH1491">
        <v>0</v>
      </c>
      <c r="AI1491">
        <v>2</v>
      </c>
      <c r="AJ1491">
        <v>1</v>
      </c>
      <c r="AK1491" t="s">
        <v>768</v>
      </c>
      <c r="AL1491">
        <v>36.003399000000002</v>
      </c>
      <c r="AM1491" t="s">
        <v>769</v>
      </c>
      <c r="AN1491">
        <v>-75.670136999999997</v>
      </c>
      <c r="AO1491">
        <v>25</v>
      </c>
      <c r="AP1491">
        <v>700</v>
      </c>
      <c r="AQ1491" t="s">
        <v>129</v>
      </c>
      <c r="AR1491">
        <v>91</v>
      </c>
      <c r="AS1491">
        <v>-22</v>
      </c>
      <c r="AT1491">
        <v>640</v>
      </c>
      <c r="BB1491" t="str">
        <f t="shared" si="94"/>
        <v>1200</v>
      </c>
      <c r="BC1491">
        <v>1</v>
      </c>
      <c r="BD1491" t="str">
        <f t="shared" si="92"/>
        <v xml:space="preserve">N1281F  </v>
      </c>
      <c r="BE1491">
        <v>1</v>
      </c>
      <c r="BG1491">
        <v>0</v>
      </c>
      <c r="BH1491">
        <v>0</v>
      </c>
      <c r="BI1491">
        <v>0</v>
      </c>
      <c r="BJ1491">
        <v>500</v>
      </c>
      <c r="BK1491">
        <v>-200</v>
      </c>
      <c r="BL1491" t="s">
        <v>130</v>
      </c>
      <c r="BM1491">
        <v>1</v>
      </c>
      <c r="BN1491">
        <v>0</v>
      </c>
      <c r="BO1491">
        <v>1</v>
      </c>
      <c r="BP1491">
        <v>0</v>
      </c>
      <c r="BT1491">
        <v>0</v>
      </c>
      <c r="BU1491">
        <v>0</v>
      </c>
      <c r="CE1491" t="str">
        <f>"21:16:25.005"</f>
        <v>21:16:25.005</v>
      </c>
      <c r="CF1491">
        <v>4878375</v>
      </c>
      <c r="CI1491">
        <v>0</v>
      </c>
      <c r="CJ1491">
        <v>1504</v>
      </c>
      <c r="CK1491">
        <v>1011.2</v>
      </c>
      <c r="CL1491">
        <v>4.2187999999999999</v>
      </c>
      <c r="CM1491">
        <v>1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5</v>
      </c>
      <c r="CY1491">
        <v>7</v>
      </c>
      <c r="CZ1491" t="s">
        <v>131</v>
      </c>
      <c r="DA1491">
        <v>145</v>
      </c>
      <c r="DB1491">
        <v>1</v>
      </c>
      <c r="DC1491" t="s">
        <v>132</v>
      </c>
      <c r="DD1491" t="s">
        <v>133</v>
      </c>
      <c r="DG1491">
        <v>1925506</v>
      </c>
      <c r="DI1491">
        <v>0</v>
      </c>
      <c r="DJ1491">
        <v>0</v>
      </c>
      <c r="DK1491">
        <v>1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3">
      <c r="A1492" t="str">
        <f>"09/28/2024 21:16:25.284"</f>
        <v>09/28/2024 21:16:25.284</v>
      </c>
      <c r="C1492" t="str">
        <f t="shared" ref="C1492:C1555" si="95">"FFDFD7C0"</f>
        <v>FFDFD7C0</v>
      </c>
      <c r="D1492" t="s">
        <v>427</v>
      </c>
      <c r="E1492">
        <v>46</v>
      </c>
      <c r="H1492">
        <v>143</v>
      </c>
      <c r="I1492" t="s">
        <v>428</v>
      </c>
      <c r="J1492" t="s">
        <v>297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"21:16:25.000"</f>
        <v>21:16:25.000</v>
      </c>
      <c r="T1492" t="str">
        <f>"21:16:24.500"</f>
        <v>21:16:24.500</v>
      </c>
      <c r="U1492" t="str">
        <f t="shared" si="93"/>
        <v>A073EB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126</v>
      </c>
      <c r="AG1492">
        <v>0</v>
      </c>
      <c r="AH1492">
        <v>0</v>
      </c>
      <c r="AI1492">
        <v>2</v>
      </c>
      <c r="AJ1492">
        <v>1</v>
      </c>
      <c r="AK1492" t="s">
        <v>768</v>
      </c>
      <c r="AL1492">
        <v>36.003399000000002</v>
      </c>
      <c r="AM1492" t="s">
        <v>769</v>
      </c>
      <c r="AN1492">
        <v>-75.670136999999997</v>
      </c>
      <c r="AO1492">
        <v>25</v>
      </c>
      <c r="AP1492">
        <v>700</v>
      </c>
      <c r="AQ1492" t="s">
        <v>129</v>
      </c>
      <c r="AR1492">
        <v>91</v>
      </c>
      <c r="AS1492">
        <v>-22</v>
      </c>
      <c r="AT1492">
        <v>640</v>
      </c>
      <c r="BB1492" t="str">
        <f t="shared" si="94"/>
        <v>1200</v>
      </c>
      <c r="BC1492">
        <v>1</v>
      </c>
      <c r="BD1492" t="str">
        <f t="shared" ref="BD1492:BD1555" si="96">"N1281F  "</f>
        <v xml:space="preserve">N1281F  </v>
      </c>
      <c r="BE1492">
        <v>1</v>
      </c>
      <c r="BG1492">
        <v>0</v>
      </c>
      <c r="BH1492">
        <v>0</v>
      </c>
      <c r="BI1492">
        <v>0</v>
      </c>
      <c r="BJ1492">
        <v>500</v>
      </c>
      <c r="BK1492">
        <v>-200</v>
      </c>
      <c r="BL1492" t="s">
        <v>130</v>
      </c>
      <c r="BM1492">
        <v>1</v>
      </c>
      <c r="BN1492">
        <v>0</v>
      </c>
      <c r="BO1492">
        <v>1</v>
      </c>
      <c r="BP1492">
        <v>0</v>
      </c>
      <c r="BT1492">
        <v>0</v>
      </c>
      <c r="BU1492">
        <v>0</v>
      </c>
      <c r="CE1492" t="str">
        <f>"21:16:25.005"</f>
        <v>21:16:25.005</v>
      </c>
      <c r="CF1492">
        <v>4878375</v>
      </c>
      <c r="CI1492">
        <v>0</v>
      </c>
      <c r="CJ1492">
        <v>1504</v>
      </c>
      <c r="CK1492">
        <v>1011.2</v>
      </c>
      <c r="CL1492">
        <v>4.2187999999999999</v>
      </c>
      <c r="CM1492">
        <v>1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5</v>
      </c>
      <c r="CY1492">
        <v>7</v>
      </c>
      <c r="CZ1492" t="s">
        <v>131</v>
      </c>
      <c r="DA1492">
        <v>145</v>
      </c>
      <c r="DB1492">
        <v>1</v>
      </c>
      <c r="DC1492" t="s">
        <v>132</v>
      </c>
      <c r="DD1492" t="s">
        <v>133</v>
      </c>
      <c r="DG1492">
        <v>1925506</v>
      </c>
      <c r="DI1492">
        <v>0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3">
      <c r="A1493" t="str">
        <f>"09/28/2024 21:16:25.284"</f>
        <v>09/28/2024 21:16:25.284</v>
      </c>
      <c r="C1493" t="str">
        <f t="shared" si="95"/>
        <v>FFDFD7C0</v>
      </c>
      <c r="D1493" t="s">
        <v>136</v>
      </c>
      <c r="E1493">
        <v>3</v>
      </c>
      <c r="F1493">
        <v>1003</v>
      </c>
      <c r="G1493" t="s">
        <v>142</v>
      </c>
      <c r="J1493" t="s">
        <v>137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"21:16:25.000"</f>
        <v>21:16:25.000</v>
      </c>
      <c r="T1493" t="str">
        <f>"21:16:24.500"</f>
        <v>21:16:24.500</v>
      </c>
      <c r="U1493" t="str">
        <f t="shared" si="93"/>
        <v>A073EB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126</v>
      </c>
      <c r="AG1493">
        <v>0</v>
      </c>
      <c r="AH1493">
        <v>0</v>
      </c>
      <c r="AI1493">
        <v>2</v>
      </c>
      <c r="AJ1493">
        <v>1</v>
      </c>
      <c r="AK1493" t="s">
        <v>768</v>
      </c>
      <c r="AL1493">
        <v>36.003399000000002</v>
      </c>
      <c r="AM1493" t="s">
        <v>769</v>
      </c>
      <c r="AN1493">
        <v>-75.670136999999997</v>
      </c>
      <c r="AO1493">
        <v>25</v>
      </c>
      <c r="AP1493">
        <v>700</v>
      </c>
      <c r="AQ1493" t="s">
        <v>129</v>
      </c>
      <c r="AR1493">
        <v>91</v>
      </c>
      <c r="AS1493">
        <v>-22</v>
      </c>
      <c r="AT1493">
        <v>640</v>
      </c>
      <c r="BB1493" t="str">
        <f t="shared" si="94"/>
        <v>1200</v>
      </c>
      <c r="BC1493">
        <v>1</v>
      </c>
      <c r="BD1493" t="str">
        <f t="shared" si="96"/>
        <v xml:space="preserve">N1281F  </v>
      </c>
      <c r="BE1493">
        <v>1</v>
      </c>
      <c r="BG1493">
        <v>0</v>
      </c>
      <c r="BH1493">
        <v>0</v>
      </c>
      <c r="BI1493">
        <v>0</v>
      </c>
      <c r="BJ1493">
        <v>500</v>
      </c>
      <c r="BK1493">
        <v>-200</v>
      </c>
      <c r="BL1493" t="s">
        <v>130</v>
      </c>
      <c r="BM1493">
        <v>1</v>
      </c>
      <c r="BN1493">
        <v>0</v>
      </c>
      <c r="BO1493">
        <v>1</v>
      </c>
      <c r="BP1493">
        <v>0</v>
      </c>
      <c r="BT1493">
        <v>0</v>
      </c>
      <c r="BU1493">
        <v>0</v>
      </c>
      <c r="CE1493" t="str">
        <f>"21:16:25.005"</f>
        <v>21:16:25.005</v>
      </c>
      <c r="CF1493">
        <v>4878375</v>
      </c>
      <c r="CI1493">
        <v>0</v>
      </c>
      <c r="CJ1493">
        <v>1504</v>
      </c>
      <c r="CK1493">
        <v>1011.2</v>
      </c>
      <c r="CL1493">
        <v>4.2187999999999999</v>
      </c>
      <c r="CM1493">
        <v>1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5</v>
      </c>
      <c r="CY1493">
        <v>7</v>
      </c>
      <c r="CZ1493" t="s">
        <v>131</v>
      </c>
      <c r="DA1493">
        <v>145</v>
      </c>
      <c r="DB1493">
        <v>1</v>
      </c>
      <c r="DC1493" t="s">
        <v>132</v>
      </c>
      <c r="DD1493" t="s">
        <v>133</v>
      </c>
      <c r="DG1493">
        <v>1925506</v>
      </c>
      <c r="DI1493">
        <v>0</v>
      </c>
      <c r="DJ1493">
        <v>0</v>
      </c>
      <c r="DK1493">
        <v>1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3">
      <c r="A1494" t="str">
        <f>"09/28/2024 21:16:25.284"</f>
        <v>09/28/2024 21:16:25.284</v>
      </c>
      <c r="C1494" t="str">
        <f t="shared" si="95"/>
        <v>FFDFD7C0</v>
      </c>
      <c r="D1494" t="s">
        <v>143</v>
      </c>
      <c r="E1494">
        <v>13</v>
      </c>
      <c r="J1494" t="s">
        <v>144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"21:16:25.000"</f>
        <v>21:16:25.000</v>
      </c>
      <c r="T1494" t="str">
        <f>"21:16:24.500"</f>
        <v>21:16:24.500</v>
      </c>
      <c r="U1494" t="str">
        <f t="shared" si="93"/>
        <v>A073EB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126</v>
      </c>
      <c r="AG1494">
        <v>0</v>
      </c>
      <c r="AH1494">
        <v>0</v>
      </c>
      <c r="AI1494">
        <v>2</v>
      </c>
      <c r="AJ1494">
        <v>1</v>
      </c>
      <c r="AK1494" t="s">
        <v>768</v>
      </c>
      <c r="AL1494">
        <v>36.003399000000002</v>
      </c>
      <c r="AM1494" t="s">
        <v>769</v>
      </c>
      <c r="AN1494">
        <v>-75.670136999999997</v>
      </c>
      <c r="AO1494">
        <v>25</v>
      </c>
      <c r="AP1494">
        <v>700</v>
      </c>
      <c r="AQ1494" t="s">
        <v>129</v>
      </c>
      <c r="AR1494">
        <v>91</v>
      </c>
      <c r="AS1494">
        <v>-22</v>
      </c>
      <c r="AT1494">
        <v>640</v>
      </c>
      <c r="BB1494" t="str">
        <f t="shared" si="94"/>
        <v>1200</v>
      </c>
      <c r="BC1494">
        <v>1</v>
      </c>
      <c r="BD1494" t="str">
        <f t="shared" si="96"/>
        <v xml:space="preserve">N1281F  </v>
      </c>
      <c r="BE1494">
        <v>1</v>
      </c>
      <c r="BG1494">
        <v>0</v>
      </c>
      <c r="BH1494">
        <v>0</v>
      </c>
      <c r="BI1494">
        <v>0</v>
      </c>
      <c r="BJ1494">
        <v>500</v>
      </c>
      <c r="BK1494">
        <v>-200</v>
      </c>
      <c r="BL1494" t="s">
        <v>130</v>
      </c>
      <c r="BM1494">
        <v>1</v>
      </c>
      <c r="BN1494">
        <v>0</v>
      </c>
      <c r="BO1494">
        <v>1</v>
      </c>
      <c r="BP1494">
        <v>0</v>
      </c>
      <c r="BT1494">
        <v>0</v>
      </c>
      <c r="BU1494">
        <v>0</v>
      </c>
      <c r="CE1494" t="str">
        <f>"21:16:25.005"</f>
        <v>21:16:25.005</v>
      </c>
      <c r="CF1494">
        <v>4878375</v>
      </c>
      <c r="CI1494">
        <v>0</v>
      </c>
      <c r="CJ1494">
        <v>1504</v>
      </c>
      <c r="CK1494">
        <v>1011.2</v>
      </c>
      <c r="CL1494">
        <v>4.2187999999999999</v>
      </c>
      <c r="CM1494">
        <v>1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5</v>
      </c>
      <c r="CY1494">
        <v>7</v>
      </c>
      <c r="CZ1494" t="s">
        <v>131</v>
      </c>
      <c r="DA1494">
        <v>145</v>
      </c>
      <c r="DB1494">
        <v>1</v>
      </c>
      <c r="DC1494" t="s">
        <v>132</v>
      </c>
      <c r="DD1494" t="s">
        <v>133</v>
      </c>
      <c r="DG1494">
        <v>1925506</v>
      </c>
      <c r="DI1494">
        <v>0</v>
      </c>
      <c r="DJ1494">
        <v>0</v>
      </c>
      <c r="DK1494">
        <v>1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3">
      <c r="A1495" t="str">
        <f>"09/28/2024 21:16:26.284"</f>
        <v>09/28/2024 21:16:26.284</v>
      </c>
      <c r="C1495" t="str">
        <f t="shared" si="95"/>
        <v>FFDFD7C0</v>
      </c>
      <c r="D1495" t="s">
        <v>427</v>
      </c>
      <c r="E1495">
        <v>46</v>
      </c>
      <c r="H1495">
        <v>143</v>
      </c>
      <c r="I1495" t="s">
        <v>428</v>
      </c>
      <c r="J1495" t="s">
        <v>297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"21:16:26.000"</f>
        <v>21:16:26.000</v>
      </c>
      <c r="T1495" t="str">
        <f>"21:16:25.600"</f>
        <v>21:16:25.600</v>
      </c>
      <c r="U1495" t="str">
        <f t="shared" si="93"/>
        <v>A073EB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126</v>
      </c>
      <c r="AG1495">
        <v>0</v>
      </c>
      <c r="AH1495">
        <v>0</v>
      </c>
      <c r="AI1495">
        <v>2</v>
      </c>
      <c r="AJ1495">
        <v>1</v>
      </c>
      <c r="AK1495" t="s">
        <v>770</v>
      </c>
      <c r="AL1495">
        <v>36.003355999999997</v>
      </c>
      <c r="AM1495" t="s">
        <v>771</v>
      </c>
      <c r="AN1495">
        <v>-75.669622000000004</v>
      </c>
      <c r="AO1495">
        <v>25</v>
      </c>
      <c r="AP1495">
        <v>725</v>
      </c>
      <c r="AQ1495" t="s">
        <v>129</v>
      </c>
      <c r="AR1495">
        <v>96</v>
      </c>
      <c r="AS1495">
        <v>-13</v>
      </c>
      <c r="AT1495">
        <v>768</v>
      </c>
      <c r="BB1495" t="str">
        <f t="shared" si="94"/>
        <v>1200</v>
      </c>
      <c r="BC1495">
        <v>1</v>
      </c>
      <c r="BD1495" t="str">
        <f t="shared" si="96"/>
        <v xml:space="preserve">N1281F  </v>
      </c>
      <c r="BE1495">
        <v>1</v>
      </c>
      <c r="BG1495">
        <v>0</v>
      </c>
      <c r="BH1495">
        <v>0</v>
      </c>
      <c r="BI1495">
        <v>0</v>
      </c>
      <c r="BJ1495">
        <v>525</v>
      </c>
      <c r="BK1495">
        <v>-200</v>
      </c>
      <c r="BL1495" t="s">
        <v>130</v>
      </c>
      <c r="BM1495">
        <v>1</v>
      </c>
      <c r="BN1495">
        <v>0</v>
      </c>
      <c r="BO1495">
        <v>1</v>
      </c>
      <c r="BP1495">
        <v>0</v>
      </c>
      <c r="BT1495">
        <v>0</v>
      </c>
      <c r="BU1495">
        <v>0</v>
      </c>
      <c r="CE1495" t="str">
        <f>"21:16:26.004"</f>
        <v>21:16:26.004</v>
      </c>
      <c r="CF1495">
        <v>4310814</v>
      </c>
      <c r="CI1495">
        <v>0</v>
      </c>
      <c r="CJ1495">
        <v>1504</v>
      </c>
      <c r="CK1495">
        <v>1011.2</v>
      </c>
      <c r="CL1495">
        <v>4.2187999999999999</v>
      </c>
      <c r="CM1495">
        <v>1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5</v>
      </c>
      <c r="CY1495">
        <v>7</v>
      </c>
      <c r="CZ1495" t="s">
        <v>131</v>
      </c>
      <c r="DA1495">
        <v>145</v>
      </c>
      <c r="DB1495">
        <v>1</v>
      </c>
      <c r="DC1495" t="s">
        <v>132</v>
      </c>
      <c r="DD1495" t="s">
        <v>133</v>
      </c>
      <c r="DG1495">
        <v>1925922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3">
      <c r="A1496" t="str">
        <f>"09/28/2024 21:16:26.284"</f>
        <v>09/28/2024 21:16:26.284</v>
      </c>
      <c r="C1496" t="str">
        <f t="shared" si="95"/>
        <v>FFDFD7C0</v>
      </c>
      <c r="D1496" t="s">
        <v>136</v>
      </c>
      <c r="E1496">
        <v>4</v>
      </c>
      <c r="F1496">
        <v>1004</v>
      </c>
      <c r="G1496" t="s">
        <v>124</v>
      </c>
      <c r="J1496" t="s">
        <v>137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"21:16:26.000"</f>
        <v>21:16:26.000</v>
      </c>
      <c r="T1496" t="str">
        <f>"21:16:25.600"</f>
        <v>21:16:25.600</v>
      </c>
      <c r="U1496" t="str">
        <f t="shared" si="93"/>
        <v>A073EB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126</v>
      </c>
      <c r="AG1496">
        <v>0</v>
      </c>
      <c r="AH1496">
        <v>0</v>
      </c>
      <c r="AI1496">
        <v>2</v>
      </c>
      <c r="AJ1496">
        <v>1</v>
      </c>
      <c r="AK1496" t="s">
        <v>770</v>
      </c>
      <c r="AL1496">
        <v>36.003355999999997</v>
      </c>
      <c r="AM1496" t="s">
        <v>771</v>
      </c>
      <c r="AN1496">
        <v>-75.669622000000004</v>
      </c>
      <c r="AO1496">
        <v>25</v>
      </c>
      <c r="AP1496">
        <v>725</v>
      </c>
      <c r="AQ1496" t="s">
        <v>129</v>
      </c>
      <c r="AR1496">
        <v>96</v>
      </c>
      <c r="AS1496">
        <v>-13</v>
      </c>
      <c r="AT1496">
        <v>768</v>
      </c>
      <c r="BB1496" t="str">
        <f t="shared" si="94"/>
        <v>1200</v>
      </c>
      <c r="BC1496">
        <v>1</v>
      </c>
      <c r="BD1496" t="str">
        <f t="shared" si="96"/>
        <v xml:space="preserve">N1281F  </v>
      </c>
      <c r="BE1496">
        <v>1</v>
      </c>
      <c r="BG1496">
        <v>0</v>
      </c>
      <c r="BH1496">
        <v>0</v>
      </c>
      <c r="BI1496">
        <v>0</v>
      </c>
      <c r="BJ1496">
        <v>525</v>
      </c>
      <c r="BK1496">
        <v>-200</v>
      </c>
      <c r="BL1496" t="s">
        <v>130</v>
      </c>
      <c r="BM1496">
        <v>1</v>
      </c>
      <c r="BN1496">
        <v>0</v>
      </c>
      <c r="BO1496">
        <v>1</v>
      </c>
      <c r="BP1496">
        <v>0</v>
      </c>
      <c r="BT1496">
        <v>0</v>
      </c>
      <c r="BU1496">
        <v>0</v>
      </c>
      <c r="CE1496" t="str">
        <f>"21:16:26.004"</f>
        <v>21:16:26.004</v>
      </c>
      <c r="CF1496">
        <v>4310814</v>
      </c>
      <c r="CI1496">
        <v>0</v>
      </c>
      <c r="CJ1496">
        <v>1504</v>
      </c>
      <c r="CK1496">
        <v>1011.2</v>
      </c>
      <c r="CL1496">
        <v>4.2187999999999999</v>
      </c>
      <c r="CM1496">
        <v>1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5</v>
      </c>
      <c r="CY1496">
        <v>7</v>
      </c>
      <c r="CZ1496" t="s">
        <v>131</v>
      </c>
      <c r="DA1496">
        <v>145</v>
      </c>
      <c r="DB1496">
        <v>1</v>
      </c>
      <c r="DC1496" t="s">
        <v>132</v>
      </c>
      <c r="DD1496" t="s">
        <v>133</v>
      </c>
      <c r="DG1496">
        <v>1925922</v>
      </c>
      <c r="DI1496">
        <v>0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3">
      <c r="A1497" t="str">
        <f>"09/28/2024 21:16:26.284"</f>
        <v>09/28/2024 21:16:26.284</v>
      </c>
      <c r="C1497" t="str">
        <f t="shared" si="95"/>
        <v>FFDFD7C0</v>
      </c>
      <c r="D1497" t="s">
        <v>123</v>
      </c>
      <c r="E1497">
        <v>2</v>
      </c>
      <c r="H1497">
        <v>158</v>
      </c>
      <c r="I1497" t="s">
        <v>124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"21:16:26.000"</f>
        <v>21:16:26.000</v>
      </c>
      <c r="T1497" t="str">
        <f>"21:16:25.600"</f>
        <v>21:16:25.600</v>
      </c>
      <c r="U1497" t="str">
        <f t="shared" si="93"/>
        <v>A073EB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126</v>
      </c>
      <c r="AG1497">
        <v>0</v>
      </c>
      <c r="AH1497">
        <v>0</v>
      </c>
      <c r="AI1497">
        <v>2</v>
      </c>
      <c r="AJ1497">
        <v>1</v>
      </c>
      <c r="AK1497" t="s">
        <v>770</v>
      </c>
      <c r="AL1497">
        <v>36.003355999999997</v>
      </c>
      <c r="AM1497" t="s">
        <v>771</v>
      </c>
      <c r="AN1497">
        <v>-75.669622000000004</v>
      </c>
      <c r="AO1497">
        <v>25</v>
      </c>
      <c r="AP1497">
        <v>725</v>
      </c>
      <c r="AQ1497" t="s">
        <v>129</v>
      </c>
      <c r="AR1497">
        <v>96</v>
      </c>
      <c r="AS1497">
        <v>-13</v>
      </c>
      <c r="AT1497">
        <v>768</v>
      </c>
      <c r="BB1497" t="str">
        <f t="shared" si="94"/>
        <v>1200</v>
      </c>
      <c r="BC1497">
        <v>1</v>
      </c>
      <c r="BD1497" t="str">
        <f t="shared" si="96"/>
        <v xml:space="preserve">N1281F  </v>
      </c>
      <c r="BE1497">
        <v>1</v>
      </c>
      <c r="BG1497">
        <v>0</v>
      </c>
      <c r="BH1497">
        <v>0</v>
      </c>
      <c r="BI1497">
        <v>0</v>
      </c>
      <c r="BJ1497">
        <v>525</v>
      </c>
      <c r="BK1497">
        <v>-200</v>
      </c>
      <c r="BL1497" t="s">
        <v>130</v>
      </c>
      <c r="BM1497">
        <v>1</v>
      </c>
      <c r="BN1497">
        <v>0</v>
      </c>
      <c r="BO1497">
        <v>1</v>
      </c>
      <c r="BP1497">
        <v>0</v>
      </c>
      <c r="BT1497">
        <v>0</v>
      </c>
      <c r="BU1497">
        <v>0</v>
      </c>
      <c r="CE1497" t="str">
        <f>"21:16:26.004"</f>
        <v>21:16:26.004</v>
      </c>
      <c r="CF1497">
        <v>4310814</v>
      </c>
      <c r="CI1497">
        <v>0</v>
      </c>
      <c r="CJ1497">
        <v>1504</v>
      </c>
      <c r="CK1497">
        <v>1011.2</v>
      </c>
      <c r="CL1497">
        <v>4.2187999999999999</v>
      </c>
      <c r="CM1497">
        <v>1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5</v>
      </c>
      <c r="CY1497">
        <v>7</v>
      </c>
      <c r="CZ1497" t="s">
        <v>131</v>
      </c>
      <c r="DA1497">
        <v>145</v>
      </c>
      <c r="DB1497">
        <v>1</v>
      </c>
      <c r="DC1497" t="s">
        <v>132</v>
      </c>
      <c r="DD1497" t="s">
        <v>133</v>
      </c>
      <c r="DG1497">
        <v>1925922</v>
      </c>
      <c r="DI1497">
        <v>0</v>
      </c>
      <c r="DJ1497">
        <v>0</v>
      </c>
      <c r="DK1497">
        <v>1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3">
      <c r="A1498" t="str">
        <f>"09/28/2024 21:16:26.284"</f>
        <v>09/28/2024 21:16:26.284</v>
      </c>
      <c r="C1498" t="str">
        <f t="shared" si="95"/>
        <v>FFDFD7C0</v>
      </c>
      <c r="D1498" t="s">
        <v>143</v>
      </c>
      <c r="E1498">
        <v>13</v>
      </c>
      <c r="J1498" t="s">
        <v>144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"21:16:26.000"</f>
        <v>21:16:26.000</v>
      </c>
      <c r="T1498" t="str">
        <f>"21:16:25.600"</f>
        <v>21:16:25.600</v>
      </c>
      <c r="U1498" t="str">
        <f t="shared" si="93"/>
        <v>A073EB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126</v>
      </c>
      <c r="AG1498">
        <v>0</v>
      </c>
      <c r="AH1498">
        <v>0</v>
      </c>
      <c r="AI1498">
        <v>2</v>
      </c>
      <c r="AJ1498">
        <v>1</v>
      </c>
      <c r="AK1498" t="s">
        <v>770</v>
      </c>
      <c r="AL1498">
        <v>36.003355999999997</v>
      </c>
      <c r="AM1498" t="s">
        <v>771</v>
      </c>
      <c r="AN1498">
        <v>-75.669622000000004</v>
      </c>
      <c r="AO1498">
        <v>25</v>
      </c>
      <c r="AP1498">
        <v>725</v>
      </c>
      <c r="AQ1498" t="s">
        <v>129</v>
      </c>
      <c r="AR1498">
        <v>96</v>
      </c>
      <c r="AS1498">
        <v>-13</v>
      </c>
      <c r="AT1498">
        <v>768</v>
      </c>
      <c r="BB1498" t="str">
        <f t="shared" si="94"/>
        <v>1200</v>
      </c>
      <c r="BC1498">
        <v>1</v>
      </c>
      <c r="BD1498" t="str">
        <f t="shared" si="96"/>
        <v xml:space="preserve">N1281F  </v>
      </c>
      <c r="BE1498">
        <v>1</v>
      </c>
      <c r="BG1498">
        <v>0</v>
      </c>
      <c r="BH1498">
        <v>0</v>
      </c>
      <c r="BI1498">
        <v>0</v>
      </c>
      <c r="BJ1498">
        <v>525</v>
      </c>
      <c r="BK1498">
        <v>-200</v>
      </c>
      <c r="BL1498" t="s">
        <v>130</v>
      </c>
      <c r="BM1498">
        <v>1</v>
      </c>
      <c r="BN1498">
        <v>0</v>
      </c>
      <c r="BO1498">
        <v>1</v>
      </c>
      <c r="BP1498">
        <v>0</v>
      </c>
      <c r="BT1498">
        <v>0</v>
      </c>
      <c r="BU1498">
        <v>0</v>
      </c>
      <c r="CE1498" t="str">
        <f>"21:16:26.004"</f>
        <v>21:16:26.004</v>
      </c>
      <c r="CF1498">
        <v>4310814</v>
      </c>
      <c r="CI1498">
        <v>0</v>
      </c>
      <c r="CJ1498">
        <v>1504</v>
      </c>
      <c r="CK1498">
        <v>1011.2</v>
      </c>
      <c r="CL1498">
        <v>4.2187999999999999</v>
      </c>
      <c r="CM1498">
        <v>1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5</v>
      </c>
      <c r="CY1498">
        <v>7</v>
      </c>
      <c r="CZ1498" t="s">
        <v>131</v>
      </c>
      <c r="DA1498">
        <v>145</v>
      </c>
      <c r="DB1498">
        <v>1</v>
      </c>
      <c r="DC1498" t="s">
        <v>132</v>
      </c>
      <c r="DD1498" t="s">
        <v>133</v>
      </c>
      <c r="DG1498">
        <v>1925922</v>
      </c>
      <c r="DI1498">
        <v>0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3">
      <c r="A1499" t="str">
        <f>"09/28/2024 21:16:26.284"</f>
        <v>09/28/2024 21:16:26.284</v>
      </c>
      <c r="C1499" t="str">
        <f t="shared" si="95"/>
        <v>FFDFD7C0</v>
      </c>
      <c r="D1499" t="s">
        <v>136</v>
      </c>
      <c r="E1499">
        <v>3</v>
      </c>
      <c r="F1499">
        <v>1003</v>
      </c>
      <c r="G1499" t="s">
        <v>142</v>
      </c>
      <c r="J1499" t="s">
        <v>137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"21:16:26.000"</f>
        <v>21:16:26.000</v>
      </c>
      <c r="T1499" t="str">
        <f>"21:16:25.600"</f>
        <v>21:16:25.600</v>
      </c>
      <c r="U1499" t="str">
        <f t="shared" si="93"/>
        <v>A073EB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126</v>
      </c>
      <c r="AG1499">
        <v>0</v>
      </c>
      <c r="AH1499">
        <v>0</v>
      </c>
      <c r="AI1499">
        <v>2</v>
      </c>
      <c r="AJ1499">
        <v>1</v>
      </c>
      <c r="AK1499" t="s">
        <v>770</v>
      </c>
      <c r="AL1499">
        <v>36.003355999999997</v>
      </c>
      <c r="AM1499" t="s">
        <v>771</v>
      </c>
      <c r="AN1499">
        <v>-75.669622000000004</v>
      </c>
      <c r="AO1499">
        <v>25</v>
      </c>
      <c r="AP1499">
        <v>725</v>
      </c>
      <c r="AQ1499" t="s">
        <v>129</v>
      </c>
      <c r="AR1499">
        <v>96</v>
      </c>
      <c r="AS1499">
        <v>-13</v>
      </c>
      <c r="AT1499">
        <v>768</v>
      </c>
      <c r="BB1499" t="str">
        <f t="shared" si="94"/>
        <v>1200</v>
      </c>
      <c r="BC1499">
        <v>1</v>
      </c>
      <c r="BD1499" t="str">
        <f t="shared" si="96"/>
        <v xml:space="preserve">N1281F  </v>
      </c>
      <c r="BE1499">
        <v>1</v>
      </c>
      <c r="BG1499">
        <v>0</v>
      </c>
      <c r="BH1499">
        <v>0</v>
      </c>
      <c r="BI1499">
        <v>0</v>
      </c>
      <c r="BJ1499">
        <v>525</v>
      </c>
      <c r="BK1499">
        <v>-200</v>
      </c>
      <c r="BL1499" t="s">
        <v>130</v>
      </c>
      <c r="BM1499">
        <v>1</v>
      </c>
      <c r="BN1499">
        <v>0</v>
      </c>
      <c r="BO1499">
        <v>1</v>
      </c>
      <c r="BP1499">
        <v>0</v>
      </c>
      <c r="BT1499">
        <v>0</v>
      </c>
      <c r="BU1499">
        <v>0</v>
      </c>
      <c r="CE1499" t="str">
        <f>"21:16:26.004"</f>
        <v>21:16:26.004</v>
      </c>
      <c r="CF1499">
        <v>4310814</v>
      </c>
      <c r="CI1499">
        <v>0</v>
      </c>
      <c r="CJ1499">
        <v>1504</v>
      </c>
      <c r="CK1499">
        <v>1011.2</v>
      </c>
      <c r="CL1499">
        <v>4.2187999999999999</v>
      </c>
      <c r="CM1499">
        <v>1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131</v>
      </c>
      <c r="DA1499">
        <v>145</v>
      </c>
      <c r="DB1499">
        <v>1</v>
      </c>
      <c r="DC1499" t="s">
        <v>132</v>
      </c>
      <c r="DD1499" t="s">
        <v>133</v>
      </c>
      <c r="DG1499">
        <v>1925922</v>
      </c>
      <c r="DI1499">
        <v>0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3">
      <c r="A1500" t="str">
        <f>"09/28/2024 21:16:27.253"</f>
        <v>09/28/2024 21:16:27.253</v>
      </c>
      <c r="C1500" t="str">
        <f t="shared" si="95"/>
        <v>FFDFD7C0</v>
      </c>
      <c r="D1500" t="s">
        <v>123</v>
      </c>
      <c r="E1500">
        <v>2</v>
      </c>
      <c r="H1500">
        <v>158</v>
      </c>
      <c r="I1500" t="s">
        <v>124</v>
      </c>
      <c r="J1500" t="s">
        <v>125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"21:16:26.938"</f>
        <v>21:16:26.938</v>
      </c>
      <c r="T1500" t="str">
        <f>"21:16:26.438"</f>
        <v>21:16:26.438</v>
      </c>
      <c r="U1500" t="str">
        <f t="shared" si="93"/>
        <v>A073EB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126</v>
      </c>
      <c r="AG1500">
        <v>0</v>
      </c>
      <c r="AH1500">
        <v>0</v>
      </c>
      <c r="AI1500">
        <v>2</v>
      </c>
      <c r="AJ1500">
        <v>1</v>
      </c>
      <c r="AK1500" t="s">
        <v>772</v>
      </c>
      <c r="AL1500">
        <v>36.003312999999999</v>
      </c>
      <c r="AM1500" t="s">
        <v>773</v>
      </c>
      <c r="AN1500">
        <v>-75.669043000000002</v>
      </c>
      <c r="AO1500">
        <v>25</v>
      </c>
      <c r="AP1500">
        <v>725</v>
      </c>
      <c r="AQ1500" t="s">
        <v>129</v>
      </c>
      <c r="AR1500">
        <v>99</v>
      </c>
      <c r="AS1500">
        <v>-5</v>
      </c>
      <c r="AT1500">
        <v>832</v>
      </c>
      <c r="BB1500" t="str">
        <f t="shared" si="94"/>
        <v>1200</v>
      </c>
      <c r="BC1500">
        <v>1</v>
      </c>
      <c r="BD1500" t="str">
        <f t="shared" si="96"/>
        <v xml:space="preserve">N1281F  </v>
      </c>
      <c r="BE1500">
        <v>1</v>
      </c>
      <c r="BG1500">
        <v>0</v>
      </c>
      <c r="BH1500">
        <v>0</v>
      </c>
      <c r="BI1500">
        <v>0</v>
      </c>
      <c r="BJ1500">
        <v>550</v>
      </c>
      <c r="BK1500">
        <v>-175</v>
      </c>
      <c r="BL1500" t="s">
        <v>130</v>
      </c>
      <c r="BM1500">
        <v>1</v>
      </c>
      <c r="BN1500">
        <v>0</v>
      </c>
      <c r="BO1500">
        <v>1</v>
      </c>
      <c r="BP1500">
        <v>0</v>
      </c>
      <c r="BT1500">
        <v>0</v>
      </c>
      <c r="BU1500">
        <v>0</v>
      </c>
      <c r="CE1500" t="str">
        <f>"21:16:26.943"</f>
        <v>21:16:26.943</v>
      </c>
      <c r="CF1500">
        <v>943122003</v>
      </c>
      <c r="CI1500">
        <v>0</v>
      </c>
      <c r="CJ1500">
        <v>1504</v>
      </c>
      <c r="CK1500">
        <v>1011.2</v>
      </c>
      <c r="CL1500">
        <v>4.2187999999999999</v>
      </c>
      <c r="CM1500">
        <v>1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5</v>
      </c>
      <c r="CY1500">
        <v>7</v>
      </c>
      <c r="CZ1500" t="s">
        <v>131</v>
      </c>
      <c r="DA1500">
        <v>145</v>
      </c>
      <c r="DB1500">
        <v>1</v>
      </c>
      <c r="DC1500" t="s">
        <v>132</v>
      </c>
      <c r="DD1500" t="s">
        <v>133</v>
      </c>
      <c r="DG1500">
        <v>1926404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3">
      <c r="A1501" t="str">
        <f>"09/28/2024 21:16:27.253"</f>
        <v>09/28/2024 21:16:27.253</v>
      </c>
      <c r="C1501" t="str">
        <f t="shared" si="95"/>
        <v>FFDFD7C0</v>
      </c>
      <c r="D1501" t="s">
        <v>143</v>
      </c>
      <c r="E1501">
        <v>13</v>
      </c>
      <c r="J1501" t="s">
        <v>144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"21:16:26.938"</f>
        <v>21:16:26.938</v>
      </c>
      <c r="T1501" t="str">
        <f>"21:16:26.438"</f>
        <v>21:16:26.438</v>
      </c>
      <c r="U1501" t="str">
        <f t="shared" si="93"/>
        <v>A073EB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126</v>
      </c>
      <c r="AG1501">
        <v>0</v>
      </c>
      <c r="AH1501">
        <v>0</v>
      </c>
      <c r="AI1501">
        <v>2</v>
      </c>
      <c r="AJ1501">
        <v>1</v>
      </c>
      <c r="AK1501" t="s">
        <v>772</v>
      </c>
      <c r="AL1501">
        <v>36.003312999999999</v>
      </c>
      <c r="AM1501" t="s">
        <v>773</v>
      </c>
      <c r="AN1501">
        <v>-75.669043000000002</v>
      </c>
      <c r="AO1501">
        <v>25</v>
      </c>
      <c r="AP1501">
        <v>725</v>
      </c>
      <c r="AQ1501" t="s">
        <v>129</v>
      </c>
      <c r="AR1501">
        <v>99</v>
      </c>
      <c r="AS1501">
        <v>-5</v>
      </c>
      <c r="AT1501">
        <v>832</v>
      </c>
      <c r="BB1501" t="str">
        <f t="shared" si="94"/>
        <v>1200</v>
      </c>
      <c r="BC1501">
        <v>1</v>
      </c>
      <c r="BD1501" t="str">
        <f t="shared" si="96"/>
        <v xml:space="preserve">N1281F  </v>
      </c>
      <c r="BE1501">
        <v>1</v>
      </c>
      <c r="BG1501">
        <v>0</v>
      </c>
      <c r="BH1501">
        <v>0</v>
      </c>
      <c r="BI1501">
        <v>0</v>
      </c>
      <c r="BJ1501">
        <v>550</v>
      </c>
      <c r="BK1501">
        <v>-175</v>
      </c>
      <c r="BL1501" t="s">
        <v>130</v>
      </c>
      <c r="BM1501">
        <v>1</v>
      </c>
      <c r="BN1501">
        <v>0</v>
      </c>
      <c r="BO1501">
        <v>1</v>
      </c>
      <c r="BP1501">
        <v>0</v>
      </c>
      <c r="BT1501">
        <v>0</v>
      </c>
      <c r="BU1501">
        <v>0</v>
      </c>
      <c r="CE1501" t="str">
        <f>"21:16:26.943"</f>
        <v>21:16:26.943</v>
      </c>
      <c r="CF1501">
        <v>943122003</v>
      </c>
      <c r="CI1501">
        <v>0</v>
      </c>
      <c r="CJ1501">
        <v>1504</v>
      </c>
      <c r="CK1501">
        <v>1011.2</v>
      </c>
      <c r="CL1501">
        <v>4.2187999999999999</v>
      </c>
      <c r="CM1501">
        <v>1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5</v>
      </c>
      <c r="CY1501">
        <v>7</v>
      </c>
      <c r="CZ1501" t="s">
        <v>131</v>
      </c>
      <c r="DA1501">
        <v>145</v>
      </c>
      <c r="DB1501">
        <v>1</v>
      </c>
      <c r="DC1501" t="s">
        <v>132</v>
      </c>
      <c r="DD1501" t="s">
        <v>133</v>
      </c>
      <c r="DG1501">
        <v>1926404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3">
      <c r="A1502" t="str">
        <f>"09/28/2024 21:16:27.253"</f>
        <v>09/28/2024 21:16:27.253</v>
      </c>
      <c r="C1502" t="str">
        <f t="shared" si="95"/>
        <v>FFDFD7C0</v>
      </c>
      <c r="D1502" t="s">
        <v>136</v>
      </c>
      <c r="E1502">
        <v>3</v>
      </c>
      <c r="F1502">
        <v>1003</v>
      </c>
      <c r="G1502" t="s">
        <v>142</v>
      </c>
      <c r="J1502" t="s">
        <v>137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"21:16:26.938"</f>
        <v>21:16:26.938</v>
      </c>
      <c r="T1502" t="str">
        <f>"21:16:26.438"</f>
        <v>21:16:26.438</v>
      </c>
      <c r="U1502" t="str">
        <f t="shared" si="93"/>
        <v>A073EB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126</v>
      </c>
      <c r="AG1502">
        <v>0</v>
      </c>
      <c r="AH1502">
        <v>0</v>
      </c>
      <c r="AI1502">
        <v>2</v>
      </c>
      <c r="AJ1502">
        <v>1</v>
      </c>
      <c r="AK1502" t="s">
        <v>772</v>
      </c>
      <c r="AL1502">
        <v>36.003312999999999</v>
      </c>
      <c r="AM1502" t="s">
        <v>773</v>
      </c>
      <c r="AN1502">
        <v>-75.669043000000002</v>
      </c>
      <c r="AO1502">
        <v>25</v>
      </c>
      <c r="AP1502">
        <v>725</v>
      </c>
      <c r="AQ1502" t="s">
        <v>129</v>
      </c>
      <c r="AR1502">
        <v>99</v>
      </c>
      <c r="AS1502">
        <v>-5</v>
      </c>
      <c r="AT1502">
        <v>832</v>
      </c>
      <c r="BB1502" t="str">
        <f t="shared" si="94"/>
        <v>1200</v>
      </c>
      <c r="BC1502">
        <v>1</v>
      </c>
      <c r="BD1502" t="str">
        <f t="shared" si="96"/>
        <v xml:space="preserve">N1281F  </v>
      </c>
      <c r="BE1502">
        <v>1</v>
      </c>
      <c r="BG1502">
        <v>0</v>
      </c>
      <c r="BH1502">
        <v>0</v>
      </c>
      <c r="BI1502">
        <v>0</v>
      </c>
      <c r="BJ1502">
        <v>550</v>
      </c>
      <c r="BK1502">
        <v>-175</v>
      </c>
      <c r="BL1502" t="s">
        <v>130</v>
      </c>
      <c r="BM1502">
        <v>1</v>
      </c>
      <c r="BN1502">
        <v>0</v>
      </c>
      <c r="BO1502">
        <v>1</v>
      </c>
      <c r="BP1502">
        <v>0</v>
      </c>
      <c r="BT1502">
        <v>0</v>
      </c>
      <c r="BU1502">
        <v>0</v>
      </c>
      <c r="CE1502" t="str">
        <f>"21:16:26.943"</f>
        <v>21:16:26.943</v>
      </c>
      <c r="CF1502">
        <v>943122003</v>
      </c>
      <c r="CI1502">
        <v>0</v>
      </c>
      <c r="CJ1502">
        <v>1504</v>
      </c>
      <c r="CK1502">
        <v>1011.2</v>
      </c>
      <c r="CL1502">
        <v>4.2187999999999999</v>
      </c>
      <c r="CM1502">
        <v>1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5</v>
      </c>
      <c r="CY1502">
        <v>7</v>
      </c>
      <c r="CZ1502" t="s">
        <v>131</v>
      </c>
      <c r="DA1502">
        <v>145</v>
      </c>
      <c r="DB1502">
        <v>1</v>
      </c>
      <c r="DC1502" t="s">
        <v>132</v>
      </c>
      <c r="DD1502" t="s">
        <v>133</v>
      </c>
      <c r="DG1502">
        <v>1926404</v>
      </c>
      <c r="DI1502">
        <v>0</v>
      </c>
      <c r="DJ1502">
        <v>0</v>
      </c>
      <c r="DK1502">
        <v>1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3">
      <c r="A1503" t="str">
        <f>"09/28/2024 21:16:27.253"</f>
        <v>09/28/2024 21:16:27.253</v>
      </c>
      <c r="C1503" t="str">
        <f t="shared" si="95"/>
        <v>FFDFD7C0</v>
      </c>
      <c r="D1503" t="s">
        <v>427</v>
      </c>
      <c r="E1503">
        <v>46</v>
      </c>
      <c r="H1503">
        <v>143</v>
      </c>
      <c r="I1503" t="s">
        <v>428</v>
      </c>
      <c r="J1503" t="s">
        <v>297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"21:16:26.938"</f>
        <v>21:16:26.938</v>
      </c>
      <c r="T1503" t="str">
        <f>"21:16:26.438"</f>
        <v>21:16:26.438</v>
      </c>
      <c r="U1503" t="str">
        <f t="shared" si="93"/>
        <v>A073EB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126</v>
      </c>
      <c r="AG1503">
        <v>0</v>
      </c>
      <c r="AH1503">
        <v>0</v>
      </c>
      <c r="AI1503">
        <v>2</v>
      </c>
      <c r="AJ1503">
        <v>1</v>
      </c>
      <c r="AK1503" t="s">
        <v>772</v>
      </c>
      <c r="AL1503">
        <v>36.003312999999999</v>
      </c>
      <c r="AM1503" t="s">
        <v>773</v>
      </c>
      <c r="AN1503">
        <v>-75.669043000000002</v>
      </c>
      <c r="AO1503">
        <v>25</v>
      </c>
      <c r="AP1503">
        <v>725</v>
      </c>
      <c r="AQ1503" t="s">
        <v>129</v>
      </c>
      <c r="AR1503">
        <v>99</v>
      </c>
      <c r="AS1503">
        <v>-5</v>
      </c>
      <c r="AT1503">
        <v>832</v>
      </c>
      <c r="BB1503" t="str">
        <f t="shared" si="94"/>
        <v>1200</v>
      </c>
      <c r="BC1503">
        <v>1</v>
      </c>
      <c r="BD1503" t="str">
        <f t="shared" si="96"/>
        <v xml:space="preserve">N1281F  </v>
      </c>
      <c r="BE1503">
        <v>1</v>
      </c>
      <c r="BG1503">
        <v>0</v>
      </c>
      <c r="BH1503">
        <v>0</v>
      </c>
      <c r="BI1503">
        <v>0</v>
      </c>
      <c r="BJ1503">
        <v>550</v>
      </c>
      <c r="BK1503">
        <v>-175</v>
      </c>
      <c r="BL1503" t="s">
        <v>130</v>
      </c>
      <c r="BM1503">
        <v>1</v>
      </c>
      <c r="BN1503">
        <v>0</v>
      </c>
      <c r="BO1503">
        <v>1</v>
      </c>
      <c r="BP1503">
        <v>0</v>
      </c>
      <c r="BT1503">
        <v>0</v>
      </c>
      <c r="BU1503">
        <v>0</v>
      </c>
      <c r="CE1503" t="str">
        <f>"21:16:26.943"</f>
        <v>21:16:26.943</v>
      </c>
      <c r="CF1503">
        <v>943122003</v>
      </c>
      <c r="CI1503">
        <v>0</v>
      </c>
      <c r="CJ1503">
        <v>1504</v>
      </c>
      <c r="CK1503">
        <v>1011.2</v>
      </c>
      <c r="CL1503">
        <v>4.2187999999999999</v>
      </c>
      <c r="CM1503">
        <v>1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5</v>
      </c>
      <c r="CY1503">
        <v>7</v>
      </c>
      <c r="CZ1503" t="s">
        <v>131</v>
      </c>
      <c r="DA1503">
        <v>145</v>
      </c>
      <c r="DB1503">
        <v>1</v>
      </c>
      <c r="DC1503" t="s">
        <v>132</v>
      </c>
      <c r="DD1503" t="s">
        <v>133</v>
      </c>
      <c r="DG1503">
        <v>1926404</v>
      </c>
      <c r="DI1503">
        <v>0</v>
      </c>
      <c r="DJ1503">
        <v>0</v>
      </c>
      <c r="DK1503">
        <v>1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3">
      <c r="A1504" t="str">
        <f>"09/28/2024 21:16:27.253"</f>
        <v>09/28/2024 21:16:27.253</v>
      </c>
      <c r="C1504" t="str">
        <f t="shared" si="95"/>
        <v>FFDFD7C0</v>
      </c>
      <c r="D1504" t="s">
        <v>136</v>
      </c>
      <c r="E1504">
        <v>4</v>
      </c>
      <c r="F1504">
        <v>1004</v>
      </c>
      <c r="G1504" t="s">
        <v>124</v>
      </c>
      <c r="J1504" t="s">
        <v>137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"21:16:26.938"</f>
        <v>21:16:26.938</v>
      </c>
      <c r="T1504" t="str">
        <f>"21:16:26.438"</f>
        <v>21:16:26.438</v>
      </c>
      <c r="U1504" t="str">
        <f t="shared" si="93"/>
        <v>A073EB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126</v>
      </c>
      <c r="AG1504">
        <v>0</v>
      </c>
      <c r="AH1504">
        <v>0</v>
      </c>
      <c r="AI1504">
        <v>2</v>
      </c>
      <c r="AJ1504">
        <v>1</v>
      </c>
      <c r="AK1504" t="s">
        <v>772</v>
      </c>
      <c r="AL1504">
        <v>36.003312999999999</v>
      </c>
      <c r="AM1504" t="s">
        <v>773</v>
      </c>
      <c r="AN1504">
        <v>-75.669043000000002</v>
      </c>
      <c r="AO1504">
        <v>25</v>
      </c>
      <c r="AP1504">
        <v>725</v>
      </c>
      <c r="AQ1504" t="s">
        <v>129</v>
      </c>
      <c r="AR1504">
        <v>99</v>
      </c>
      <c r="AS1504">
        <v>-5</v>
      </c>
      <c r="AT1504">
        <v>832</v>
      </c>
      <c r="BB1504" t="str">
        <f t="shared" si="94"/>
        <v>1200</v>
      </c>
      <c r="BC1504">
        <v>1</v>
      </c>
      <c r="BD1504" t="str">
        <f t="shared" si="96"/>
        <v xml:space="preserve">N1281F  </v>
      </c>
      <c r="BE1504">
        <v>1</v>
      </c>
      <c r="BG1504">
        <v>0</v>
      </c>
      <c r="BH1504">
        <v>0</v>
      </c>
      <c r="BI1504">
        <v>0</v>
      </c>
      <c r="BJ1504">
        <v>550</v>
      </c>
      <c r="BK1504">
        <v>-175</v>
      </c>
      <c r="BL1504" t="s">
        <v>130</v>
      </c>
      <c r="BM1504">
        <v>1</v>
      </c>
      <c r="BN1504">
        <v>0</v>
      </c>
      <c r="BO1504">
        <v>1</v>
      </c>
      <c r="BP1504">
        <v>0</v>
      </c>
      <c r="BT1504">
        <v>0</v>
      </c>
      <c r="BU1504">
        <v>0</v>
      </c>
      <c r="CE1504" t="str">
        <f>"21:16:26.943"</f>
        <v>21:16:26.943</v>
      </c>
      <c r="CF1504">
        <v>943122003</v>
      </c>
      <c r="CI1504">
        <v>0</v>
      </c>
      <c r="CJ1504">
        <v>1504</v>
      </c>
      <c r="CK1504">
        <v>1011.2</v>
      </c>
      <c r="CL1504">
        <v>4.2187999999999999</v>
      </c>
      <c r="CM1504">
        <v>1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5</v>
      </c>
      <c r="CY1504">
        <v>7</v>
      </c>
      <c r="CZ1504" t="s">
        <v>131</v>
      </c>
      <c r="DA1504">
        <v>145</v>
      </c>
      <c r="DB1504">
        <v>1</v>
      </c>
      <c r="DC1504" t="s">
        <v>132</v>
      </c>
      <c r="DD1504" t="s">
        <v>133</v>
      </c>
      <c r="DG1504">
        <v>1926404</v>
      </c>
      <c r="DI1504">
        <v>0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3">
      <c r="A1505" t="str">
        <f>"09/28/2024 21:16:28.315"</f>
        <v>09/28/2024 21:16:28.315</v>
      </c>
      <c r="C1505" t="str">
        <f t="shared" si="95"/>
        <v>FFDFD7C0</v>
      </c>
      <c r="D1505" t="s">
        <v>123</v>
      </c>
      <c r="E1505">
        <v>2</v>
      </c>
      <c r="H1505">
        <v>158</v>
      </c>
      <c r="I1505" t="s">
        <v>124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"21:16:27.992"</f>
        <v>21:16:27.992</v>
      </c>
      <c r="T1505" t="str">
        <f>"21:16:26.992"</f>
        <v>21:16:26.992</v>
      </c>
      <c r="U1505" t="str">
        <f t="shared" si="93"/>
        <v>A073EB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126</v>
      </c>
      <c r="AG1505">
        <v>0</v>
      </c>
      <c r="AH1505">
        <v>0</v>
      </c>
      <c r="AI1505">
        <v>2</v>
      </c>
      <c r="AJ1505">
        <v>1</v>
      </c>
      <c r="AK1505" t="s">
        <v>770</v>
      </c>
      <c r="AL1505">
        <v>36.003355999999997</v>
      </c>
      <c r="AM1505" t="s">
        <v>774</v>
      </c>
      <c r="AN1505">
        <v>-75.668441999999999</v>
      </c>
      <c r="AO1505">
        <v>25</v>
      </c>
      <c r="AP1505">
        <v>750</v>
      </c>
      <c r="AQ1505" t="s">
        <v>129</v>
      </c>
      <c r="AR1505">
        <v>100</v>
      </c>
      <c r="AS1505">
        <v>0</v>
      </c>
      <c r="AT1505">
        <v>896</v>
      </c>
      <c r="BB1505" t="str">
        <f t="shared" si="94"/>
        <v>1200</v>
      </c>
      <c r="BC1505">
        <v>1</v>
      </c>
      <c r="BD1505" t="str">
        <f t="shared" si="96"/>
        <v xml:space="preserve">N1281F  </v>
      </c>
      <c r="BE1505">
        <v>1</v>
      </c>
      <c r="BG1505">
        <v>0</v>
      </c>
      <c r="BH1505">
        <v>0</v>
      </c>
      <c r="BI1505">
        <v>0</v>
      </c>
      <c r="BJ1505">
        <v>550</v>
      </c>
      <c r="BK1505">
        <v>-200</v>
      </c>
      <c r="BL1505" t="s">
        <v>130</v>
      </c>
      <c r="BM1505">
        <v>1</v>
      </c>
      <c r="BN1505">
        <v>0</v>
      </c>
      <c r="BO1505">
        <v>1</v>
      </c>
      <c r="BP1505">
        <v>0</v>
      </c>
      <c r="BT1505">
        <v>0</v>
      </c>
      <c r="BU1505">
        <v>0</v>
      </c>
      <c r="CE1505" t="str">
        <f>"21:16:27.997"</f>
        <v>21:16:27.997</v>
      </c>
      <c r="CF1505">
        <v>996622135</v>
      </c>
      <c r="CI1505">
        <v>0</v>
      </c>
      <c r="CJ1505">
        <v>1504</v>
      </c>
      <c r="CK1505">
        <v>1011.2</v>
      </c>
      <c r="CL1505">
        <v>4.2187999999999999</v>
      </c>
      <c r="CM1505">
        <v>1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5</v>
      </c>
      <c r="CY1505">
        <v>7</v>
      </c>
      <c r="CZ1505" t="s">
        <v>131</v>
      </c>
      <c r="DA1505">
        <v>145</v>
      </c>
      <c r="DB1505">
        <v>1</v>
      </c>
      <c r="DC1505" t="s">
        <v>132</v>
      </c>
      <c r="DD1505" t="s">
        <v>133</v>
      </c>
      <c r="DG1505">
        <v>1926906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3">
      <c r="A1506" t="str">
        <f>"09/28/2024 21:16:28.315"</f>
        <v>09/28/2024 21:16:28.315</v>
      </c>
      <c r="C1506" t="str">
        <f t="shared" si="95"/>
        <v>FFDFD7C0</v>
      </c>
      <c r="D1506" t="s">
        <v>136</v>
      </c>
      <c r="E1506">
        <v>3</v>
      </c>
      <c r="F1506">
        <v>1003</v>
      </c>
      <c r="G1506" t="s">
        <v>142</v>
      </c>
      <c r="J1506" t="s">
        <v>137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"21:16:27.992"</f>
        <v>21:16:27.992</v>
      </c>
      <c r="T1506" t="str">
        <f>"21:16:26.992"</f>
        <v>21:16:26.992</v>
      </c>
      <c r="U1506" t="str">
        <f t="shared" si="93"/>
        <v>A073EB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126</v>
      </c>
      <c r="AG1506">
        <v>0</v>
      </c>
      <c r="AH1506">
        <v>0</v>
      </c>
      <c r="AI1506">
        <v>2</v>
      </c>
      <c r="AJ1506">
        <v>1</v>
      </c>
      <c r="AK1506" t="s">
        <v>770</v>
      </c>
      <c r="AL1506">
        <v>36.003355999999997</v>
      </c>
      <c r="AM1506" t="s">
        <v>774</v>
      </c>
      <c r="AN1506">
        <v>-75.668441999999999</v>
      </c>
      <c r="AO1506">
        <v>25</v>
      </c>
      <c r="AP1506">
        <v>750</v>
      </c>
      <c r="AQ1506" t="s">
        <v>129</v>
      </c>
      <c r="AR1506">
        <v>100</v>
      </c>
      <c r="AS1506">
        <v>0</v>
      </c>
      <c r="AT1506">
        <v>896</v>
      </c>
      <c r="BB1506" t="str">
        <f t="shared" si="94"/>
        <v>1200</v>
      </c>
      <c r="BC1506">
        <v>1</v>
      </c>
      <c r="BD1506" t="str">
        <f t="shared" si="96"/>
        <v xml:space="preserve">N1281F  </v>
      </c>
      <c r="BE1506">
        <v>1</v>
      </c>
      <c r="BG1506">
        <v>0</v>
      </c>
      <c r="BH1506">
        <v>0</v>
      </c>
      <c r="BI1506">
        <v>0</v>
      </c>
      <c r="BJ1506">
        <v>550</v>
      </c>
      <c r="BK1506">
        <v>-200</v>
      </c>
      <c r="BL1506" t="s">
        <v>130</v>
      </c>
      <c r="BM1506">
        <v>1</v>
      </c>
      <c r="BN1506">
        <v>0</v>
      </c>
      <c r="BO1506">
        <v>1</v>
      </c>
      <c r="BP1506">
        <v>0</v>
      </c>
      <c r="BT1506">
        <v>0</v>
      </c>
      <c r="BU1506">
        <v>0</v>
      </c>
      <c r="CE1506" t="str">
        <f>"21:16:27.997"</f>
        <v>21:16:27.997</v>
      </c>
      <c r="CF1506">
        <v>996622135</v>
      </c>
      <c r="CI1506">
        <v>0</v>
      </c>
      <c r="CJ1506">
        <v>1504</v>
      </c>
      <c r="CK1506">
        <v>1011.2</v>
      </c>
      <c r="CL1506">
        <v>4.2187999999999999</v>
      </c>
      <c r="CM1506">
        <v>1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131</v>
      </c>
      <c r="DA1506">
        <v>145</v>
      </c>
      <c r="DB1506">
        <v>1</v>
      </c>
      <c r="DC1506" t="s">
        <v>132</v>
      </c>
      <c r="DD1506" t="s">
        <v>133</v>
      </c>
      <c r="DG1506">
        <v>1926906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3">
      <c r="A1507" t="str">
        <f>"09/28/2024 21:16:28.315"</f>
        <v>09/28/2024 21:16:28.315</v>
      </c>
      <c r="C1507" t="str">
        <f t="shared" si="95"/>
        <v>FFDFD7C0</v>
      </c>
      <c r="D1507" t="s">
        <v>143</v>
      </c>
      <c r="E1507">
        <v>13</v>
      </c>
      <c r="J1507" t="s">
        <v>144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"21:16:27.992"</f>
        <v>21:16:27.992</v>
      </c>
      <c r="T1507" t="str">
        <f>"21:16:26.992"</f>
        <v>21:16:26.992</v>
      </c>
      <c r="U1507" t="str">
        <f t="shared" si="93"/>
        <v>A073EB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126</v>
      </c>
      <c r="AG1507">
        <v>0</v>
      </c>
      <c r="AH1507">
        <v>0</v>
      </c>
      <c r="AI1507">
        <v>2</v>
      </c>
      <c r="AJ1507">
        <v>1</v>
      </c>
      <c r="AK1507" t="s">
        <v>770</v>
      </c>
      <c r="AL1507">
        <v>36.003355999999997</v>
      </c>
      <c r="AM1507" t="s">
        <v>774</v>
      </c>
      <c r="AN1507">
        <v>-75.668441999999999</v>
      </c>
      <c r="AO1507">
        <v>25</v>
      </c>
      <c r="AP1507">
        <v>750</v>
      </c>
      <c r="AQ1507" t="s">
        <v>129</v>
      </c>
      <c r="AR1507">
        <v>100</v>
      </c>
      <c r="AS1507">
        <v>0</v>
      </c>
      <c r="AT1507">
        <v>896</v>
      </c>
      <c r="BB1507" t="str">
        <f t="shared" si="94"/>
        <v>1200</v>
      </c>
      <c r="BC1507">
        <v>1</v>
      </c>
      <c r="BD1507" t="str">
        <f t="shared" si="96"/>
        <v xml:space="preserve">N1281F  </v>
      </c>
      <c r="BE1507">
        <v>1</v>
      </c>
      <c r="BG1507">
        <v>0</v>
      </c>
      <c r="BH1507">
        <v>0</v>
      </c>
      <c r="BI1507">
        <v>0</v>
      </c>
      <c r="BJ1507">
        <v>550</v>
      </c>
      <c r="BK1507">
        <v>-200</v>
      </c>
      <c r="BL1507" t="s">
        <v>130</v>
      </c>
      <c r="BM1507">
        <v>1</v>
      </c>
      <c r="BN1507">
        <v>0</v>
      </c>
      <c r="BO1507">
        <v>1</v>
      </c>
      <c r="BP1507">
        <v>0</v>
      </c>
      <c r="BT1507">
        <v>0</v>
      </c>
      <c r="BU1507">
        <v>0</v>
      </c>
      <c r="CE1507" t="str">
        <f>"21:16:27.997"</f>
        <v>21:16:27.997</v>
      </c>
      <c r="CF1507">
        <v>996622135</v>
      </c>
      <c r="CI1507">
        <v>0</v>
      </c>
      <c r="CJ1507">
        <v>1504</v>
      </c>
      <c r="CK1507">
        <v>1011.2</v>
      </c>
      <c r="CL1507">
        <v>4.2187999999999999</v>
      </c>
      <c r="CM1507">
        <v>1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131</v>
      </c>
      <c r="DA1507">
        <v>145</v>
      </c>
      <c r="DB1507">
        <v>1</v>
      </c>
      <c r="DC1507" t="s">
        <v>132</v>
      </c>
      <c r="DD1507" t="s">
        <v>133</v>
      </c>
      <c r="DG1507">
        <v>1926906</v>
      </c>
      <c r="DI1507">
        <v>0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3">
      <c r="A1508" t="str">
        <f>"09/28/2024 21:16:28.315"</f>
        <v>09/28/2024 21:16:28.315</v>
      </c>
      <c r="C1508" t="str">
        <f t="shared" si="95"/>
        <v>FFDFD7C0</v>
      </c>
      <c r="D1508" t="s">
        <v>427</v>
      </c>
      <c r="E1508">
        <v>46</v>
      </c>
      <c r="H1508">
        <v>143</v>
      </c>
      <c r="I1508" t="s">
        <v>428</v>
      </c>
      <c r="J1508" t="s">
        <v>297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"21:16:27.992"</f>
        <v>21:16:27.992</v>
      </c>
      <c r="T1508" t="str">
        <f>"21:16:26.992"</f>
        <v>21:16:26.992</v>
      </c>
      <c r="U1508" t="str">
        <f t="shared" si="93"/>
        <v>A073EB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126</v>
      </c>
      <c r="AG1508">
        <v>0</v>
      </c>
      <c r="AH1508">
        <v>0</v>
      </c>
      <c r="AI1508">
        <v>2</v>
      </c>
      <c r="AJ1508">
        <v>1</v>
      </c>
      <c r="AK1508" t="s">
        <v>770</v>
      </c>
      <c r="AL1508">
        <v>36.003355999999997</v>
      </c>
      <c r="AM1508" t="s">
        <v>774</v>
      </c>
      <c r="AN1508">
        <v>-75.668441999999999</v>
      </c>
      <c r="AO1508">
        <v>25</v>
      </c>
      <c r="AP1508">
        <v>750</v>
      </c>
      <c r="AQ1508" t="s">
        <v>129</v>
      </c>
      <c r="AR1508">
        <v>100</v>
      </c>
      <c r="AS1508">
        <v>0</v>
      </c>
      <c r="AT1508">
        <v>896</v>
      </c>
      <c r="BB1508" t="str">
        <f t="shared" si="94"/>
        <v>1200</v>
      </c>
      <c r="BC1508">
        <v>1</v>
      </c>
      <c r="BD1508" t="str">
        <f t="shared" si="96"/>
        <v xml:space="preserve">N1281F  </v>
      </c>
      <c r="BE1508">
        <v>1</v>
      </c>
      <c r="BG1508">
        <v>0</v>
      </c>
      <c r="BH1508">
        <v>0</v>
      </c>
      <c r="BI1508">
        <v>0</v>
      </c>
      <c r="BJ1508">
        <v>550</v>
      </c>
      <c r="BK1508">
        <v>-200</v>
      </c>
      <c r="BL1508" t="s">
        <v>130</v>
      </c>
      <c r="BM1508">
        <v>1</v>
      </c>
      <c r="BN1508">
        <v>0</v>
      </c>
      <c r="BO1508">
        <v>1</v>
      </c>
      <c r="BP1508">
        <v>0</v>
      </c>
      <c r="BT1508">
        <v>0</v>
      </c>
      <c r="BU1508">
        <v>0</v>
      </c>
      <c r="CE1508" t="str">
        <f>"21:16:27.997"</f>
        <v>21:16:27.997</v>
      </c>
      <c r="CF1508">
        <v>996622135</v>
      </c>
      <c r="CI1508">
        <v>0</v>
      </c>
      <c r="CJ1508">
        <v>1504</v>
      </c>
      <c r="CK1508">
        <v>1011.2</v>
      </c>
      <c r="CL1508">
        <v>4.2187999999999999</v>
      </c>
      <c r="CM1508">
        <v>1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131</v>
      </c>
      <c r="DA1508">
        <v>145</v>
      </c>
      <c r="DB1508">
        <v>1</v>
      </c>
      <c r="DC1508" t="s">
        <v>132</v>
      </c>
      <c r="DD1508" t="s">
        <v>133</v>
      </c>
      <c r="DG1508">
        <v>1926906</v>
      </c>
      <c r="DI1508">
        <v>0</v>
      </c>
      <c r="DJ1508">
        <v>0</v>
      </c>
      <c r="DK1508">
        <v>1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3">
      <c r="A1509" t="str">
        <f>"09/28/2024 21:16:28.315"</f>
        <v>09/28/2024 21:16:28.315</v>
      </c>
      <c r="C1509" t="str">
        <f t="shared" si="95"/>
        <v>FFDFD7C0</v>
      </c>
      <c r="D1509" t="s">
        <v>136</v>
      </c>
      <c r="E1509">
        <v>4</v>
      </c>
      <c r="F1509">
        <v>1004</v>
      </c>
      <c r="G1509" t="s">
        <v>124</v>
      </c>
      <c r="J1509" t="s">
        <v>137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"21:16:27.992"</f>
        <v>21:16:27.992</v>
      </c>
      <c r="T1509" t="str">
        <f>"21:16:26.992"</f>
        <v>21:16:26.992</v>
      </c>
      <c r="U1509" t="str">
        <f t="shared" si="93"/>
        <v>A073EB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126</v>
      </c>
      <c r="AG1509">
        <v>0</v>
      </c>
      <c r="AH1509">
        <v>0</v>
      </c>
      <c r="AI1509">
        <v>2</v>
      </c>
      <c r="AJ1509">
        <v>1</v>
      </c>
      <c r="AK1509" t="s">
        <v>770</v>
      </c>
      <c r="AL1509">
        <v>36.003355999999997</v>
      </c>
      <c r="AM1509" t="s">
        <v>774</v>
      </c>
      <c r="AN1509">
        <v>-75.668441999999999</v>
      </c>
      <c r="AO1509">
        <v>25</v>
      </c>
      <c r="AP1509">
        <v>750</v>
      </c>
      <c r="AQ1509" t="s">
        <v>129</v>
      </c>
      <c r="AR1509">
        <v>100</v>
      </c>
      <c r="AS1509">
        <v>0</v>
      </c>
      <c r="AT1509">
        <v>896</v>
      </c>
      <c r="BB1509" t="str">
        <f t="shared" si="94"/>
        <v>1200</v>
      </c>
      <c r="BC1509">
        <v>1</v>
      </c>
      <c r="BD1509" t="str">
        <f t="shared" si="96"/>
        <v xml:space="preserve">N1281F  </v>
      </c>
      <c r="BE1509">
        <v>1</v>
      </c>
      <c r="BG1509">
        <v>0</v>
      </c>
      <c r="BH1509">
        <v>0</v>
      </c>
      <c r="BI1509">
        <v>0</v>
      </c>
      <c r="BJ1509">
        <v>550</v>
      </c>
      <c r="BK1509">
        <v>-200</v>
      </c>
      <c r="BL1509" t="s">
        <v>130</v>
      </c>
      <c r="BM1509">
        <v>1</v>
      </c>
      <c r="BN1509">
        <v>0</v>
      </c>
      <c r="BO1509">
        <v>1</v>
      </c>
      <c r="BP1509">
        <v>0</v>
      </c>
      <c r="BT1509">
        <v>0</v>
      </c>
      <c r="BU1509">
        <v>0</v>
      </c>
      <c r="CE1509" t="str">
        <f>"21:16:27.997"</f>
        <v>21:16:27.997</v>
      </c>
      <c r="CF1509">
        <v>996622135</v>
      </c>
      <c r="CI1509">
        <v>0</v>
      </c>
      <c r="CJ1509">
        <v>1504</v>
      </c>
      <c r="CK1509">
        <v>1011.2</v>
      </c>
      <c r="CL1509">
        <v>4.2187999999999999</v>
      </c>
      <c r="CM1509">
        <v>1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5</v>
      </c>
      <c r="CY1509">
        <v>7</v>
      </c>
      <c r="CZ1509" t="s">
        <v>131</v>
      </c>
      <c r="DA1509">
        <v>145</v>
      </c>
      <c r="DB1509">
        <v>1</v>
      </c>
      <c r="DC1509" t="s">
        <v>132</v>
      </c>
      <c r="DD1509" t="s">
        <v>133</v>
      </c>
      <c r="DG1509">
        <v>1926906</v>
      </c>
      <c r="DI1509">
        <v>0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3">
      <c r="A1510" t="str">
        <f>"09/28/2024 21:16:29.252"</f>
        <v>09/28/2024 21:16:29.252</v>
      </c>
      <c r="C1510" t="str">
        <f t="shared" si="95"/>
        <v>FFDFD7C0</v>
      </c>
      <c r="D1510" t="s">
        <v>123</v>
      </c>
      <c r="E1510">
        <v>2</v>
      </c>
      <c r="H1510">
        <v>158</v>
      </c>
      <c r="I1510" t="s">
        <v>124</v>
      </c>
      <c r="J1510" t="s">
        <v>125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"21:16:28.984"</f>
        <v>21:16:28.984</v>
      </c>
      <c r="T1510" t="str">
        <f>"21:16:28.584"</f>
        <v>21:16:28.584</v>
      </c>
      <c r="U1510" t="str">
        <f t="shared" si="93"/>
        <v>A073EB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126</v>
      </c>
      <c r="AG1510">
        <v>0</v>
      </c>
      <c r="AH1510">
        <v>0</v>
      </c>
      <c r="AI1510">
        <v>2</v>
      </c>
      <c r="AJ1510">
        <v>1</v>
      </c>
      <c r="AK1510" t="s">
        <v>775</v>
      </c>
      <c r="AL1510">
        <v>36.003463000000004</v>
      </c>
      <c r="AM1510" t="s">
        <v>689</v>
      </c>
      <c r="AN1510">
        <v>-75.667862999999997</v>
      </c>
      <c r="AO1510">
        <v>25</v>
      </c>
      <c r="AP1510">
        <v>750</v>
      </c>
      <c r="AQ1510" t="s">
        <v>129</v>
      </c>
      <c r="AR1510">
        <v>102</v>
      </c>
      <c r="AS1510">
        <v>15</v>
      </c>
      <c r="AT1510">
        <v>896</v>
      </c>
      <c r="BB1510" t="str">
        <f t="shared" si="94"/>
        <v>1200</v>
      </c>
      <c r="BC1510">
        <v>1</v>
      </c>
      <c r="BD1510" t="str">
        <f t="shared" si="96"/>
        <v xml:space="preserve">N1281F  </v>
      </c>
      <c r="BE1510">
        <v>1</v>
      </c>
      <c r="BG1510">
        <v>0</v>
      </c>
      <c r="BH1510">
        <v>0</v>
      </c>
      <c r="BI1510">
        <v>0</v>
      </c>
      <c r="BJ1510">
        <v>575</v>
      </c>
      <c r="BK1510">
        <v>-175</v>
      </c>
      <c r="BL1510" t="s">
        <v>130</v>
      </c>
      <c r="BM1510">
        <v>1</v>
      </c>
      <c r="BN1510">
        <v>0</v>
      </c>
      <c r="BO1510">
        <v>1</v>
      </c>
      <c r="BP1510">
        <v>0</v>
      </c>
      <c r="BT1510">
        <v>0</v>
      </c>
      <c r="BU1510">
        <v>0</v>
      </c>
      <c r="CE1510" t="str">
        <f>"21:16:28.988"</f>
        <v>21:16:28.988</v>
      </c>
      <c r="CF1510">
        <v>987862496</v>
      </c>
      <c r="CI1510">
        <v>0</v>
      </c>
      <c r="CJ1510">
        <v>1504</v>
      </c>
      <c r="CK1510">
        <v>1011.2</v>
      </c>
      <c r="CL1510">
        <v>4.2187999999999999</v>
      </c>
      <c r="CM1510">
        <v>1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5</v>
      </c>
      <c r="CY1510">
        <v>7</v>
      </c>
      <c r="CZ1510" t="s">
        <v>131</v>
      </c>
      <c r="DA1510">
        <v>145</v>
      </c>
      <c r="DB1510">
        <v>1</v>
      </c>
      <c r="DC1510" t="s">
        <v>132</v>
      </c>
      <c r="DD1510" t="s">
        <v>133</v>
      </c>
      <c r="DG1510">
        <v>1927446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3">
      <c r="A1511" t="str">
        <f>"09/28/2024 21:16:29.252"</f>
        <v>09/28/2024 21:16:29.252</v>
      </c>
      <c r="C1511" t="str">
        <f t="shared" si="95"/>
        <v>FFDFD7C0</v>
      </c>
      <c r="D1511" t="s">
        <v>143</v>
      </c>
      <c r="E1511">
        <v>13</v>
      </c>
      <c r="J1511" t="s">
        <v>144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"21:16:28.984"</f>
        <v>21:16:28.984</v>
      </c>
      <c r="T1511" t="str">
        <f>"21:16:28.584"</f>
        <v>21:16:28.584</v>
      </c>
      <c r="U1511" t="str">
        <f t="shared" si="93"/>
        <v>A073EB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126</v>
      </c>
      <c r="AG1511">
        <v>0</v>
      </c>
      <c r="AH1511">
        <v>0</v>
      </c>
      <c r="AI1511">
        <v>2</v>
      </c>
      <c r="AJ1511">
        <v>1</v>
      </c>
      <c r="AK1511" t="s">
        <v>775</v>
      </c>
      <c r="AL1511">
        <v>36.003463000000004</v>
      </c>
      <c r="AM1511" t="s">
        <v>689</v>
      </c>
      <c r="AN1511">
        <v>-75.667862999999997</v>
      </c>
      <c r="AO1511">
        <v>25</v>
      </c>
      <c r="AP1511">
        <v>750</v>
      </c>
      <c r="AQ1511" t="s">
        <v>129</v>
      </c>
      <c r="AR1511">
        <v>102</v>
      </c>
      <c r="AS1511">
        <v>15</v>
      </c>
      <c r="AT1511">
        <v>896</v>
      </c>
      <c r="BB1511" t="str">
        <f t="shared" si="94"/>
        <v>1200</v>
      </c>
      <c r="BC1511">
        <v>1</v>
      </c>
      <c r="BD1511" t="str">
        <f t="shared" si="96"/>
        <v xml:space="preserve">N1281F  </v>
      </c>
      <c r="BE1511">
        <v>1</v>
      </c>
      <c r="BG1511">
        <v>0</v>
      </c>
      <c r="BH1511">
        <v>0</v>
      </c>
      <c r="BI1511">
        <v>0</v>
      </c>
      <c r="BJ1511">
        <v>575</v>
      </c>
      <c r="BK1511">
        <v>-175</v>
      </c>
      <c r="BL1511" t="s">
        <v>130</v>
      </c>
      <c r="BM1511">
        <v>1</v>
      </c>
      <c r="BN1511">
        <v>0</v>
      </c>
      <c r="BO1511">
        <v>1</v>
      </c>
      <c r="BP1511">
        <v>0</v>
      </c>
      <c r="BT1511">
        <v>0</v>
      </c>
      <c r="BU1511">
        <v>0</v>
      </c>
      <c r="CE1511" t="str">
        <f>"21:16:28.988"</f>
        <v>21:16:28.988</v>
      </c>
      <c r="CF1511">
        <v>987862496</v>
      </c>
      <c r="CI1511">
        <v>0</v>
      </c>
      <c r="CJ1511">
        <v>1504</v>
      </c>
      <c r="CK1511">
        <v>1011.2</v>
      </c>
      <c r="CL1511">
        <v>4.2187999999999999</v>
      </c>
      <c r="CM1511">
        <v>1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5</v>
      </c>
      <c r="CY1511">
        <v>7</v>
      </c>
      <c r="CZ1511" t="s">
        <v>131</v>
      </c>
      <c r="DA1511">
        <v>145</v>
      </c>
      <c r="DB1511">
        <v>1</v>
      </c>
      <c r="DC1511" t="s">
        <v>132</v>
      </c>
      <c r="DD1511" t="s">
        <v>133</v>
      </c>
      <c r="DG1511">
        <v>1927446</v>
      </c>
      <c r="DI1511">
        <v>0</v>
      </c>
      <c r="DJ1511">
        <v>0</v>
      </c>
      <c r="DK1511">
        <v>1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3">
      <c r="A1512" t="str">
        <f>"09/28/2024 21:16:29.252"</f>
        <v>09/28/2024 21:16:29.252</v>
      </c>
      <c r="C1512" t="str">
        <f t="shared" si="95"/>
        <v>FFDFD7C0</v>
      </c>
      <c r="D1512" t="s">
        <v>136</v>
      </c>
      <c r="E1512">
        <v>3</v>
      </c>
      <c r="F1512">
        <v>1003</v>
      </c>
      <c r="G1512" t="s">
        <v>142</v>
      </c>
      <c r="J1512" t="s">
        <v>137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"21:16:28.984"</f>
        <v>21:16:28.984</v>
      </c>
      <c r="T1512" t="str">
        <f>"21:16:28.584"</f>
        <v>21:16:28.584</v>
      </c>
      <c r="U1512" t="str">
        <f t="shared" si="93"/>
        <v>A073EB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126</v>
      </c>
      <c r="AG1512">
        <v>0</v>
      </c>
      <c r="AH1512">
        <v>0</v>
      </c>
      <c r="AI1512">
        <v>2</v>
      </c>
      <c r="AJ1512">
        <v>1</v>
      </c>
      <c r="AK1512" t="s">
        <v>775</v>
      </c>
      <c r="AL1512">
        <v>36.003463000000004</v>
      </c>
      <c r="AM1512" t="s">
        <v>689</v>
      </c>
      <c r="AN1512">
        <v>-75.667862999999997</v>
      </c>
      <c r="AO1512">
        <v>25</v>
      </c>
      <c r="AP1512">
        <v>750</v>
      </c>
      <c r="AQ1512" t="s">
        <v>129</v>
      </c>
      <c r="AR1512">
        <v>102</v>
      </c>
      <c r="AS1512">
        <v>15</v>
      </c>
      <c r="AT1512">
        <v>896</v>
      </c>
      <c r="BB1512" t="str">
        <f t="shared" si="94"/>
        <v>1200</v>
      </c>
      <c r="BC1512">
        <v>1</v>
      </c>
      <c r="BD1512" t="str">
        <f t="shared" si="96"/>
        <v xml:space="preserve">N1281F  </v>
      </c>
      <c r="BE1512">
        <v>1</v>
      </c>
      <c r="BG1512">
        <v>0</v>
      </c>
      <c r="BH1512">
        <v>0</v>
      </c>
      <c r="BI1512">
        <v>0</v>
      </c>
      <c r="BJ1512">
        <v>575</v>
      </c>
      <c r="BK1512">
        <v>-175</v>
      </c>
      <c r="BL1512" t="s">
        <v>130</v>
      </c>
      <c r="BM1512">
        <v>1</v>
      </c>
      <c r="BN1512">
        <v>0</v>
      </c>
      <c r="BO1512">
        <v>1</v>
      </c>
      <c r="BP1512">
        <v>0</v>
      </c>
      <c r="BT1512">
        <v>0</v>
      </c>
      <c r="BU1512">
        <v>0</v>
      </c>
      <c r="CE1512" t="str">
        <f>"21:16:28.988"</f>
        <v>21:16:28.988</v>
      </c>
      <c r="CF1512">
        <v>987862496</v>
      </c>
      <c r="CI1512">
        <v>0</v>
      </c>
      <c r="CJ1512">
        <v>1504</v>
      </c>
      <c r="CK1512">
        <v>1011.2</v>
      </c>
      <c r="CL1512">
        <v>4.2187999999999999</v>
      </c>
      <c r="CM1512">
        <v>1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5</v>
      </c>
      <c r="CY1512">
        <v>7</v>
      </c>
      <c r="CZ1512" t="s">
        <v>131</v>
      </c>
      <c r="DA1512">
        <v>145</v>
      </c>
      <c r="DB1512">
        <v>1</v>
      </c>
      <c r="DC1512" t="s">
        <v>132</v>
      </c>
      <c r="DD1512" t="s">
        <v>133</v>
      </c>
      <c r="DG1512">
        <v>1927446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3">
      <c r="A1513" t="str">
        <f>"09/28/2024 21:16:29.299"</f>
        <v>09/28/2024 21:16:29.299</v>
      </c>
      <c r="C1513" t="str">
        <f t="shared" si="95"/>
        <v>FFDFD7C0</v>
      </c>
      <c r="D1513" t="s">
        <v>427</v>
      </c>
      <c r="E1513">
        <v>46</v>
      </c>
      <c r="H1513">
        <v>143</v>
      </c>
      <c r="I1513" t="s">
        <v>428</v>
      </c>
      <c r="J1513" t="s">
        <v>297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"21:16:28.984"</f>
        <v>21:16:28.984</v>
      </c>
      <c r="T1513" t="str">
        <f>"21:16:28.584"</f>
        <v>21:16:28.584</v>
      </c>
      <c r="U1513" t="str">
        <f t="shared" si="93"/>
        <v>A073EB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126</v>
      </c>
      <c r="AG1513">
        <v>0</v>
      </c>
      <c r="AH1513">
        <v>0</v>
      </c>
      <c r="AI1513">
        <v>2</v>
      </c>
      <c r="AJ1513">
        <v>1</v>
      </c>
      <c r="AK1513" t="s">
        <v>775</v>
      </c>
      <c r="AL1513">
        <v>36.003463000000004</v>
      </c>
      <c r="AM1513" t="s">
        <v>689</v>
      </c>
      <c r="AN1513">
        <v>-75.667862999999997</v>
      </c>
      <c r="AO1513">
        <v>25</v>
      </c>
      <c r="AP1513">
        <v>750</v>
      </c>
      <c r="AQ1513" t="s">
        <v>129</v>
      </c>
      <c r="AR1513">
        <v>102</v>
      </c>
      <c r="AS1513">
        <v>15</v>
      </c>
      <c r="AT1513">
        <v>896</v>
      </c>
      <c r="BB1513" t="str">
        <f t="shared" si="94"/>
        <v>1200</v>
      </c>
      <c r="BC1513">
        <v>1</v>
      </c>
      <c r="BD1513" t="str">
        <f t="shared" si="96"/>
        <v xml:space="preserve">N1281F  </v>
      </c>
      <c r="BE1513">
        <v>1</v>
      </c>
      <c r="BG1513">
        <v>0</v>
      </c>
      <c r="BH1513">
        <v>0</v>
      </c>
      <c r="BI1513">
        <v>0</v>
      </c>
      <c r="BJ1513">
        <v>575</v>
      </c>
      <c r="BK1513">
        <v>-175</v>
      </c>
      <c r="BL1513" t="s">
        <v>130</v>
      </c>
      <c r="BM1513">
        <v>1</v>
      </c>
      <c r="BN1513">
        <v>0</v>
      </c>
      <c r="BO1513">
        <v>1</v>
      </c>
      <c r="BP1513">
        <v>0</v>
      </c>
      <c r="BT1513">
        <v>0</v>
      </c>
      <c r="BU1513">
        <v>0</v>
      </c>
      <c r="CE1513" t="str">
        <f>"21:16:28.988"</f>
        <v>21:16:28.988</v>
      </c>
      <c r="CF1513">
        <v>987862496</v>
      </c>
      <c r="CI1513">
        <v>0</v>
      </c>
      <c r="CJ1513">
        <v>1504</v>
      </c>
      <c r="CK1513">
        <v>1011.2</v>
      </c>
      <c r="CL1513">
        <v>4.2187999999999999</v>
      </c>
      <c r="CM1513">
        <v>1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5</v>
      </c>
      <c r="CY1513">
        <v>7</v>
      </c>
      <c r="CZ1513" t="s">
        <v>131</v>
      </c>
      <c r="DA1513">
        <v>145</v>
      </c>
      <c r="DB1513">
        <v>1</v>
      </c>
      <c r="DC1513" t="s">
        <v>132</v>
      </c>
      <c r="DD1513" t="s">
        <v>133</v>
      </c>
      <c r="DG1513">
        <v>1927446</v>
      </c>
      <c r="DI1513">
        <v>0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3">
      <c r="A1514" t="str">
        <f>"09/28/2024 21:16:29.299"</f>
        <v>09/28/2024 21:16:29.299</v>
      </c>
      <c r="C1514" t="str">
        <f t="shared" si="95"/>
        <v>FFDFD7C0</v>
      </c>
      <c r="D1514" t="s">
        <v>136</v>
      </c>
      <c r="E1514">
        <v>4</v>
      </c>
      <c r="F1514">
        <v>1004</v>
      </c>
      <c r="G1514" t="s">
        <v>124</v>
      </c>
      <c r="J1514" t="s">
        <v>137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"21:16:28.984"</f>
        <v>21:16:28.984</v>
      </c>
      <c r="T1514" t="str">
        <f>"21:16:28.584"</f>
        <v>21:16:28.584</v>
      </c>
      <c r="U1514" t="str">
        <f t="shared" si="93"/>
        <v>A073EB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126</v>
      </c>
      <c r="AG1514">
        <v>0</v>
      </c>
      <c r="AH1514">
        <v>0</v>
      </c>
      <c r="AI1514">
        <v>2</v>
      </c>
      <c r="AJ1514">
        <v>1</v>
      </c>
      <c r="AK1514" t="s">
        <v>775</v>
      </c>
      <c r="AL1514">
        <v>36.003463000000004</v>
      </c>
      <c r="AM1514" t="s">
        <v>689</v>
      </c>
      <c r="AN1514">
        <v>-75.667862999999997</v>
      </c>
      <c r="AO1514">
        <v>25</v>
      </c>
      <c r="AP1514">
        <v>750</v>
      </c>
      <c r="AQ1514" t="s">
        <v>129</v>
      </c>
      <c r="AR1514">
        <v>102</v>
      </c>
      <c r="AS1514">
        <v>15</v>
      </c>
      <c r="AT1514">
        <v>896</v>
      </c>
      <c r="BB1514" t="str">
        <f t="shared" si="94"/>
        <v>1200</v>
      </c>
      <c r="BC1514">
        <v>1</v>
      </c>
      <c r="BD1514" t="str">
        <f t="shared" si="96"/>
        <v xml:space="preserve">N1281F  </v>
      </c>
      <c r="BE1514">
        <v>1</v>
      </c>
      <c r="BG1514">
        <v>0</v>
      </c>
      <c r="BH1514">
        <v>0</v>
      </c>
      <c r="BI1514">
        <v>0</v>
      </c>
      <c r="BJ1514">
        <v>575</v>
      </c>
      <c r="BK1514">
        <v>-175</v>
      </c>
      <c r="BL1514" t="s">
        <v>130</v>
      </c>
      <c r="BM1514">
        <v>1</v>
      </c>
      <c r="BN1514">
        <v>0</v>
      </c>
      <c r="BO1514">
        <v>1</v>
      </c>
      <c r="BP1514">
        <v>0</v>
      </c>
      <c r="BT1514">
        <v>0</v>
      </c>
      <c r="BU1514">
        <v>0</v>
      </c>
      <c r="CE1514" t="str">
        <f>"21:16:28.988"</f>
        <v>21:16:28.988</v>
      </c>
      <c r="CF1514">
        <v>987862496</v>
      </c>
      <c r="CI1514">
        <v>0</v>
      </c>
      <c r="CJ1514">
        <v>1504</v>
      </c>
      <c r="CK1514">
        <v>1011.2</v>
      </c>
      <c r="CL1514">
        <v>4.2187999999999999</v>
      </c>
      <c r="CM1514">
        <v>1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5</v>
      </c>
      <c r="CY1514">
        <v>7</v>
      </c>
      <c r="CZ1514" t="s">
        <v>131</v>
      </c>
      <c r="DA1514">
        <v>145</v>
      </c>
      <c r="DB1514">
        <v>1</v>
      </c>
      <c r="DC1514" t="s">
        <v>132</v>
      </c>
      <c r="DD1514" t="s">
        <v>133</v>
      </c>
      <c r="DG1514">
        <v>1927446</v>
      </c>
      <c r="DI1514">
        <v>0</v>
      </c>
      <c r="DJ1514">
        <v>0</v>
      </c>
      <c r="DK1514">
        <v>1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3">
      <c r="A1515" t="str">
        <f>"09/28/2024 21:16:30.361"</f>
        <v>09/28/2024 21:16:30.361</v>
      </c>
      <c r="C1515" t="str">
        <f t="shared" si="95"/>
        <v>FFDFD7C0</v>
      </c>
      <c r="D1515" t="s">
        <v>123</v>
      </c>
      <c r="E1515">
        <v>2</v>
      </c>
      <c r="H1515">
        <v>158</v>
      </c>
      <c r="I1515" t="s">
        <v>124</v>
      </c>
      <c r="J1515" t="s">
        <v>125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"21:16:30.094"</f>
        <v>21:16:30.094</v>
      </c>
      <c r="T1515" t="str">
        <f>"21:16:29.594"</f>
        <v>21:16:29.594</v>
      </c>
      <c r="U1515" t="str">
        <f t="shared" si="93"/>
        <v>A073EB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126</v>
      </c>
      <c r="AG1515">
        <v>0</v>
      </c>
      <c r="AH1515">
        <v>0</v>
      </c>
      <c r="AI1515">
        <v>2</v>
      </c>
      <c r="AJ1515">
        <v>1</v>
      </c>
      <c r="AK1515" t="s">
        <v>776</v>
      </c>
      <c r="AL1515">
        <v>36.003571000000001</v>
      </c>
      <c r="AM1515" t="s">
        <v>777</v>
      </c>
      <c r="AN1515">
        <v>-75.667241000000004</v>
      </c>
      <c r="AO1515">
        <v>25</v>
      </c>
      <c r="AP1515">
        <v>775</v>
      </c>
      <c r="AQ1515" t="s">
        <v>129</v>
      </c>
      <c r="AR1515">
        <v>102</v>
      </c>
      <c r="AS1515">
        <v>25</v>
      </c>
      <c r="AT1515">
        <v>960</v>
      </c>
      <c r="BB1515" t="str">
        <f t="shared" si="94"/>
        <v>1200</v>
      </c>
      <c r="BC1515">
        <v>1</v>
      </c>
      <c r="BD1515" t="str">
        <f t="shared" si="96"/>
        <v xml:space="preserve">N1281F  </v>
      </c>
      <c r="BE1515">
        <v>1</v>
      </c>
      <c r="BG1515">
        <v>0</v>
      </c>
      <c r="BH1515">
        <v>0</v>
      </c>
      <c r="BI1515">
        <v>0</v>
      </c>
      <c r="BJ1515">
        <v>600</v>
      </c>
      <c r="BK1515">
        <v>-175</v>
      </c>
      <c r="BL1515" t="s">
        <v>130</v>
      </c>
      <c r="BM1515">
        <v>1</v>
      </c>
      <c r="BN1515">
        <v>0</v>
      </c>
      <c r="BO1515">
        <v>1</v>
      </c>
      <c r="BP1515">
        <v>0</v>
      </c>
      <c r="BT1515">
        <v>0</v>
      </c>
      <c r="BU1515">
        <v>0</v>
      </c>
      <c r="CE1515" t="str">
        <f>"21:16:30.099"</f>
        <v>21:16:30.099</v>
      </c>
      <c r="CF1515">
        <v>98706878</v>
      </c>
      <c r="CI1515">
        <v>0</v>
      </c>
      <c r="CJ1515">
        <v>1504</v>
      </c>
      <c r="CK1515">
        <v>1011.2</v>
      </c>
      <c r="CL1515">
        <v>4.2187999999999999</v>
      </c>
      <c r="CM1515">
        <v>1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4</v>
      </c>
      <c r="CY1515">
        <v>7</v>
      </c>
      <c r="CZ1515" t="s">
        <v>131</v>
      </c>
      <c r="DA1515">
        <v>145</v>
      </c>
      <c r="DB1515">
        <v>1</v>
      </c>
      <c r="DC1515" t="s">
        <v>132</v>
      </c>
      <c r="DD1515" t="s">
        <v>133</v>
      </c>
      <c r="DG1515">
        <v>1927937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3">
      <c r="A1516" t="str">
        <f>"09/28/2024 21:16:30.361"</f>
        <v>09/28/2024 21:16:30.361</v>
      </c>
      <c r="C1516" t="str">
        <f t="shared" si="95"/>
        <v>FFDFD7C0</v>
      </c>
      <c r="D1516" t="s">
        <v>143</v>
      </c>
      <c r="E1516">
        <v>13</v>
      </c>
      <c r="J1516" t="s">
        <v>144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"21:16:30.094"</f>
        <v>21:16:30.094</v>
      </c>
      <c r="T1516" t="str">
        <f>"21:16:29.594"</f>
        <v>21:16:29.594</v>
      </c>
      <c r="U1516" t="str">
        <f t="shared" si="93"/>
        <v>A073EB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126</v>
      </c>
      <c r="AG1516">
        <v>0</v>
      </c>
      <c r="AH1516">
        <v>0</v>
      </c>
      <c r="AI1516">
        <v>2</v>
      </c>
      <c r="AJ1516">
        <v>1</v>
      </c>
      <c r="AK1516" t="s">
        <v>776</v>
      </c>
      <c r="AL1516">
        <v>36.003571000000001</v>
      </c>
      <c r="AM1516" t="s">
        <v>777</v>
      </c>
      <c r="AN1516">
        <v>-75.667241000000004</v>
      </c>
      <c r="AO1516">
        <v>25</v>
      </c>
      <c r="AP1516">
        <v>775</v>
      </c>
      <c r="AQ1516" t="s">
        <v>129</v>
      </c>
      <c r="AR1516">
        <v>102</v>
      </c>
      <c r="AS1516">
        <v>25</v>
      </c>
      <c r="AT1516">
        <v>960</v>
      </c>
      <c r="BB1516" t="str">
        <f t="shared" si="94"/>
        <v>1200</v>
      </c>
      <c r="BC1516">
        <v>1</v>
      </c>
      <c r="BD1516" t="str">
        <f t="shared" si="96"/>
        <v xml:space="preserve">N1281F  </v>
      </c>
      <c r="BE1516">
        <v>1</v>
      </c>
      <c r="BG1516">
        <v>0</v>
      </c>
      <c r="BH1516">
        <v>0</v>
      </c>
      <c r="BI1516">
        <v>0</v>
      </c>
      <c r="BJ1516">
        <v>600</v>
      </c>
      <c r="BK1516">
        <v>-175</v>
      </c>
      <c r="BL1516" t="s">
        <v>130</v>
      </c>
      <c r="BM1516">
        <v>1</v>
      </c>
      <c r="BN1516">
        <v>0</v>
      </c>
      <c r="BO1516">
        <v>1</v>
      </c>
      <c r="BP1516">
        <v>0</v>
      </c>
      <c r="BT1516">
        <v>0</v>
      </c>
      <c r="BU1516">
        <v>0</v>
      </c>
      <c r="CE1516" t="str">
        <f>"21:16:30.099"</f>
        <v>21:16:30.099</v>
      </c>
      <c r="CF1516">
        <v>98706878</v>
      </c>
      <c r="CI1516">
        <v>0</v>
      </c>
      <c r="CJ1516">
        <v>1504</v>
      </c>
      <c r="CK1516">
        <v>1011.2</v>
      </c>
      <c r="CL1516">
        <v>4.2187999999999999</v>
      </c>
      <c r="CM1516">
        <v>1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4</v>
      </c>
      <c r="CY1516">
        <v>7</v>
      </c>
      <c r="CZ1516" t="s">
        <v>131</v>
      </c>
      <c r="DA1516">
        <v>145</v>
      </c>
      <c r="DB1516">
        <v>1</v>
      </c>
      <c r="DC1516" t="s">
        <v>132</v>
      </c>
      <c r="DD1516" t="s">
        <v>133</v>
      </c>
      <c r="DG1516">
        <v>1927937</v>
      </c>
      <c r="DI1516">
        <v>0</v>
      </c>
      <c r="DJ1516">
        <v>0</v>
      </c>
      <c r="DK1516">
        <v>1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3">
      <c r="A1517" t="str">
        <f>"09/28/2024 21:16:30.361"</f>
        <v>09/28/2024 21:16:30.361</v>
      </c>
      <c r="C1517" t="str">
        <f t="shared" si="95"/>
        <v>FFDFD7C0</v>
      </c>
      <c r="D1517" t="s">
        <v>136</v>
      </c>
      <c r="E1517">
        <v>3</v>
      </c>
      <c r="F1517">
        <v>1003</v>
      </c>
      <c r="G1517" t="s">
        <v>142</v>
      </c>
      <c r="J1517" t="s">
        <v>137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"21:16:30.094"</f>
        <v>21:16:30.094</v>
      </c>
      <c r="T1517" t="str">
        <f>"21:16:29.594"</f>
        <v>21:16:29.594</v>
      </c>
      <c r="U1517" t="str">
        <f t="shared" si="93"/>
        <v>A073EB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126</v>
      </c>
      <c r="AG1517">
        <v>0</v>
      </c>
      <c r="AH1517">
        <v>0</v>
      </c>
      <c r="AI1517">
        <v>2</v>
      </c>
      <c r="AJ1517">
        <v>1</v>
      </c>
      <c r="AK1517" t="s">
        <v>776</v>
      </c>
      <c r="AL1517">
        <v>36.003571000000001</v>
      </c>
      <c r="AM1517" t="s">
        <v>777</v>
      </c>
      <c r="AN1517">
        <v>-75.667241000000004</v>
      </c>
      <c r="AO1517">
        <v>25</v>
      </c>
      <c r="AP1517">
        <v>775</v>
      </c>
      <c r="AQ1517" t="s">
        <v>129</v>
      </c>
      <c r="AR1517">
        <v>102</v>
      </c>
      <c r="AS1517">
        <v>25</v>
      </c>
      <c r="AT1517">
        <v>960</v>
      </c>
      <c r="BB1517" t="str">
        <f t="shared" si="94"/>
        <v>1200</v>
      </c>
      <c r="BC1517">
        <v>1</v>
      </c>
      <c r="BD1517" t="str">
        <f t="shared" si="96"/>
        <v xml:space="preserve">N1281F  </v>
      </c>
      <c r="BE1517">
        <v>1</v>
      </c>
      <c r="BG1517">
        <v>0</v>
      </c>
      <c r="BH1517">
        <v>0</v>
      </c>
      <c r="BI1517">
        <v>0</v>
      </c>
      <c r="BJ1517">
        <v>600</v>
      </c>
      <c r="BK1517">
        <v>-175</v>
      </c>
      <c r="BL1517" t="s">
        <v>130</v>
      </c>
      <c r="BM1517">
        <v>1</v>
      </c>
      <c r="BN1517">
        <v>0</v>
      </c>
      <c r="BO1517">
        <v>1</v>
      </c>
      <c r="BP1517">
        <v>0</v>
      </c>
      <c r="BT1517">
        <v>0</v>
      </c>
      <c r="BU1517">
        <v>0</v>
      </c>
      <c r="CE1517" t="str">
        <f>"21:16:30.099"</f>
        <v>21:16:30.099</v>
      </c>
      <c r="CF1517">
        <v>98706878</v>
      </c>
      <c r="CI1517">
        <v>0</v>
      </c>
      <c r="CJ1517">
        <v>1504</v>
      </c>
      <c r="CK1517">
        <v>1011.2</v>
      </c>
      <c r="CL1517">
        <v>4.2187999999999999</v>
      </c>
      <c r="CM1517">
        <v>1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4</v>
      </c>
      <c r="CY1517">
        <v>7</v>
      </c>
      <c r="CZ1517" t="s">
        <v>131</v>
      </c>
      <c r="DA1517">
        <v>145</v>
      </c>
      <c r="DB1517">
        <v>1</v>
      </c>
      <c r="DC1517" t="s">
        <v>132</v>
      </c>
      <c r="DD1517" t="s">
        <v>133</v>
      </c>
      <c r="DG1517">
        <v>1927937</v>
      </c>
      <c r="DI1517">
        <v>0</v>
      </c>
      <c r="DJ1517">
        <v>0</v>
      </c>
      <c r="DK1517">
        <v>1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3">
      <c r="A1518" t="str">
        <f>"09/28/2024 21:16:30.393"</f>
        <v>09/28/2024 21:16:30.393</v>
      </c>
      <c r="C1518" t="str">
        <f t="shared" si="95"/>
        <v>FFDFD7C0</v>
      </c>
      <c r="D1518" t="s">
        <v>427</v>
      </c>
      <c r="E1518">
        <v>46</v>
      </c>
      <c r="H1518">
        <v>143</v>
      </c>
      <c r="I1518" t="s">
        <v>428</v>
      </c>
      <c r="J1518" t="s">
        <v>297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"21:16:30.094"</f>
        <v>21:16:30.094</v>
      </c>
      <c r="T1518" t="str">
        <f>"21:16:29.594"</f>
        <v>21:16:29.594</v>
      </c>
      <c r="U1518" t="str">
        <f t="shared" si="93"/>
        <v>A073EB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126</v>
      </c>
      <c r="AG1518">
        <v>0</v>
      </c>
      <c r="AH1518">
        <v>0</v>
      </c>
      <c r="AI1518">
        <v>2</v>
      </c>
      <c r="AJ1518">
        <v>1</v>
      </c>
      <c r="AK1518" t="s">
        <v>776</v>
      </c>
      <c r="AL1518">
        <v>36.003571000000001</v>
      </c>
      <c r="AM1518" t="s">
        <v>777</v>
      </c>
      <c r="AN1518">
        <v>-75.667241000000004</v>
      </c>
      <c r="AO1518">
        <v>25</v>
      </c>
      <c r="AP1518">
        <v>775</v>
      </c>
      <c r="AQ1518" t="s">
        <v>129</v>
      </c>
      <c r="AR1518">
        <v>102</v>
      </c>
      <c r="AS1518">
        <v>25</v>
      </c>
      <c r="AT1518">
        <v>960</v>
      </c>
      <c r="BB1518" t="str">
        <f t="shared" si="94"/>
        <v>1200</v>
      </c>
      <c r="BC1518">
        <v>1</v>
      </c>
      <c r="BD1518" t="str">
        <f t="shared" si="96"/>
        <v xml:space="preserve">N1281F  </v>
      </c>
      <c r="BE1518">
        <v>1</v>
      </c>
      <c r="BG1518">
        <v>0</v>
      </c>
      <c r="BH1518">
        <v>0</v>
      </c>
      <c r="BI1518">
        <v>0</v>
      </c>
      <c r="BJ1518">
        <v>600</v>
      </c>
      <c r="BK1518">
        <v>-175</v>
      </c>
      <c r="BL1518" t="s">
        <v>130</v>
      </c>
      <c r="BM1518">
        <v>1</v>
      </c>
      <c r="BN1518">
        <v>0</v>
      </c>
      <c r="BO1518">
        <v>1</v>
      </c>
      <c r="BP1518">
        <v>0</v>
      </c>
      <c r="BT1518">
        <v>0</v>
      </c>
      <c r="BU1518">
        <v>0</v>
      </c>
      <c r="CE1518" t="str">
        <f>"21:16:30.099"</f>
        <v>21:16:30.099</v>
      </c>
      <c r="CF1518">
        <v>98706878</v>
      </c>
      <c r="CI1518">
        <v>0</v>
      </c>
      <c r="CJ1518">
        <v>1504</v>
      </c>
      <c r="CK1518">
        <v>1011.2</v>
      </c>
      <c r="CL1518">
        <v>4.2187999999999999</v>
      </c>
      <c r="CM1518">
        <v>1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4</v>
      </c>
      <c r="CY1518">
        <v>7</v>
      </c>
      <c r="CZ1518" t="s">
        <v>131</v>
      </c>
      <c r="DA1518">
        <v>145</v>
      </c>
      <c r="DB1518">
        <v>1</v>
      </c>
      <c r="DC1518" t="s">
        <v>132</v>
      </c>
      <c r="DD1518" t="s">
        <v>133</v>
      </c>
      <c r="DG1518">
        <v>1927937</v>
      </c>
      <c r="DI1518">
        <v>0</v>
      </c>
      <c r="DJ1518">
        <v>0</v>
      </c>
      <c r="DK1518">
        <v>1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3">
      <c r="A1519" t="str">
        <f>"09/28/2024 21:16:30.393"</f>
        <v>09/28/2024 21:16:30.393</v>
      </c>
      <c r="C1519" t="str">
        <f t="shared" si="95"/>
        <v>FFDFD7C0</v>
      </c>
      <c r="D1519" t="s">
        <v>136</v>
      </c>
      <c r="E1519">
        <v>4</v>
      </c>
      <c r="F1519">
        <v>1004</v>
      </c>
      <c r="G1519" t="s">
        <v>124</v>
      </c>
      <c r="J1519" t="s">
        <v>137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"21:16:30.094"</f>
        <v>21:16:30.094</v>
      </c>
      <c r="T1519" t="str">
        <f>"21:16:29.594"</f>
        <v>21:16:29.594</v>
      </c>
      <c r="U1519" t="str">
        <f t="shared" si="93"/>
        <v>A073EB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126</v>
      </c>
      <c r="AG1519">
        <v>0</v>
      </c>
      <c r="AH1519">
        <v>0</v>
      </c>
      <c r="AI1519">
        <v>2</v>
      </c>
      <c r="AJ1519">
        <v>1</v>
      </c>
      <c r="AK1519" t="s">
        <v>776</v>
      </c>
      <c r="AL1519">
        <v>36.003571000000001</v>
      </c>
      <c r="AM1519" t="s">
        <v>777</v>
      </c>
      <c r="AN1519">
        <v>-75.667241000000004</v>
      </c>
      <c r="AO1519">
        <v>25</v>
      </c>
      <c r="AP1519">
        <v>775</v>
      </c>
      <c r="AQ1519" t="s">
        <v>129</v>
      </c>
      <c r="AR1519">
        <v>102</v>
      </c>
      <c r="AS1519">
        <v>25</v>
      </c>
      <c r="AT1519">
        <v>960</v>
      </c>
      <c r="BB1519" t="str">
        <f t="shared" si="94"/>
        <v>1200</v>
      </c>
      <c r="BC1519">
        <v>1</v>
      </c>
      <c r="BD1519" t="str">
        <f t="shared" si="96"/>
        <v xml:space="preserve">N1281F  </v>
      </c>
      <c r="BE1519">
        <v>1</v>
      </c>
      <c r="BG1519">
        <v>0</v>
      </c>
      <c r="BH1519">
        <v>0</v>
      </c>
      <c r="BI1519">
        <v>0</v>
      </c>
      <c r="BJ1519">
        <v>600</v>
      </c>
      <c r="BK1519">
        <v>-175</v>
      </c>
      <c r="BL1519" t="s">
        <v>130</v>
      </c>
      <c r="BM1519">
        <v>1</v>
      </c>
      <c r="BN1519">
        <v>0</v>
      </c>
      <c r="BO1519">
        <v>1</v>
      </c>
      <c r="BP1519">
        <v>0</v>
      </c>
      <c r="BT1519">
        <v>0</v>
      </c>
      <c r="BU1519">
        <v>0</v>
      </c>
      <c r="CE1519" t="str">
        <f>"21:16:30.099"</f>
        <v>21:16:30.099</v>
      </c>
      <c r="CF1519">
        <v>98706878</v>
      </c>
      <c r="CI1519">
        <v>0</v>
      </c>
      <c r="CJ1519">
        <v>1504</v>
      </c>
      <c r="CK1519">
        <v>1011.2</v>
      </c>
      <c r="CL1519">
        <v>4.2187999999999999</v>
      </c>
      <c r="CM1519">
        <v>1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4</v>
      </c>
      <c r="CY1519">
        <v>7</v>
      </c>
      <c r="CZ1519" t="s">
        <v>131</v>
      </c>
      <c r="DA1519">
        <v>145</v>
      </c>
      <c r="DB1519">
        <v>1</v>
      </c>
      <c r="DC1519" t="s">
        <v>132</v>
      </c>
      <c r="DD1519" t="s">
        <v>133</v>
      </c>
      <c r="DG1519">
        <v>1927937</v>
      </c>
      <c r="DI1519">
        <v>0</v>
      </c>
      <c r="DJ1519">
        <v>0</v>
      </c>
      <c r="DK1519">
        <v>1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3">
      <c r="A1520" t="str">
        <f>"09/28/2024 21:16:31.143"</f>
        <v>09/28/2024 21:16:31.143</v>
      </c>
      <c r="C1520" t="str">
        <f t="shared" si="95"/>
        <v>FFDFD7C0</v>
      </c>
      <c r="D1520" t="s">
        <v>123</v>
      </c>
      <c r="E1520">
        <v>2</v>
      </c>
      <c r="H1520">
        <v>158</v>
      </c>
      <c r="I1520" t="s">
        <v>124</v>
      </c>
      <c r="J1520" t="s">
        <v>125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"21:16:30.930"</f>
        <v>21:16:30.930</v>
      </c>
      <c r="T1520" t="str">
        <f>"21:16:30.530"</f>
        <v>21:16:30.530</v>
      </c>
      <c r="U1520" t="str">
        <f t="shared" si="93"/>
        <v>A073EB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126</v>
      </c>
      <c r="AG1520">
        <v>0</v>
      </c>
      <c r="AH1520">
        <v>0</v>
      </c>
      <c r="AI1520">
        <v>2</v>
      </c>
      <c r="AJ1520">
        <v>1</v>
      </c>
      <c r="AK1520" t="s">
        <v>778</v>
      </c>
      <c r="AL1520">
        <v>36.003742000000003</v>
      </c>
      <c r="AM1520" t="s">
        <v>779</v>
      </c>
      <c r="AN1520">
        <v>-75.666703999999996</v>
      </c>
      <c r="AO1520">
        <v>25</v>
      </c>
      <c r="AP1520">
        <v>800</v>
      </c>
      <c r="AQ1520" t="s">
        <v>129</v>
      </c>
      <c r="AR1520">
        <v>102</v>
      </c>
      <c r="AS1520">
        <v>32</v>
      </c>
      <c r="AT1520">
        <v>960</v>
      </c>
      <c r="BB1520" t="str">
        <f t="shared" si="94"/>
        <v>1200</v>
      </c>
      <c r="BC1520">
        <v>1</v>
      </c>
      <c r="BD1520" t="str">
        <f t="shared" si="96"/>
        <v xml:space="preserve">N1281F  </v>
      </c>
      <c r="BE1520">
        <v>1</v>
      </c>
      <c r="BG1520">
        <v>0</v>
      </c>
      <c r="BH1520">
        <v>0</v>
      </c>
      <c r="BI1520">
        <v>0</v>
      </c>
      <c r="BJ1520">
        <v>600</v>
      </c>
      <c r="BK1520">
        <v>-200</v>
      </c>
      <c r="BL1520" t="s">
        <v>130</v>
      </c>
      <c r="BM1520">
        <v>1</v>
      </c>
      <c r="BN1520">
        <v>0</v>
      </c>
      <c r="BO1520">
        <v>1</v>
      </c>
      <c r="BP1520">
        <v>0</v>
      </c>
      <c r="BT1520">
        <v>0</v>
      </c>
      <c r="BU1520">
        <v>0</v>
      </c>
      <c r="CE1520" t="str">
        <f>"21:16:30.931"</f>
        <v>21:16:30.931</v>
      </c>
      <c r="CF1520">
        <v>931021227</v>
      </c>
      <c r="CI1520">
        <v>0</v>
      </c>
      <c r="CJ1520">
        <v>1504</v>
      </c>
      <c r="CK1520">
        <v>1011.2</v>
      </c>
      <c r="CL1520">
        <v>4.2187999999999999</v>
      </c>
      <c r="CM1520">
        <v>1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6</v>
      </c>
      <c r="CY1520">
        <v>7</v>
      </c>
      <c r="CZ1520" t="s">
        <v>131</v>
      </c>
      <c r="DA1520">
        <v>145</v>
      </c>
      <c r="DB1520">
        <v>1</v>
      </c>
      <c r="DC1520" t="s">
        <v>132</v>
      </c>
      <c r="DD1520" t="s">
        <v>133</v>
      </c>
      <c r="DG1520">
        <v>1928323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3">
      <c r="A1521" t="str">
        <f>"09/28/2024 21:16:31.143"</f>
        <v>09/28/2024 21:16:31.143</v>
      </c>
      <c r="C1521" t="str">
        <f t="shared" si="95"/>
        <v>FFDFD7C0</v>
      </c>
      <c r="D1521" t="s">
        <v>143</v>
      </c>
      <c r="E1521">
        <v>13</v>
      </c>
      <c r="J1521" t="s">
        <v>144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"21:16:30.930"</f>
        <v>21:16:30.930</v>
      </c>
      <c r="T1521" t="str">
        <f>"21:16:30.530"</f>
        <v>21:16:30.530</v>
      </c>
      <c r="U1521" t="str">
        <f t="shared" si="93"/>
        <v>A073EB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126</v>
      </c>
      <c r="AG1521">
        <v>0</v>
      </c>
      <c r="AH1521">
        <v>0</v>
      </c>
      <c r="AI1521">
        <v>2</v>
      </c>
      <c r="AJ1521">
        <v>1</v>
      </c>
      <c r="AK1521" t="s">
        <v>778</v>
      </c>
      <c r="AL1521">
        <v>36.003742000000003</v>
      </c>
      <c r="AM1521" t="s">
        <v>779</v>
      </c>
      <c r="AN1521">
        <v>-75.666703999999996</v>
      </c>
      <c r="AO1521">
        <v>25</v>
      </c>
      <c r="AP1521">
        <v>800</v>
      </c>
      <c r="AQ1521" t="s">
        <v>129</v>
      </c>
      <c r="AR1521">
        <v>102</v>
      </c>
      <c r="AS1521">
        <v>32</v>
      </c>
      <c r="AT1521">
        <v>960</v>
      </c>
      <c r="BB1521" t="str">
        <f t="shared" si="94"/>
        <v>1200</v>
      </c>
      <c r="BC1521">
        <v>1</v>
      </c>
      <c r="BD1521" t="str">
        <f t="shared" si="96"/>
        <v xml:space="preserve">N1281F  </v>
      </c>
      <c r="BE1521">
        <v>1</v>
      </c>
      <c r="BG1521">
        <v>0</v>
      </c>
      <c r="BH1521">
        <v>0</v>
      </c>
      <c r="BI1521">
        <v>0</v>
      </c>
      <c r="BJ1521">
        <v>600</v>
      </c>
      <c r="BK1521">
        <v>-200</v>
      </c>
      <c r="BL1521" t="s">
        <v>130</v>
      </c>
      <c r="BM1521">
        <v>1</v>
      </c>
      <c r="BN1521">
        <v>0</v>
      </c>
      <c r="BO1521">
        <v>1</v>
      </c>
      <c r="BP1521">
        <v>0</v>
      </c>
      <c r="BT1521">
        <v>0</v>
      </c>
      <c r="BU1521">
        <v>0</v>
      </c>
      <c r="CE1521" t="str">
        <f>"21:16:30.931"</f>
        <v>21:16:30.931</v>
      </c>
      <c r="CF1521">
        <v>931021227</v>
      </c>
      <c r="CI1521">
        <v>0</v>
      </c>
      <c r="CJ1521">
        <v>1504</v>
      </c>
      <c r="CK1521">
        <v>1011.2</v>
      </c>
      <c r="CL1521">
        <v>4.2187999999999999</v>
      </c>
      <c r="CM1521">
        <v>1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6</v>
      </c>
      <c r="CY1521">
        <v>7</v>
      </c>
      <c r="CZ1521" t="s">
        <v>131</v>
      </c>
      <c r="DA1521">
        <v>145</v>
      </c>
      <c r="DB1521">
        <v>1</v>
      </c>
      <c r="DC1521" t="s">
        <v>132</v>
      </c>
      <c r="DD1521" t="s">
        <v>133</v>
      </c>
      <c r="DG1521">
        <v>1928323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3">
      <c r="A1522" t="str">
        <f>"09/28/2024 21:16:31.143"</f>
        <v>09/28/2024 21:16:31.143</v>
      </c>
      <c r="C1522" t="str">
        <f t="shared" si="95"/>
        <v>FFDFD7C0</v>
      </c>
      <c r="D1522" t="s">
        <v>136</v>
      </c>
      <c r="E1522">
        <v>3</v>
      </c>
      <c r="F1522">
        <v>1003</v>
      </c>
      <c r="G1522" t="s">
        <v>142</v>
      </c>
      <c r="J1522" t="s">
        <v>137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"21:16:30.930"</f>
        <v>21:16:30.930</v>
      </c>
      <c r="T1522" t="str">
        <f>"21:16:30.530"</f>
        <v>21:16:30.530</v>
      </c>
      <c r="U1522" t="str">
        <f t="shared" si="93"/>
        <v>A073EB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126</v>
      </c>
      <c r="AG1522">
        <v>0</v>
      </c>
      <c r="AH1522">
        <v>0</v>
      </c>
      <c r="AI1522">
        <v>2</v>
      </c>
      <c r="AJ1522">
        <v>1</v>
      </c>
      <c r="AK1522" t="s">
        <v>778</v>
      </c>
      <c r="AL1522">
        <v>36.003742000000003</v>
      </c>
      <c r="AM1522" t="s">
        <v>779</v>
      </c>
      <c r="AN1522">
        <v>-75.666703999999996</v>
      </c>
      <c r="AO1522">
        <v>25</v>
      </c>
      <c r="AP1522">
        <v>800</v>
      </c>
      <c r="AQ1522" t="s">
        <v>129</v>
      </c>
      <c r="AR1522">
        <v>102</v>
      </c>
      <c r="AS1522">
        <v>32</v>
      </c>
      <c r="AT1522">
        <v>960</v>
      </c>
      <c r="BB1522" t="str">
        <f t="shared" si="94"/>
        <v>1200</v>
      </c>
      <c r="BC1522">
        <v>1</v>
      </c>
      <c r="BD1522" t="str">
        <f t="shared" si="96"/>
        <v xml:space="preserve">N1281F  </v>
      </c>
      <c r="BE1522">
        <v>1</v>
      </c>
      <c r="BG1522">
        <v>0</v>
      </c>
      <c r="BH1522">
        <v>0</v>
      </c>
      <c r="BI1522">
        <v>0</v>
      </c>
      <c r="BJ1522">
        <v>600</v>
      </c>
      <c r="BK1522">
        <v>-200</v>
      </c>
      <c r="BL1522" t="s">
        <v>130</v>
      </c>
      <c r="BM1522">
        <v>1</v>
      </c>
      <c r="BN1522">
        <v>0</v>
      </c>
      <c r="BO1522">
        <v>1</v>
      </c>
      <c r="BP1522">
        <v>0</v>
      </c>
      <c r="BT1522">
        <v>0</v>
      </c>
      <c r="BU1522">
        <v>0</v>
      </c>
      <c r="CE1522" t="str">
        <f>"21:16:30.931"</f>
        <v>21:16:30.931</v>
      </c>
      <c r="CF1522">
        <v>931021227</v>
      </c>
      <c r="CI1522">
        <v>0</v>
      </c>
      <c r="CJ1522">
        <v>1504</v>
      </c>
      <c r="CK1522">
        <v>1011.2</v>
      </c>
      <c r="CL1522">
        <v>4.2187999999999999</v>
      </c>
      <c r="CM1522">
        <v>1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6</v>
      </c>
      <c r="CY1522">
        <v>7</v>
      </c>
      <c r="CZ1522" t="s">
        <v>131</v>
      </c>
      <c r="DA1522">
        <v>145</v>
      </c>
      <c r="DB1522">
        <v>1</v>
      </c>
      <c r="DC1522" t="s">
        <v>132</v>
      </c>
      <c r="DD1522" t="s">
        <v>133</v>
      </c>
      <c r="DG1522">
        <v>1928323</v>
      </c>
      <c r="DI1522">
        <v>0</v>
      </c>
      <c r="DJ1522">
        <v>0</v>
      </c>
      <c r="DK1522">
        <v>1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3">
      <c r="A1523" t="str">
        <f>"09/28/2024 21:16:31.158"</f>
        <v>09/28/2024 21:16:31.158</v>
      </c>
      <c r="C1523" t="str">
        <f t="shared" si="95"/>
        <v>FFDFD7C0</v>
      </c>
      <c r="D1523" t="s">
        <v>427</v>
      </c>
      <c r="E1523">
        <v>46</v>
      </c>
      <c r="H1523">
        <v>143</v>
      </c>
      <c r="I1523" t="s">
        <v>428</v>
      </c>
      <c r="J1523" t="s">
        <v>297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"21:16:30.930"</f>
        <v>21:16:30.930</v>
      </c>
      <c r="T1523" t="str">
        <f>"21:16:30.530"</f>
        <v>21:16:30.530</v>
      </c>
      <c r="U1523" t="str">
        <f t="shared" si="93"/>
        <v>A073EB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126</v>
      </c>
      <c r="AG1523">
        <v>0</v>
      </c>
      <c r="AH1523">
        <v>0</v>
      </c>
      <c r="AI1523">
        <v>2</v>
      </c>
      <c r="AJ1523">
        <v>1</v>
      </c>
      <c r="AK1523" t="s">
        <v>778</v>
      </c>
      <c r="AL1523">
        <v>36.003742000000003</v>
      </c>
      <c r="AM1523" t="s">
        <v>779</v>
      </c>
      <c r="AN1523">
        <v>-75.666703999999996</v>
      </c>
      <c r="AO1523">
        <v>25</v>
      </c>
      <c r="AP1523">
        <v>800</v>
      </c>
      <c r="AQ1523" t="s">
        <v>129</v>
      </c>
      <c r="AR1523">
        <v>102</v>
      </c>
      <c r="AS1523">
        <v>32</v>
      </c>
      <c r="AT1523">
        <v>960</v>
      </c>
      <c r="BB1523" t="str">
        <f t="shared" si="94"/>
        <v>1200</v>
      </c>
      <c r="BC1523">
        <v>1</v>
      </c>
      <c r="BD1523" t="str">
        <f t="shared" si="96"/>
        <v xml:space="preserve">N1281F  </v>
      </c>
      <c r="BE1523">
        <v>1</v>
      </c>
      <c r="BG1523">
        <v>0</v>
      </c>
      <c r="BH1523">
        <v>0</v>
      </c>
      <c r="BI1523">
        <v>0</v>
      </c>
      <c r="BJ1523">
        <v>600</v>
      </c>
      <c r="BK1523">
        <v>-200</v>
      </c>
      <c r="BL1523" t="s">
        <v>130</v>
      </c>
      <c r="BM1523">
        <v>1</v>
      </c>
      <c r="BN1523">
        <v>0</v>
      </c>
      <c r="BO1523">
        <v>1</v>
      </c>
      <c r="BP1523">
        <v>0</v>
      </c>
      <c r="BT1523">
        <v>0</v>
      </c>
      <c r="BU1523">
        <v>0</v>
      </c>
      <c r="CE1523" t="str">
        <f>"21:16:30.931"</f>
        <v>21:16:30.931</v>
      </c>
      <c r="CF1523">
        <v>931021227</v>
      </c>
      <c r="CI1523">
        <v>0</v>
      </c>
      <c r="CJ1523">
        <v>1504</v>
      </c>
      <c r="CK1523">
        <v>1011.2</v>
      </c>
      <c r="CL1523">
        <v>4.2187999999999999</v>
      </c>
      <c r="CM1523">
        <v>1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6</v>
      </c>
      <c r="CY1523">
        <v>7</v>
      </c>
      <c r="CZ1523" t="s">
        <v>131</v>
      </c>
      <c r="DA1523">
        <v>145</v>
      </c>
      <c r="DB1523">
        <v>1</v>
      </c>
      <c r="DC1523" t="s">
        <v>132</v>
      </c>
      <c r="DD1523" t="s">
        <v>133</v>
      </c>
      <c r="DG1523">
        <v>1928323</v>
      </c>
      <c r="DI1523">
        <v>0</v>
      </c>
      <c r="DJ1523">
        <v>0</v>
      </c>
      <c r="DK1523">
        <v>1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3">
      <c r="A1524" t="str">
        <f>"09/28/2024 21:16:31.158"</f>
        <v>09/28/2024 21:16:31.158</v>
      </c>
      <c r="C1524" t="str">
        <f t="shared" si="95"/>
        <v>FFDFD7C0</v>
      </c>
      <c r="D1524" t="s">
        <v>136</v>
      </c>
      <c r="E1524">
        <v>4</v>
      </c>
      <c r="F1524">
        <v>1004</v>
      </c>
      <c r="G1524" t="s">
        <v>124</v>
      </c>
      <c r="J1524" t="s">
        <v>137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"21:16:30.930"</f>
        <v>21:16:30.930</v>
      </c>
      <c r="T1524" t="str">
        <f>"21:16:30.530"</f>
        <v>21:16:30.530</v>
      </c>
      <c r="U1524" t="str">
        <f t="shared" si="93"/>
        <v>A073EB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126</v>
      </c>
      <c r="AG1524">
        <v>0</v>
      </c>
      <c r="AH1524">
        <v>0</v>
      </c>
      <c r="AI1524">
        <v>2</v>
      </c>
      <c r="AJ1524">
        <v>1</v>
      </c>
      <c r="AK1524" t="s">
        <v>778</v>
      </c>
      <c r="AL1524">
        <v>36.003742000000003</v>
      </c>
      <c r="AM1524" t="s">
        <v>779</v>
      </c>
      <c r="AN1524">
        <v>-75.666703999999996</v>
      </c>
      <c r="AO1524">
        <v>25</v>
      </c>
      <c r="AP1524">
        <v>800</v>
      </c>
      <c r="AQ1524" t="s">
        <v>129</v>
      </c>
      <c r="AR1524">
        <v>102</v>
      </c>
      <c r="AS1524">
        <v>32</v>
      </c>
      <c r="AT1524">
        <v>960</v>
      </c>
      <c r="BB1524" t="str">
        <f t="shared" si="94"/>
        <v>1200</v>
      </c>
      <c r="BC1524">
        <v>1</v>
      </c>
      <c r="BD1524" t="str">
        <f t="shared" si="96"/>
        <v xml:space="preserve">N1281F  </v>
      </c>
      <c r="BE1524">
        <v>1</v>
      </c>
      <c r="BG1524">
        <v>0</v>
      </c>
      <c r="BH1524">
        <v>0</v>
      </c>
      <c r="BI1524">
        <v>0</v>
      </c>
      <c r="BJ1524">
        <v>600</v>
      </c>
      <c r="BK1524">
        <v>-200</v>
      </c>
      <c r="BL1524" t="s">
        <v>130</v>
      </c>
      <c r="BM1524">
        <v>1</v>
      </c>
      <c r="BN1524">
        <v>0</v>
      </c>
      <c r="BO1524">
        <v>1</v>
      </c>
      <c r="BP1524">
        <v>0</v>
      </c>
      <c r="BT1524">
        <v>0</v>
      </c>
      <c r="BU1524">
        <v>0</v>
      </c>
      <c r="CE1524" t="str">
        <f>"21:16:30.931"</f>
        <v>21:16:30.931</v>
      </c>
      <c r="CF1524">
        <v>931021227</v>
      </c>
      <c r="CI1524">
        <v>0</v>
      </c>
      <c r="CJ1524">
        <v>1504</v>
      </c>
      <c r="CK1524">
        <v>1011.2</v>
      </c>
      <c r="CL1524">
        <v>4.2187999999999999</v>
      </c>
      <c r="CM1524">
        <v>1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6</v>
      </c>
      <c r="CY1524">
        <v>7</v>
      </c>
      <c r="CZ1524" t="s">
        <v>131</v>
      </c>
      <c r="DA1524">
        <v>145</v>
      </c>
      <c r="DB1524">
        <v>1</v>
      </c>
      <c r="DC1524" t="s">
        <v>132</v>
      </c>
      <c r="DD1524" t="s">
        <v>133</v>
      </c>
      <c r="DG1524">
        <v>1928323</v>
      </c>
      <c r="DI1524">
        <v>0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3">
      <c r="A1525" t="str">
        <f>"09/28/2024 21:16:32.736"</f>
        <v>09/28/2024 21:16:32.736</v>
      </c>
      <c r="C1525" t="str">
        <f t="shared" si="95"/>
        <v>FFDFD7C0</v>
      </c>
      <c r="D1525" t="s">
        <v>123</v>
      </c>
      <c r="E1525">
        <v>2</v>
      </c>
      <c r="H1525">
        <v>158</v>
      </c>
      <c r="I1525" t="s">
        <v>124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"21:16:32.438"</f>
        <v>21:16:32.438</v>
      </c>
      <c r="T1525" t="str">
        <f>"21:16:32.038"</f>
        <v>21:16:32.038</v>
      </c>
      <c r="U1525" t="str">
        <f t="shared" si="93"/>
        <v>A073EB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126</v>
      </c>
      <c r="AG1525">
        <v>0</v>
      </c>
      <c r="AH1525">
        <v>0</v>
      </c>
      <c r="AI1525">
        <v>2</v>
      </c>
      <c r="AJ1525">
        <v>1</v>
      </c>
      <c r="AK1525" t="s">
        <v>761</v>
      </c>
      <c r="AL1525">
        <v>36.004021000000002</v>
      </c>
      <c r="AM1525" t="s">
        <v>530</v>
      </c>
      <c r="AN1525">
        <v>-75.665867000000006</v>
      </c>
      <c r="AO1525">
        <v>25</v>
      </c>
      <c r="AP1525">
        <v>825</v>
      </c>
      <c r="AQ1525" t="s">
        <v>129</v>
      </c>
      <c r="AR1525">
        <v>99</v>
      </c>
      <c r="AS1525">
        <v>48</v>
      </c>
      <c r="AT1525">
        <v>896</v>
      </c>
      <c r="BB1525" t="str">
        <f t="shared" si="94"/>
        <v>1200</v>
      </c>
      <c r="BC1525">
        <v>1</v>
      </c>
      <c r="BD1525" t="str">
        <f t="shared" si="96"/>
        <v xml:space="preserve">N1281F  </v>
      </c>
      <c r="BE1525">
        <v>1</v>
      </c>
      <c r="BG1525">
        <v>0</v>
      </c>
      <c r="BH1525">
        <v>0</v>
      </c>
      <c r="BI1525">
        <v>0</v>
      </c>
      <c r="BJ1525">
        <v>625</v>
      </c>
      <c r="BK1525">
        <v>-200</v>
      </c>
      <c r="BL1525" t="s">
        <v>130</v>
      </c>
      <c r="BM1525">
        <v>1</v>
      </c>
      <c r="BN1525">
        <v>0</v>
      </c>
      <c r="BO1525">
        <v>1</v>
      </c>
      <c r="BP1525">
        <v>0</v>
      </c>
      <c r="BT1525">
        <v>0</v>
      </c>
      <c r="BU1525">
        <v>0</v>
      </c>
      <c r="CE1525" t="str">
        <f>"21:16:32.438"</f>
        <v>21:16:32.438</v>
      </c>
      <c r="CF1525">
        <v>438361895</v>
      </c>
      <c r="CI1525">
        <v>0</v>
      </c>
      <c r="CJ1525">
        <v>1504</v>
      </c>
      <c r="CK1525">
        <v>1011.2</v>
      </c>
      <c r="CL1525">
        <v>4.2187999999999999</v>
      </c>
      <c r="CM1525">
        <v>1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3</v>
      </c>
      <c r="CY1525">
        <v>7</v>
      </c>
      <c r="CZ1525" t="s">
        <v>131</v>
      </c>
      <c r="DA1525">
        <v>145</v>
      </c>
      <c r="DB1525">
        <v>1</v>
      </c>
      <c r="DC1525" t="s">
        <v>132</v>
      </c>
      <c r="DD1525" t="s">
        <v>133</v>
      </c>
      <c r="DG1525">
        <v>1929074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3">
      <c r="A1526" t="str">
        <f>"09/28/2024 21:16:32.736"</f>
        <v>09/28/2024 21:16:32.736</v>
      </c>
      <c r="C1526" t="str">
        <f t="shared" si="95"/>
        <v>FFDFD7C0</v>
      </c>
      <c r="D1526" t="s">
        <v>136</v>
      </c>
      <c r="E1526">
        <v>3</v>
      </c>
      <c r="F1526">
        <v>1003</v>
      </c>
      <c r="G1526" t="s">
        <v>142</v>
      </c>
      <c r="J1526" t="s">
        <v>137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"21:16:32.438"</f>
        <v>21:16:32.438</v>
      </c>
      <c r="T1526" t="str">
        <f>"21:16:32.038"</f>
        <v>21:16:32.038</v>
      </c>
      <c r="U1526" t="str">
        <f t="shared" si="93"/>
        <v>A073EB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126</v>
      </c>
      <c r="AG1526">
        <v>0</v>
      </c>
      <c r="AH1526">
        <v>0</v>
      </c>
      <c r="AI1526">
        <v>2</v>
      </c>
      <c r="AJ1526">
        <v>1</v>
      </c>
      <c r="AK1526" t="s">
        <v>761</v>
      </c>
      <c r="AL1526">
        <v>36.004021000000002</v>
      </c>
      <c r="AM1526" t="s">
        <v>530</v>
      </c>
      <c r="AN1526">
        <v>-75.665867000000006</v>
      </c>
      <c r="AO1526">
        <v>25</v>
      </c>
      <c r="AP1526">
        <v>825</v>
      </c>
      <c r="AQ1526" t="s">
        <v>129</v>
      </c>
      <c r="AR1526">
        <v>99</v>
      </c>
      <c r="AS1526">
        <v>48</v>
      </c>
      <c r="AT1526">
        <v>896</v>
      </c>
      <c r="BB1526" t="str">
        <f t="shared" si="94"/>
        <v>1200</v>
      </c>
      <c r="BC1526">
        <v>1</v>
      </c>
      <c r="BD1526" t="str">
        <f t="shared" si="96"/>
        <v xml:space="preserve">N1281F  </v>
      </c>
      <c r="BE1526">
        <v>1</v>
      </c>
      <c r="BG1526">
        <v>0</v>
      </c>
      <c r="BH1526">
        <v>0</v>
      </c>
      <c r="BI1526">
        <v>0</v>
      </c>
      <c r="BJ1526">
        <v>625</v>
      </c>
      <c r="BK1526">
        <v>-200</v>
      </c>
      <c r="BL1526" t="s">
        <v>130</v>
      </c>
      <c r="BM1526">
        <v>1</v>
      </c>
      <c r="BN1526">
        <v>0</v>
      </c>
      <c r="BO1526">
        <v>1</v>
      </c>
      <c r="BP1526">
        <v>0</v>
      </c>
      <c r="BT1526">
        <v>0</v>
      </c>
      <c r="BU1526">
        <v>0</v>
      </c>
      <c r="CE1526" t="str">
        <f>"21:16:32.438"</f>
        <v>21:16:32.438</v>
      </c>
      <c r="CF1526">
        <v>438361895</v>
      </c>
      <c r="CI1526">
        <v>0</v>
      </c>
      <c r="CJ1526">
        <v>1504</v>
      </c>
      <c r="CK1526">
        <v>1011.2</v>
      </c>
      <c r="CL1526">
        <v>4.2187999999999999</v>
      </c>
      <c r="CM1526">
        <v>1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3</v>
      </c>
      <c r="CY1526">
        <v>7</v>
      </c>
      <c r="CZ1526" t="s">
        <v>131</v>
      </c>
      <c r="DA1526">
        <v>145</v>
      </c>
      <c r="DB1526">
        <v>1</v>
      </c>
      <c r="DC1526" t="s">
        <v>132</v>
      </c>
      <c r="DD1526" t="s">
        <v>133</v>
      </c>
      <c r="DG1526">
        <v>1929074</v>
      </c>
      <c r="DI1526">
        <v>0</v>
      </c>
      <c r="DJ1526">
        <v>0</v>
      </c>
      <c r="DK1526">
        <v>1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3">
      <c r="A1527" t="str">
        <f>"09/28/2024 21:16:32.736"</f>
        <v>09/28/2024 21:16:32.736</v>
      </c>
      <c r="C1527" t="str">
        <f t="shared" si="95"/>
        <v>FFDFD7C0</v>
      </c>
      <c r="D1527" t="s">
        <v>427</v>
      </c>
      <c r="E1527">
        <v>46</v>
      </c>
      <c r="H1527">
        <v>143</v>
      </c>
      <c r="I1527" t="s">
        <v>428</v>
      </c>
      <c r="J1527" t="s">
        <v>297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"21:16:32.438"</f>
        <v>21:16:32.438</v>
      </c>
      <c r="T1527" t="str">
        <f>"21:16:32.038"</f>
        <v>21:16:32.038</v>
      </c>
      <c r="U1527" t="str">
        <f t="shared" si="93"/>
        <v>A073EB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126</v>
      </c>
      <c r="AG1527">
        <v>0</v>
      </c>
      <c r="AH1527">
        <v>0</v>
      </c>
      <c r="AI1527">
        <v>2</v>
      </c>
      <c r="AJ1527">
        <v>1</v>
      </c>
      <c r="AK1527" t="s">
        <v>761</v>
      </c>
      <c r="AL1527">
        <v>36.004021000000002</v>
      </c>
      <c r="AM1527" t="s">
        <v>530</v>
      </c>
      <c r="AN1527">
        <v>-75.665867000000006</v>
      </c>
      <c r="AO1527">
        <v>25</v>
      </c>
      <c r="AP1527">
        <v>825</v>
      </c>
      <c r="AQ1527" t="s">
        <v>129</v>
      </c>
      <c r="AR1527">
        <v>99</v>
      </c>
      <c r="AS1527">
        <v>48</v>
      </c>
      <c r="AT1527">
        <v>896</v>
      </c>
      <c r="BB1527" t="str">
        <f t="shared" si="94"/>
        <v>1200</v>
      </c>
      <c r="BC1527">
        <v>1</v>
      </c>
      <c r="BD1527" t="str">
        <f t="shared" si="96"/>
        <v xml:space="preserve">N1281F  </v>
      </c>
      <c r="BE1527">
        <v>1</v>
      </c>
      <c r="BG1527">
        <v>0</v>
      </c>
      <c r="BH1527">
        <v>0</v>
      </c>
      <c r="BI1527">
        <v>0</v>
      </c>
      <c r="BJ1527">
        <v>625</v>
      </c>
      <c r="BK1527">
        <v>-200</v>
      </c>
      <c r="BL1527" t="s">
        <v>130</v>
      </c>
      <c r="BM1527">
        <v>1</v>
      </c>
      <c r="BN1527">
        <v>0</v>
      </c>
      <c r="BO1527">
        <v>1</v>
      </c>
      <c r="BP1527">
        <v>0</v>
      </c>
      <c r="BT1527">
        <v>0</v>
      </c>
      <c r="BU1527">
        <v>0</v>
      </c>
      <c r="CE1527" t="str">
        <f>"21:16:32.438"</f>
        <v>21:16:32.438</v>
      </c>
      <c r="CF1527">
        <v>438361895</v>
      </c>
      <c r="CI1527">
        <v>0</v>
      </c>
      <c r="CJ1527">
        <v>1504</v>
      </c>
      <c r="CK1527">
        <v>1011.2</v>
      </c>
      <c r="CL1527">
        <v>4.2187999999999999</v>
      </c>
      <c r="CM1527">
        <v>1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3</v>
      </c>
      <c r="CY1527">
        <v>7</v>
      </c>
      <c r="CZ1527" t="s">
        <v>131</v>
      </c>
      <c r="DA1527">
        <v>145</v>
      </c>
      <c r="DB1527">
        <v>1</v>
      </c>
      <c r="DC1527" t="s">
        <v>132</v>
      </c>
      <c r="DD1527" t="s">
        <v>133</v>
      </c>
      <c r="DG1527">
        <v>1929074</v>
      </c>
      <c r="DI1527">
        <v>0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3">
      <c r="A1528" t="str">
        <f>"09/28/2024 21:16:32.736"</f>
        <v>09/28/2024 21:16:32.736</v>
      </c>
      <c r="C1528" t="str">
        <f t="shared" si="95"/>
        <v>FFDFD7C0</v>
      </c>
      <c r="D1528" t="s">
        <v>143</v>
      </c>
      <c r="E1528">
        <v>13</v>
      </c>
      <c r="J1528" t="s">
        <v>144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"21:16:32.438"</f>
        <v>21:16:32.438</v>
      </c>
      <c r="T1528" t="str">
        <f>"21:16:32.038"</f>
        <v>21:16:32.038</v>
      </c>
      <c r="U1528" t="str">
        <f t="shared" si="93"/>
        <v>A073EB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126</v>
      </c>
      <c r="AG1528">
        <v>0</v>
      </c>
      <c r="AH1528">
        <v>0</v>
      </c>
      <c r="AI1528">
        <v>2</v>
      </c>
      <c r="AJ1528">
        <v>1</v>
      </c>
      <c r="AK1528" t="s">
        <v>761</v>
      </c>
      <c r="AL1528">
        <v>36.004021000000002</v>
      </c>
      <c r="AM1528" t="s">
        <v>530</v>
      </c>
      <c r="AN1528">
        <v>-75.665867000000006</v>
      </c>
      <c r="AO1528">
        <v>25</v>
      </c>
      <c r="AP1528">
        <v>825</v>
      </c>
      <c r="AQ1528" t="s">
        <v>129</v>
      </c>
      <c r="AR1528">
        <v>99</v>
      </c>
      <c r="AS1528">
        <v>48</v>
      </c>
      <c r="AT1528">
        <v>896</v>
      </c>
      <c r="BB1528" t="str">
        <f t="shared" si="94"/>
        <v>1200</v>
      </c>
      <c r="BC1528">
        <v>1</v>
      </c>
      <c r="BD1528" t="str">
        <f t="shared" si="96"/>
        <v xml:space="preserve">N1281F  </v>
      </c>
      <c r="BE1528">
        <v>1</v>
      </c>
      <c r="BG1528">
        <v>0</v>
      </c>
      <c r="BH1528">
        <v>0</v>
      </c>
      <c r="BI1528">
        <v>0</v>
      </c>
      <c r="BJ1528">
        <v>625</v>
      </c>
      <c r="BK1528">
        <v>-200</v>
      </c>
      <c r="BL1528" t="s">
        <v>130</v>
      </c>
      <c r="BM1528">
        <v>1</v>
      </c>
      <c r="BN1528">
        <v>0</v>
      </c>
      <c r="BO1528">
        <v>1</v>
      </c>
      <c r="BP1528">
        <v>0</v>
      </c>
      <c r="BT1528">
        <v>0</v>
      </c>
      <c r="BU1528">
        <v>0</v>
      </c>
      <c r="CE1528" t="str">
        <f>"21:16:32.438"</f>
        <v>21:16:32.438</v>
      </c>
      <c r="CF1528">
        <v>438361895</v>
      </c>
      <c r="CI1528">
        <v>0</v>
      </c>
      <c r="CJ1528">
        <v>1504</v>
      </c>
      <c r="CK1528">
        <v>1011.2</v>
      </c>
      <c r="CL1528">
        <v>4.2187999999999999</v>
      </c>
      <c r="CM1528">
        <v>1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3</v>
      </c>
      <c r="CY1528">
        <v>7</v>
      </c>
      <c r="CZ1528" t="s">
        <v>131</v>
      </c>
      <c r="DA1528">
        <v>145</v>
      </c>
      <c r="DB1528">
        <v>1</v>
      </c>
      <c r="DC1528" t="s">
        <v>132</v>
      </c>
      <c r="DD1528" t="s">
        <v>133</v>
      </c>
      <c r="DG1528">
        <v>1929074</v>
      </c>
      <c r="DI1528">
        <v>0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3">
      <c r="A1529" t="str">
        <f>"09/28/2024 21:16:32.736"</f>
        <v>09/28/2024 21:16:32.736</v>
      </c>
      <c r="C1529" t="str">
        <f t="shared" si="95"/>
        <v>FFDFD7C0</v>
      </c>
      <c r="D1529" t="s">
        <v>136</v>
      </c>
      <c r="E1529">
        <v>4</v>
      </c>
      <c r="F1529">
        <v>1004</v>
      </c>
      <c r="G1529" t="s">
        <v>124</v>
      </c>
      <c r="J1529" t="s">
        <v>137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"21:16:32.438"</f>
        <v>21:16:32.438</v>
      </c>
      <c r="T1529" t="str">
        <f>"21:16:32.038"</f>
        <v>21:16:32.038</v>
      </c>
      <c r="U1529" t="str">
        <f t="shared" si="93"/>
        <v>A073EB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126</v>
      </c>
      <c r="AG1529">
        <v>0</v>
      </c>
      <c r="AH1529">
        <v>0</v>
      </c>
      <c r="AI1529">
        <v>2</v>
      </c>
      <c r="AJ1529">
        <v>1</v>
      </c>
      <c r="AK1529" t="s">
        <v>761</v>
      </c>
      <c r="AL1529">
        <v>36.004021000000002</v>
      </c>
      <c r="AM1529" t="s">
        <v>530</v>
      </c>
      <c r="AN1529">
        <v>-75.665867000000006</v>
      </c>
      <c r="AO1529">
        <v>25</v>
      </c>
      <c r="AP1529">
        <v>825</v>
      </c>
      <c r="AQ1529" t="s">
        <v>129</v>
      </c>
      <c r="AR1529">
        <v>99</v>
      </c>
      <c r="AS1529">
        <v>48</v>
      </c>
      <c r="AT1529">
        <v>896</v>
      </c>
      <c r="BB1529" t="str">
        <f t="shared" si="94"/>
        <v>1200</v>
      </c>
      <c r="BC1529">
        <v>1</v>
      </c>
      <c r="BD1529" t="str">
        <f t="shared" si="96"/>
        <v xml:space="preserve">N1281F  </v>
      </c>
      <c r="BE1529">
        <v>1</v>
      </c>
      <c r="BG1529">
        <v>0</v>
      </c>
      <c r="BH1529">
        <v>0</v>
      </c>
      <c r="BI1529">
        <v>0</v>
      </c>
      <c r="BJ1529">
        <v>625</v>
      </c>
      <c r="BK1529">
        <v>-200</v>
      </c>
      <c r="BL1529" t="s">
        <v>130</v>
      </c>
      <c r="BM1529">
        <v>1</v>
      </c>
      <c r="BN1529">
        <v>0</v>
      </c>
      <c r="BO1529">
        <v>1</v>
      </c>
      <c r="BP1529">
        <v>0</v>
      </c>
      <c r="BT1529">
        <v>0</v>
      </c>
      <c r="BU1529">
        <v>0</v>
      </c>
      <c r="CE1529" t="str">
        <f>"21:16:32.438"</f>
        <v>21:16:32.438</v>
      </c>
      <c r="CF1529">
        <v>438361895</v>
      </c>
      <c r="CI1529">
        <v>0</v>
      </c>
      <c r="CJ1529">
        <v>1504</v>
      </c>
      <c r="CK1529">
        <v>1011.2</v>
      </c>
      <c r="CL1529">
        <v>4.2187999999999999</v>
      </c>
      <c r="CM1529">
        <v>1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3</v>
      </c>
      <c r="CY1529">
        <v>7</v>
      </c>
      <c r="CZ1529" t="s">
        <v>131</v>
      </c>
      <c r="DA1529">
        <v>145</v>
      </c>
      <c r="DB1529">
        <v>1</v>
      </c>
      <c r="DC1529" t="s">
        <v>132</v>
      </c>
      <c r="DD1529" t="s">
        <v>133</v>
      </c>
      <c r="DG1529">
        <v>1929074</v>
      </c>
      <c r="DI1529">
        <v>0</v>
      </c>
      <c r="DJ1529">
        <v>0</v>
      </c>
      <c r="DK1529">
        <v>1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3">
      <c r="A1530" t="str">
        <f>"09/28/2024 21:16:33.705"</f>
        <v>09/28/2024 21:16:33.705</v>
      </c>
      <c r="C1530" t="str">
        <f t="shared" si="95"/>
        <v>FFDFD7C0</v>
      </c>
      <c r="D1530" t="s">
        <v>123</v>
      </c>
      <c r="E1530">
        <v>2</v>
      </c>
      <c r="H1530">
        <v>158</v>
      </c>
      <c r="I1530" t="s">
        <v>124</v>
      </c>
      <c r="J1530" t="s">
        <v>125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"21:16:33.422"</f>
        <v>21:16:33.422</v>
      </c>
      <c r="T1530" t="str">
        <f>"21:16:32.922"</f>
        <v>21:16:32.922</v>
      </c>
      <c r="U1530" t="str">
        <f t="shared" si="93"/>
        <v>A073EB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126</v>
      </c>
      <c r="AG1530">
        <v>0</v>
      </c>
      <c r="AH1530">
        <v>0</v>
      </c>
      <c r="AI1530">
        <v>2</v>
      </c>
      <c r="AJ1530">
        <v>1</v>
      </c>
      <c r="AK1530" t="s">
        <v>780</v>
      </c>
      <c r="AL1530">
        <v>36.004342999999999</v>
      </c>
      <c r="AM1530" t="s">
        <v>781</v>
      </c>
      <c r="AN1530">
        <v>-75.665308999999993</v>
      </c>
      <c r="AO1530">
        <v>25</v>
      </c>
      <c r="AP1530">
        <v>825</v>
      </c>
      <c r="AQ1530" t="s">
        <v>129</v>
      </c>
      <c r="AR1530">
        <v>97</v>
      </c>
      <c r="AS1530">
        <v>56</v>
      </c>
      <c r="AT1530">
        <v>960</v>
      </c>
      <c r="BB1530" t="str">
        <f t="shared" si="94"/>
        <v>1200</v>
      </c>
      <c r="BC1530">
        <v>1</v>
      </c>
      <c r="BD1530" t="str">
        <f t="shared" si="96"/>
        <v xml:space="preserve">N1281F  </v>
      </c>
      <c r="BE1530">
        <v>1</v>
      </c>
      <c r="BG1530">
        <v>0</v>
      </c>
      <c r="BH1530">
        <v>0</v>
      </c>
      <c r="BI1530">
        <v>0</v>
      </c>
      <c r="BJ1530">
        <v>650</v>
      </c>
      <c r="BK1530">
        <v>-175</v>
      </c>
      <c r="BL1530" t="s">
        <v>130</v>
      </c>
      <c r="BM1530">
        <v>1</v>
      </c>
      <c r="BN1530">
        <v>0</v>
      </c>
      <c r="BO1530">
        <v>1</v>
      </c>
      <c r="BP1530">
        <v>0</v>
      </c>
      <c r="BT1530">
        <v>0</v>
      </c>
      <c r="BU1530">
        <v>0</v>
      </c>
      <c r="CE1530" t="str">
        <f>"21:16:33.430"</f>
        <v>21:16:33.430</v>
      </c>
      <c r="CF1530">
        <v>429602249</v>
      </c>
      <c r="CI1530">
        <v>0</v>
      </c>
      <c r="CJ1530">
        <v>1504</v>
      </c>
      <c r="CK1530">
        <v>1011.2</v>
      </c>
      <c r="CL1530">
        <v>4.2187999999999999</v>
      </c>
      <c r="CM1530">
        <v>1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5</v>
      </c>
      <c r="CY1530">
        <v>7</v>
      </c>
      <c r="CZ1530" t="s">
        <v>131</v>
      </c>
      <c r="DA1530">
        <v>145</v>
      </c>
      <c r="DB1530">
        <v>1</v>
      </c>
      <c r="DC1530" t="s">
        <v>132</v>
      </c>
      <c r="DD1530" t="s">
        <v>133</v>
      </c>
      <c r="DG1530">
        <v>1929608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3">
      <c r="A1531" t="str">
        <f>"09/28/2024 21:16:33.705"</f>
        <v>09/28/2024 21:16:33.705</v>
      </c>
      <c r="C1531" t="str">
        <f t="shared" si="95"/>
        <v>FFDFD7C0</v>
      </c>
      <c r="D1531" t="s">
        <v>136</v>
      </c>
      <c r="E1531">
        <v>3</v>
      </c>
      <c r="F1531">
        <v>1003</v>
      </c>
      <c r="G1531" t="s">
        <v>142</v>
      </c>
      <c r="J1531" t="s">
        <v>137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"21:16:33.422"</f>
        <v>21:16:33.422</v>
      </c>
      <c r="T1531" t="str">
        <f>"21:16:32.922"</f>
        <v>21:16:32.922</v>
      </c>
      <c r="U1531" t="str">
        <f t="shared" si="93"/>
        <v>A073EB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126</v>
      </c>
      <c r="AG1531">
        <v>0</v>
      </c>
      <c r="AH1531">
        <v>0</v>
      </c>
      <c r="AI1531">
        <v>2</v>
      </c>
      <c r="AJ1531">
        <v>1</v>
      </c>
      <c r="AK1531" t="s">
        <v>780</v>
      </c>
      <c r="AL1531">
        <v>36.004342999999999</v>
      </c>
      <c r="AM1531" t="s">
        <v>781</v>
      </c>
      <c r="AN1531">
        <v>-75.665308999999993</v>
      </c>
      <c r="AO1531">
        <v>25</v>
      </c>
      <c r="AP1531">
        <v>825</v>
      </c>
      <c r="AQ1531" t="s">
        <v>129</v>
      </c>
      <c r="AR1531">
        <v>97</v>
      </c>
      <c r="AS1531">
        <v>56</v>
      </c>
      <c r="AT1531">
        <v>960</v>
      </c>
      <c r="BB1531" t="str">
        <f t="shared" si="94"/>
        <v>1200</v>
      </c>
      <c r="BC1531">
        <v>1</v>
      </c>
      <c r="BD1531" t="str">
        <f t="shared" si="96"/>
        <v xml:space="preserve">N1281F  </v>
      </c>
      <c r="BE1531">
        <v>1</v>
      </c>
      <c r="BG1531">
        <v>0</v>
      </c>
      <c r="BH1531">
        <v>0</v>
      </c>
      <c r="BI1531">
        <v>0</v>
      </c>
      <c r="BJ1531">
        <v>650</v>
      </c>
      <c r="BK1531">
        <v>-175</v>
      </c>
      <c r="BL1531" t="s">
        <v>130</v>
      </c>
      <c r="BM1531">
        <v>1</v>
      </c>
      <c r="BN1531">
        <v>0</v>
      </c>
      <c r="BO1531">
        <v>1</v>
      </c>
      <c r="BP1531">
        <v>0</v>
      </c>
      <c r="BT1531">
        <v>0</v>
      </c>
      <c r="BU1531">
        <v>0</v>
      </c>
      <c r="CE1531" t="str">
        <f>"21:16:33.430"</f>
        <v>21:16:33.430</v>
      </c>
      <c r="CF1531">
        <v>429602249</v>
      </c>
      <c r="CI1531">
        <v>0</v>
      </c>
      <c r="CJ1531">
        <v>1504</v>
      </c>
      <c r="CK1531">
        <v>1011.2</v>
      </c>
      <c r="CL1531">
        <v>4.2187999999999999</v>
      </c>
      <c r="CM1531">
        <v>1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5</v>
      </c>
      <c r="CY1531">
        <v>7</v>
      </c>
      <c r="CZ1531" t="s">
        <v>131</v>
      </c>
      <c r="DA1531">
        <v>145</v>
      </c>
      <c r="DB1531">
        <v>1</v>
      </c>
      <c r="DC1531" t="s">
        <v>132</v>
      </c>
      <c r="DD1531" t="s">
        <v>133</v>
      </c>
      <c r="DG1531">
        <v>1929608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3">
      <c r="A1532" t="str">
        <f>"09/28/2024 21:16:33.705"</f>
        <v>09/28/2024 21:16:33.705</v>
      </c>
      <c r="C1532" t="str">
        <f t="shared" si="95"/>
        <v>FFDFD7C0</v>
      </c>
      <c r="D1532" t="s">
        <v>143</v>
      </c>
      <c r="E1532">
        <v>13</v>
      </c>
      <c r="J1532" t="s">
        <v>144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"21:16:33.422"</f>
        <v>21:16:33.422</v>
      </c>
      <c r="T1532" t="str">
        <f>"21:16:32.922"</f>
        <v>21:16:32.922</v>
      </c>
      <c r="U1532" t="str">
        <f t="shared" si="93"/>
        <v>A073EB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126</v>
      </c>
      <c r="AG1532">
        <v>0</v>
      </c>
      <c r="AH1532">
        <v>0</v>
      </c>
      <c r="AI1532">
        <v>2</v>
      </c>
      <c r="AJ1532">
        <v>1</v>
      </c>
      <c r="AK1532" t="s">
        <v>780</v>
      </c>
      <c r="AL1532">
        <v>36.004342999999999</v>
      </c>
      <c r="AM1532" t="s">
        <v>781</v>
      </c>
      <c r="AN1532">
        <v>-75.665308999999993</v>
      </c>
      <c r="AO1532">
        <v>25</v>
      </c>
      <c r="AP1532">
        <v>825</v>
      </c>
      <c r="AQ1532" t="s">
        <v>129</v>
      </c>
      <c r="AR1532">
        <v>97</v>
      </c>
      <c r="AS1532">
        <v>56</v>
      </c>
      <c r="AT1532">
        <v>960</v>
      </c>
      <c r="BB1532" t="str">
        <f t="shared" si="94"/>
        <v>1200</v>
      </c>
      <c r="BC1532">
        <v>1</v>
      </c>
      <c r="BD1532" t="str">
        <f t="shared" si="96"/>
        <v xml:space="preserve">N1281F  </v>
      </c>
      <c r="BE1532">
        <v>1</v>
      </c>
      <c r="BG1532">
        <v>0</v>
      </c>
      <c r="BH1532">
        <v>0</v>
      </c>
      <c r="BI1532">
        <v>0</v>
      </c>
      <c r="BJ1532">
        <v>650</v>
      </c>
      <c r="BK1532">
        <v>-175</v>
      </c>
      <c r="BL1532" t="s">
        <v>130</v>
      </c>
      <c r="BM1532">
        <v>1</v>
      </c>
      <c r="BN1532">
        <v>0</v>
      </c>
      <c r="BO1532">
        <v>1</v>
      </c>
      <c r="BP1532">
        <v>0</v>
      </c>
      <c r="BT1532">
        <v>0</v>
      </c>
      <c r="BU1532">
        <v>0</v>
      </c>
      <c r="CE1532" t="str">
        <f>"21:16:33.430"</f>
        <v>21:16:33.430</v>
      </c>
      <c r="CF1532">
        <v>429602249</v>
      </c>
      <c r="CI1532">
        <v>0</v>
      </c>
      <c r="CJ1532">
        <v>1504</v>
      </c>
      <c r="CK1532">
        <v>1011.2</v>
      </c>
      <c r="CL1532">
        <v>4.2187999999999999</v>
      </c>
      <c r="CM1532">
        <v>1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5</v>
      </c>
      <c r="CY1532">
        <v>7</v>
      </c>
      <c r="CZ1532" t="s">
        <v>131</v>
      </c>
      <c r="DA1532">
        <v>145</v>
      </c>
      <c r="DB1532">
        <v>1</v>
      </c>
      <c r="DC1532" t="s">
        <v>132</v>
      </c>
      <c r="DD1532" t="s">
        <v>133</v>
      </c>
      <c r="DG1532">
        <v>1929608</v>
      </c>
      <c r="DI1532">
        <v>0</v>
      </c>
      <c r="DJ1532">
        <v>0</v>
      </c>
      <c r="DK1532">
        <v>1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3">
      <c r="A1533" t="str">
        <f>"09/28/2024 21:16:33.705"</f>
        <v>09/28/2024 21:16:33.705</v>
      </c>
      <c r="C1533" t="str">
        <f t="shared" si="95"/>
        <v>FFDFD7C0</v>
      </c>
      <c r="D1533" t="s">
        <v>427</v>
      </c>
      <c r="E1533">
        <v>46</v>
      </c>
      <c r="H1533">
        <v>143</v>
      </c>
      <c r="I1533" t="s">
        <v>428</v>
      </c>
      <c r="J1533" t="s">
        <v>297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"21:16:33.422"</f>
        <v>21:16:33.422</v>
      </c>
      <c r="T1533" t="str">
        <f>"21:16:32.922"</f>
        <v>21:16:32.922</v>
      </c>
      <c r="U1533" t="str">
        <f t="shared" si="93"/>
        <v>A073EB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126</v>
      </c>
      <c r="AG1533">
        <v>0</v>
      </c>
      <c r="AH1533">
        <v>0</v>
      </c>
      <c r="AI1533">
        <v>2</v>
      </c>
      <c r="AJ1533">
        <v>1</v>
      </c>
      <c r="AK1533" t="s">
        <v>780</v>
      </c>
      <c r="AL1533">
        <v>36.004342999999999</v>
      </c>
      <c r="AM1533" t="s">
        <v>781</v>
      </c>
      <c r="AN1533">
        <v>-75.665308999999993</v>
      </c>
      <c r="AO1533">
        <v>25</v>
      </c>
      <c r="AP1533">
        <v>825</v>
      </c>
      <c r="AQ1533" t="s">
        <v>129</v>
      </c>
      <c r="AR1533">
        <v>97</v>
      </c>
      <c r="AS1533">
        <v>56</v>
      </c>
      <c r="AT1533">
        <v>960</v>
      </c>
      <c r="BB1533" t="str">
        <f t="shared" si="94"/>
        <v>1200</v>
      </c>
      <c r="BC1533">
        <v>1</v>
      </c>
      <c r="BD1533" t="str">
        <f t="shared" si="96"/>
        <v xml:space="preserve">N1281F  </v>
      </c>
      <c r="BE1533">
        <v>1</v>
      </c>
      <c r="BG1533">
        <v>0</v>
      </c>
      <c r="BH1533">
        <v>0</v>
      </c>
      <c r="BI1533">
        <v>0</v>
      </c>
      <c r="BJ1533">
        <v>650</v>
      </c>
      <c r="BK1533">
        <v>-175</v>
      </c>
      <c r="BL1533" t="s">
        <v>130</v>
      </c>
      <c r="BM1533">
        <v>1</v>
      </c>
      <c r="BN1533">
        <v>0</v>
      </c>
      <c r="BO1533">
        <v>1</v>
      </c>
      <c r="BP1533">
        <v>0</v>
      </c>
      <c r="BT1533">
        <v>0</v>
      </c>
      <c r="BU1533">
        <v>0</v>
      </c>
      <c r="CE1533" t="str">
        <f>"21:16:33.430"</f>
        <v>21:16:33.430</v>
      </c>
      <c r="CF1533">
        <v>429602249</v>
      </c>
      <c r="CI1533">
        <v>0</v>
      </c>
      <c r="CJ1533">
        <v>1504</v>
      </c>
      <c r="CK1533">
        <v>1011.2</v>
      </c>
      <c r="CL1533">
        <v>4.2187999999999999</v>
      </c>
      <c r="CM1533">
        <v>1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5</v>
      </c>
      <c r="CY1533">
        <v>7</v>
      </c>
      <c r="CZ1533" t="s">
        <v>131</v>
      </c>
      <c r="DA1533">
        <v>145</v>
      </c>
      <c r="DB1533">
        <v>1</v>
      </c>
      <c r="DC1533" t="s">
        <v>132</v>
      </c>
      <c r="DD1533" t="s">
        <v>133</v>
      </c>
      <c r="DG1533">
        <v>1929608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3">
      <c r="A1534" t="str">
        <f>"09/28/2024 21:16:33.705"</f>
        <v>09/28/2024 21:16:33.705</v>
      </c>
      <c r="C1534" t="str">
        <f t="shared" si="95"/>
        <v>FFDFD7C0</v>
      </c>
      <c r="D1534" t="s">
        <v>136</v>
      </c>
      <c r="E1534">
        <v>4</v>
      </c>
      <c r="F1534">
        <v>1004</v>
      </c>
      <c r="G1534" t="s">
        <v>124</v>
      </c>
      <c r="J1534" t="s">
        <v>137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"21:16:33.422"</f>
        <v>21:16:33.422</v>
      </c>
      <c r="T1534" t="str">
        <f>"21:16:32.922"</f>
        <v>21:16:32.922</v>
      </c>
      <c r="U1534" t="str">
        <f t="shared" si="93"/>
        <v>A073EB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126</v>
      </c>
      <c r="AG1534">
        <v>0</v>
      </c>
      <c r="AH1534">
        <v>0</v>
      </c>
      <c r="AI1534">
        <v>2</v>
      </c>
      <c r="AJ1534">
        <v>1</v>
      </c>
      <c r="AK1534" t="s">
        <v>780</v>
      </c>
      <c r="AL1534">
        <v>36.004342999999999</v>
      </c>
      <c r="AM1534" t="s">
        <v>781</v>
      </c>
      <c r="AN1534">
        <v>-75.665308999999993</v>
      </c>
      <c r="AO1534">
        <v>25</v>
      </c>
      <c r="AP1534">
        <v>825</v>
      </c>
      <c r="AQ1534" t="s">
        <v>129</v>
      </c>
      <c r="AR1534">
        <v>97</v>
      </c>
      <c r="AS1534">
        <v>56</v>
      </c>
      <c r="AT1534">
        <v>960</v>
      </c>
      <c r="BB1534" t="str">
        <f t="shared" si="94"/>
        <v>1200</v>
      </c>
      <c r="BC1534">
        <v>1</v>
      </c>
      <c r="BD1534" t="str">
        <f t="shared" si="96"/>
        <v xml:space="preserve">N1281F  </v>
      </c>
      <c r="BE1534">
        <v>1</v>
      </c>
      <c r="BG1534">
        <v>0</v>
      </c>
      <c r="BH1534">
        <v>0</v>
      </c>
      <c r="BI1534">
        <v>0</v>
      </c>
      <c r="BJ1534">
        <v>650</v>
      </c>
      <c r="BK1534">
        <v>-175</v>
      </c>
      <c r="BL1534" t="s">
        <v>130</v>
      </c>
      <c r="BM1534">
        <v>1</v>
      </c>
      <c r="BN1534">
        <v>0</v>
      </c>
      <c r="BO1534">
        <v>1</v>
      </c>
      <c r="BP1534">
        <v>0</v>
      </c>
      <c r="BT1534">
        <v>0</v>
      </c>
      <c r="BU1534">
        <v>0</v>
      </c>
      <c r="CE1534" t="str">
        <f>"21:16:33.430"</f>
        <v>21:16:33.430</v>
      </c>
      <c r="CF1534">
        <v>429602249</v>
      </c>
      <c r="CI1534">
        <v>0</v>
      </c>
      <c r="CJ1534">
        <v>1504</v>
      </c>
      <c r="CK1534">
        <v>1011.2</v>
      </c>
      <c r="CL1534">
        <v>4.2187999999999999</v>
      </c>
      <c r="CM1534">
        <v>1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5</v>
      </c>
      <c r="CY1534">
        <v>7</v>
      </c>
      <c r="CZ1534" t="s">
        <v>131</v>
      </c>
      <c r="DA1534">
        <v>145</v>
      </c>
      <c r="DB1534">
        <v>1</v>
      </c>
      <c r="DC1534" t="s">
        <v>132</v>
      </c>
      <c r="DD1534" t="s">
        <v>133</v>
      </c>
      <c r="DG1534">
        <v>1929608</v>
      </c>
      <c r="DI1534">
        <v>0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3">
      <c r="A1535" t="str">
        <f>"09/28/2024 21:16:34.611"</f>
        <v>09/28/2024 21:16:34.611</v>
      </c>
      <c r="C1535" t="str">
        <f t="shared" si="95"/>
        <v>FFDFD7C0</v>
      </c>
      <c r="D1535" t="s">
        <v>123</v>
      </c>
      <c r="E1535">
        <v>2</v>
      </c>
      <c r="H1535">
        <v>158</v>
      </c>
      <c r="I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"21:16:34.336"</f>
        <v>21:16:34.336</v>
      </c>
      <c r="T1535" t="str">
        <f>"21:16:33.936"</f>
        <v>21:16:33.936</v>
      </c>
      <c r="U1535" t="str">
        <f t="shared" si="93"/>
        <v>A073EB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126</v>
      </c>
      <c r="AG1535">
        <v>0</v>
      </c>
      <c r="AH1535">
        <v>0</v>
      </c>
      <c r="AI1535">
        <v>2</v>
      </c>
      <c r="AJ1535">
        <v>1</v>
      </c>
      <c r="AK1535" t="s">
        <v>782</v>
      </c>
      <c r="AL1535">
        <v>36.004621999999998</v>
      </c>
      <c r="AM1535" t="s">
        <v>783</v>
      </c>
      <c r="AN1535">
        <v>-75.664837000000006</v>
      </c>
      <c r="AO1535">
        <v>25</v>
      </c>
      <c r="AP1535">
        <v>850</v>
      </c>
      <c r="AQ1535" t="s">
        <v>129</v>
      </c>
      <c r="AR1535">
        <v>92</v>
      </c>
      <c r="AS1535">
        <v>69</v>
      </c>
      <c r="AT1535">
        <v>832</v>
      </c>
      <c r="BB1535" t="str">
        <f t="shared" si="94"/>
        <v>1200</v>
      </c>
      <c r="BC1535">
        <v>1</v>
      </c>
      <c r="BD1535" t="str">
        <f t="shared" si="96"/>
        <v xml:space="preserve">N1281F  </v>
      </c>
      <c r="BE1535">
        <v>1</v>
      </c>
      <c r="BG1535">
        <v>0</v>
      </c>
      <c r="BH1535">
        <v>0</v>
      </c>
      <c r="BI1535">
        <v>0</v>
      </c>
      <c r="BJ1535">
        <v>650</v>
      </c>
      <c r="BK1535">
        <v>-200</v>
      </c>
      <c r="BL1535" t="s">
        <v>130</v>
      </c>
      <c r="BM1535">
        <v>1</v>
      </c>
      <c r="BN1535">
        <v>0</v>
      </c>
      <c r="BO1535">
        <v>1</v>
      </c>
      <c r="BP1535">
        <v>0</v>
      </c>
      <c r="BT1535">
        <v>0</v>
      </c>
      <c r="BU1535">
        <v>0</v>
      </c>
      <c r="CE1535" t="str">
        <f>"21:16:34.341"</f>
        <v>21:16:34.341</v>
      </c>
      <c r="CF1535">
        <v>340560229</v>
      </c>
      <c r="CI1535">
        <v>0</v>
      </c>
      <c r="CJ1535">
        <v>1504</v>
      </c>
      <c r="CK1535">
        <v>1011.2</v>
      </c>
      <c r="CL1535">
        <v>4.2187999999999999</v>
      </c>
      <c r="CM1535">
        <v>1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6</v>
      </c>
      <c r="CY1535">
        <v>7</v>
      </c>
      <c r="CZ1535" t="s">
        <v>131</v>
      </c>
      <c r="DA1535">
        <v>145</v>
      </c>
      <c r="DB1535">
        <v>1</v>
      </c>
      <c r="DC1535" t="s">
        <v>132</v>
      </c>
      <c r="DD1535" t="s">
        <v>133</v>
      </c>
      <c r="DG1535">
        <v>1930043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3">
      <c r="A1536" t="str">
        <f>"09/28/2024 21:16:34.611"</f>
        <v>09/28/2024 21:16:34.611</v>
      </c>
      <c r="C1536" t="str">
        <f t="shared" si="95"/>
        <v>FFDFD7C0</v>
      </c>
      <c r="D1536" t="s">
        <v>143</v>
      </c>
      <c r="E1536">
        <v>13</v>
      </c>
      <c r="J1536" t="s">
        <v>144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"21:16:34.336"</f>
        <v>21:16:34.336</v>
      </c>
      <c r="T1536" t="str">
        <f>"21:16:33.936"</f>
        <v>21:16:33.936</v>
      </c>
      <c r="U1536" t="str">
        <f t="shared" si="93"/>
        <v>A073EB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126</v>
      </c>
      <c r="AG1536">
        <v>0</v>
      </c>
      <c r="AH1536">
        <v>0</v>
      </c>
      <c r="AI1536">
        <v>2</v>
      </c>
      <c r="AJ1536">
        <v>1</v>
      </c>
      <c r="AK1536" t="s">
        <v>782</v>
      </c>
      <c r="AL1536">
        <v>36.004621999999998</v>
      </c>
      <c r="AM1536" t="s">
        <v>783</v>
      </c>
      <c r="AN1536">
        <v>-75.664837000000006</v>
      </c>
      <c r="AO1536">
        <v>25</v>
      </c>
      <c r="AP1536">
        <v>850</v>
      </c>
      <c r="AQ1536" t="s">
        <v>129</v>
      </c>
      <c r="AR1536">
        <v>92</v>
      </c>
      <c r="AS1536">
        <v>69</v>
      </c>
      <c r="AT1536">
        <v>832</v>
      </c>
      <c r="BB1536" t="str">
        <f t="shared" si="94"/>
        <v>1200</v>
      </c>
      <c r="BC1536">
        <v>1</v>
      </c>
      <c r="BD1536" t="str">
        <f t="shared" si="96"/>
        <v xml:space="preserve">N1281F  </v>
      </c>
      <c r="BE1536">
        <v>1</v>
      </c>
      <c r="BG1536">
        <v>0</v>
      </c>
      <c r="BH1536">
        <v>0</v>
      </c>
      <c r="BI1536">
        <v>0</v>
      </c>
      <c r="BJ1536">
        <v>650</v>
      </c>
      <c r="BK1536">
        <v>-200</v>
      </c>
      <c r="BL1536" t="s">
        <v>130</v>
      </c>
      <c r="BM1536">
        <v>1</v>
      </c>
      <c r="BN1536">
        <v>0</v>
      </c>
      <c r="BO1536">
        <v>1</v>
      </c>
      <c r="BP1536">
        <v>0</v>
      </c>
      <c r="BT1536">
        <v>0</v>
      </c>
      <c r="BU1536">
        <v>0</v>
      </c>
      <c r="CE1536" t="str">
        <f>"21:16:34.341"</f>
        <v>21:16:34.341</v>
      </c>
      <c r="CF1536">
        <v>340560229</v>
      </c>
      <c r="CI1536">
        <v>0</v>
      </c>
      <c r="CJ1536">
        <v>1504</v>
      </c>
      <c r="CK1536">
        <v>1011.2</v>
      </c>
      <c r="CL1536">
        <v>4.2187999999999999</v>
      </c>
      <c r="CM1536">
        <v>1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6</v>
      </c>
      <c r="CY1536">
        <v>7</v>
      </c>
      <c r="CZ1536" t="s">
        <v>131</v>
      </c>
      <c r="DA1536">
        <v>145</v>
      </c>
      <c r="DB1536">
        <v>1</v>
      </c>
      <c r="DC1536" t="s">
        <v>132</v>
      </c>
      <c r="DD1536" t="s">
        <v>133</v>
      </c>
      <c r="DG1536">
        <v>1930043</v>
      </c>
      <c r="DI1536">
        <v>0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3">
      <c r="A1537" t="str">
        <f>"09/28/2024 21:16:34.611"</f>
        <v>09/28/2024 21:16:34.611</v>
      </c>
      <c r="C1537" t="str">
        <f t="shared" si="95"/>
        <v>FFDFD7C0</v>
      </c>
      <c r="D1537" t="s">
        <v>136</v>
      </c>
      <c r="E1537">
        <v>3</v>
      </c>
      <c r="F1537">
        <v>1003</v>
      </c>
      <c r="G1537" t="s">
        <v>142</v>
      </c>
      <c r="J1537" t="s">
        <v>137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"21:16:34.336"</f>
        <v>21:16:34.336</v>
      </c>
      <c r="T1537" t="str">
        <f>"21:16:33.936"</f>
        <v>21:16:33.936</v>
      </c>
      <c r="U1537" t="str">
        <f t="shared" si="93"/>
        <v>A073EB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126</v>
      </c>
      <c r="AG1537">
        <v>0</v>
      </c>
      <c r="AH1537">
        <v>0</v>
      </c>
      <c r="AI1537">
        <v>2</v>
      </c>
      <c r="AJ1537">
        <v>1</v>
      </c>
      <c r="AK1537" t="s">
        <v>782</v>
      </c>
      <c r="AL1537">
        <v>36.004621999999998</v>
      </c>
      <c r="AM1537" t="s">
        <v>783</v>
      </c>
      <c r="AN1537">
        <v>-75.664837000000006</v>
      </c>
      <c r="AO1537">
        <v>25</v>
      </c>
      <c r="AP1537">
        <v>850</v>
      </c>
      <c r="AQ1537" t="s">
        <v>129</v>
      </c>
      <c r="AR1537">
        <v>92</v>
      </c>
      <c r="AS1537">
        <v>69</v>
      </c>
      <c r="AT1537">
        <v>832</v>
      </c>
      <c r="BB1537" t="str">
        <f t="shared" si="94"/>
        <v>1200</v>
      </c>
      <c r="BC1537">
        <v>1</v>
      </c>
      <c r="BD1537" t="str">
        <f t="shared" si="96"/>
        <v xml:space="preserve">N1281F  </v>
      </c>
      <c r="BE1537">
        <v>1</v>
      </c>
      <c r="BG1537">
        <v>0</v>
      </c>
      <c r="BH1537">
        <v>0</v>
      </c>
      <c r="BI1537">
        <v>0</v>
      </c>
      <c r="BJ1537">
        <v>650</v>
      </c>
      <c r="BK1537">
        <v>-200</v>
      </c>
      <c r="BL1537" t="s">
        <v>130</v>
      </c>
      <c r="BM1537">
        <v>1</v>
      </c>
      <c r="BN1537">
        <v>0</v>
      </c>
      <c r="BO1537">
        <v>1</v>
      </c>
      <c r="BP1537">
        <v>0</v>
      </c>
      <c r="BT1537">
        <v>0</v>
      </c>
      <c r="BU1537">
        <v>0</v>
      </c>
      <c r="CE1537" t="str">
        <f>"21:16:34.341"</f>
        <v>21:16:34.341</v>
      </c>
      <c r="CF1537">
        <v>340560229</v>
      </c>
      <c r="CI1537">
        <v>0</v>
      </c>
      <c r="CJ1537">
        <v>1504</v>
      </c>
      <c r="CK1537">
        <v>1011.2</v>
      </c>
      <c r="CL1537">
        <v>4.2187999999999999</v>
      </c>
      <c r="CM1537">
        <v>1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6</v>
      </c>
      <c r="CY1537">
        <v>7</v>
      </c>
      <c r="CZ1537" t="s">
        <v>131</v>
      </c>
      <c r="DA1537">
        <v>145</v>
      </c>
      <c r="DB1537">
        <v>1</v>
      </c>
      <c r="DC1537" t="s">
        <v>132</v>
      </c>
      <c r="DD1537" t="s">
        <v>133</v>
      </c>
      <c r="DG1537">
        <v>1930043</v>
      </c>
      <c r="DI1537">
        <v>0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3">
      <c r="A1538" t="str">
        <f>"09/28/2024 21:16:34.611"</f>
        <v>09/28/2024 21:16:34.611</v>
      </c>
      <c r="C1538" t="str">
        <f t="shared" si="95"/>
        <v>FFDFD7C0</v>
      </c>
      <c r="D1538" t="s">
        <v>427</v>
      </c>
      <c r="E1538">
        <v>46</v>
      </c>
      <c r="H1538">
        <v>143</v>
      </c>
      <c r="I1538" t="s">
        <v>428</v>
      </c>
      <c r="J1538" t="s">
        <v>297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"21:16:34.336"</f>
        <v>21:16:34.336</v>
      </c>
      <c r="T1538" t="str">
        <f>"21:16:33.936"</f>
        <v>21:16:33.936</v>
      </c>
      <c r="U1538" t="str">
        <f t="shared" ref="U1538:U1601" si="97">"A073EB"</f>
        <v>A073EB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126</v>
      </c>
      <c r="AG1538">
        <v>0</v>
      </c>
      <c r="AH1538">
        <v>0</v>
      </c>
      <c r="AI1538">
        <v>2</v>
      </c>
      <c r="AJ1538">
        <v>1</v>
      </c>
      <c r="AK1538" t="s">
        <v>782</v>
      </c>
      <c r="AL1538">
        <v>36.004621999999998</v>
      </c>
      <c r="AM1538" t="s">
        <v>783</v>
      </c>
      <c r="AN1538">
        <v>-75.664837000000006</v>
      </c>
      <c r="AO1538">
        <v>25</v>
      </c>
      <c r="AP1538">
        <v>850</v>
      </c>
      <c r="AQ1538" t="s">
        <v>129</v>
      </c>
      <c r="AR1538">
        <v>92</v>
      </c>
      <c r="AS1538">
        <v>69</v>
      </c>
      <c r="AT1538">
        <v>832</v>
      </c>
      <c r="BB1538" t="str">
        <f t="shared" si="94"/>
        <v>1200</v>
      </c>
      <c r="BC1538">
        <v>1</v>
      </c>
      <c r="BD1538" t="str">
        <f t="shared" si="96"/>
        <v xml:space="preserve">N1281F  </v>
      </c>
      <c r="BE1538">
        <v>1</v>
      </c>
      <c r="BG1538">
        <v>0</v>
      </c>
      <c r="BH1538">
        <v>0</v>
      </c>
      <c r="BI1538">
        <v>0</v>
      </c>
      <c r="BJ1538">
        <v>650</v>
      </c>
      <c r="BK1538">
        <v>-200</v>
      </c>
      <c r="BL1538" t="s">
        <v>130</v>
      </c>
      <c r="BM1538">
        <v>1</v>
      </c>
      <c r="BN1538">
        <v>0</v>
      </c>
      <c r="BO1538">
        <v>1</v>
      </c>
      <c r="BP1538">
        <v>0</v>
      </c>
      <c r="BT1538">
        <v>0</v>
      </c>
      <c r="BU1538">
        <v>0</v>
      </c>
      <c r="CE1538" t="str">
        <f>"21:16:34.341"</f>
        <v>21:16:34.341</v>
      </c>
      <c r="CF1538">
        <v>340560229</v>
      </c>
      <c r="CI1538">
        <v>0</v>
      </c>
      <c r="CJ1538">
        <v>1504</v>
      </c>
      <c r="CK1538">
        <v>1011.2</v>
      </c>
      <c r="CL1538">
        <v>4.2187999999999999</v>
      </c>
      <c r="CM1538">
        <v>1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6</v>
      </c>
      <c r="CY1538">
        <v>7</v>
      </c>
      <c r="CZ1538" t="s">
        <v>131</v>
      </c>
      <c r="DA1538">
        <v>145</v>
      </c>
      <c r="DB1538">
        <v>1</v>
      </c>
      <c r="DC1538" t="s">
        <v>132</v>
      </c>
      <c r="DD1538" t="s">
        <v>133</v>
      </c>
      <c r="DG1538">
        <v>1930043</v>
      </c>
      <c r="DI1538">
        <v>0</v>
      </c>
      <c r="DJ1538">
        <v>0</v>
      </c>
      <c r="DK1538">
        <v>1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3">
      <c r="A1539" t="str">
        <f>"09/28/2024 21:16:34.611"</f>
        <v>09/28/2024 21:16:34.611</v>
      </c>
      <c r="C1539" t="str">
        <f t="shared" si="95"/>
        <v>FFDFD7C0</v>
      </c>
      <c r="D1539" t="s">
        <v>136</v>
      </c>
      <c r="E1539">
        <v>4</v>
      </c>
      <c r="F1539">
        <v>1004</v>
      </c>
      <c r="G1539" t="s">
        <v>124</v>
      </c>
      <c r="J1539" t="s">
        <v>137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"21:16:34.336"</f>
        <v>21:16:34.336</v>
      </c>
      <c r="T1539" t="str">
        <f>"21:16:33.936"</f>
        <v>21:16:33.936</v>
      </c>
      <c r="U1539" t="str">
        <f t="shared" si="97"/>
        <v>A073EB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126</v>
      </c>
      <c r="AG1539">
        <v>0</v>
      </c>
      <c r="AH1539">
        <v>0</v>
      </c>
      <c r="AI1539">
        <v>2</v>
      </c>
      <c r="AJ1539">
        <v>1</v>
      </c>
      <c r="AK1539" t="s">
        <v>782</v>
      </c>
      <c r="AL1539">
        <v>36.004621999999998</v>
      </c>
      <c r="AM1539" t="s">
        <v>783</v>
      </c>
      <c r="AN1539">
        <v>-75.664837000000006</v>
      </c>
      <c r="AO1539">
        <v>25</v>
      </c>
      <c r="AP1539">
        <v>850</v>
      </c>
      <c r="AQ1539" t="s">
        <v>129</v>
      </c>
      <c r="AR1539">
        <v>92</v>
      </c>
      <c r="AS1539">
        <v>69</v>
      </c>
      <c r="AT1539">
        <v>832</v>
      </c>
      <c r="BB1539" t="str">
        <f t="shared" ref="BB1539:BB1602" si="98">"1200"</f>
        <v>1200</v>
      </c>
      <c r="BC1539">
        <v>1</v>
      </c>
      <c r="BD1539" t="str">
        <f t="shared" si="96"/>
        <v xml:space="preserve">N1281F  </v>
      </c>
      <c r="BE1539">
        <v>1</v>
      </c>
      <c r="BG1539">
        <v>0</v>
      </c>
      <c r="BH1539">
        <v>0</v>
      </c>
      <c r="BI1539">
        <v>0</v>
      </c>
      <c r="BJ1539">
        <v>650</v>
      </c>
      <c r="BK1539">
        <v>-200</v>
      </c>
      <c r="BL1539" t="s">
        <v>130</v>
      </c>
      <c r="BM1539">
        <v>1</v>
      </c>
      <c r="BN1539">
        <v>0</v>
      </c>
      <c r="BO1539">
        <v>1</v>
      </c>
      <c r="BP1539">
        <v>0</v>
      </c>
      <c r="BT1539">
        <v>0</v>
      </c>
      <c r="BU1539">
        <v>0</v>
      </c>
      <c r="CE1539" t="str">
        <f>"21:16:34.341"</f>
        <v>21:16:34.341</v>
      </c>
      <c r="CF1539">
        <v>340560229</v>
      </c>
      <c r="CI1539">
        <v>0</v>
      </c>
      <c r="CJ1539">
        <v>1504</v>
      </c>
      <c r="CK1539">
        <v>1011.2</v>
      </c>
      <c r="CL1539">
        <v>4.2187999999999999</v>
      </c>
      <c r="CM1539">
        <v>1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6</v>
      </c>
      <c r="CY1539">
        <v>7</v>
      </c>
      <c r="CZ1539" t="s">
        <v>131</v>
      </c>
      <c r="DA1539">
        <v>145</v>
      </c>
      <c r="DB1539">
        <v>1</v>
      </c>
      <c r="DC1539" t="s">
        <v>132</v>
      </c>
      <c r="DD1539" t="s">
        <v>133</v>
      </c>
      <c r="DG1539">
        <v>1930043</v>
      </c>
      <c r="DI1539">
        <v>0</v>
      </c>
      <c r="DJ1539">
        <v>0</v>
      </c>
      <c r="DK1539">
        <v>1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3">
      <c r="A1540" t="str">
        <f>"09/28/2024 21:16:35.720"</f>
        <v>09/28/2024 21:16:35.720</v>
      </c>
      <c r="C1540" t="str">
        <f t="shared" si="95"/>
        <v>FFDFD7C0</v>
      </c>
      <c r="D1540" t="s">
        <v>123</v>
      </c>
      <c r="E1540">
        <v>2</v>
      </c>
      <c r="H1540">
        <v>158</v>
      </c>
      <c r="I1540" t="s">
        <v>124</v>
      </c>
      <c r="J1540" t="s">
        <v>125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"21:16:35.461"</f>
        <v>21:16:35.461</v>
      </c>
      <c r="T1540" t="str">
        <f>"21:16:34.961"</f>
        <v>21:16:34.961</v>
      </c>
      <c r="U1540" t="str">
        <f t="shared" si="97"/>
        <v>A073EB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126</v>
      </c>
      <c r="AG1540">
        <v>0</v>
      </c>
      <c r="AH1540">
        <v>0</v>
      </c>
      <c r="AI1540">
        <v>2</v>
      </c>
      <c r="AJ1540">
        <v>1</v>
      </c>
      <c r="AK1540" t="s">
        <v>784</v>
      </c>
      <c r="AL1540">
        <v>36.005029999999998</v>
      </c>
      <c r="AM1540" t="s">
        <v>785</v>
      </c>
      <c r="AN1540">
        <v>-75.664321999999999</v>
      </c>
      <c r="AO1540">
        <v>25</v>
      </c>
      <c r="AP1540">
        <v>850</v>
      </c>
      <c r="AQ1540" t="s">
        <v>129</v>
      </c>
      <c r="AR1540">
        <v>87</v>
      </c>
      <c r="AS1540">
        <v>76</v>
      </c>
      <c r="AT1540">
        <v>768</v>
      </c>
      <c r="BB1540" t="str">
        <f t="shared" si="98"/>
        <v>1200</v>
      </c>
      <c r="BC1540">
        <v>1</v>
      </c>
      <c r="BD1540" t="str">
        <f t="shared" si="96"/>
        <v xml:space="preserve">N1281F  </v>
      </c>
      <c r="BE1540">
        <v>1</v>
      </c>
      <c r="BG1540">
        <v>0</v>
      </c>
      <c r="BH1540">
        <v>0</v>
      </c>
      <c r="BI1540">
        <v>0</v>
      </c>
      <c r="BJ1540">
        <v>675</v>
      </c>
      <c r="BK1540">
        <v>-175</v>
      </c>
      <c r="BL1540" t="s">
        <v>130</v>
      </c>
      <c r="BM1540">
        <v>1</v>
      </c>
      <c r="BN1540">
        <v>0</v>
      </c>
      <c r="BO1540">
        <v>1</v>
      </c>
      <c r="BP1540">
        <v>0</v>
      </c>
      <c r="BT1540">
        <v>0</v>
      </c>
      <c r="BU1540">
        <v>0</v>
      </c>
      <c r="CE1540" t="str">
        <f>"21:16:35.461"</f>
        <v>21:16:35.461</v>
      </c>
      <c r="CF1540">
        <v>461235226</v>
      </c>
      <c r="CI1540">
        <v>0</v>
      </c>
      <c r="CJ1540">
        <v>1504</v>
      </c>
      <c r="CK1540">
        <v>1011.2</v>
      </c>
      <c r="CL1540">
        <v>4.2187999999999999</v>
      </c>
      <c r="CM1540">
        <v>1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131</v>
      </c>
      <c r="DA1540">
        <v>145</v>
      </c>
      <c r="DB1540">
        <v>1</v>
      </c>
      <c r="DC1540" t="s">
        <v>132</v>
      </c>
      <c r="DD1540" t="s">
        <v>133</v>
      </c>
      <c r="DG1540">
        <v>1930524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3">
      <c r="A1541" t="str">
        <f>"09/28/2024 21:16:35.720"</f>
        <v>09/28/2024 21:16:35.720</v>
      </c>
      <c r="C1541" t="str">
        <f t="shared" si="95"/>
        <v>FFDFD7C0</v>
      </c>
      <c r="D1541" t="s">
        <v>143</v>
      </c>
      <c r="E1541">
        <v>13</v>
      </c>
      <c r="J1541" t="s">
        <v>144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"21:16:35.461"</f>
        <v>21:16:35.461</v>
      </c>
      <c r="T1541" t="str">
        <f>"21:16:34.961"</f>
        <v>21:16:34.961</v>
      </c>
      <c r="U1541" t="str">
        <f t="shared" si="97"/>
        <v>A073EB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126</v>
      </c>
      <c r="AG1541">
        <v>0</v>
      </c>
      <c r="AH1541">
        <v>0</v>
      </c>
      <c r="AI1541">
        <v>2</v>
      </c>
      <c r="AJ1541">
        <v>1</v>
      </c>
      <c r="AK1541" t="s">
        <v>784</v>
      </c>
      <c r="AL1541">
        <v>36.005029999999998</v>
      </c>
      <c r="AM1541" t="s">
        <v>785</v>
      </c>
      <c r="AN1541">
        <v>-75.664321999999999</v>
      </c>
      <c r="AO1541">
        <v>25</v>
      </c>
      <c r="AP1541">
        <v>850</v>
      </c>
      <c r="AQ1541" t="s">
        <v>129</v>
      </c>
      <c r="AR1541">
        <v>87</v>
      </c>
      <c r="AS1541">
        <v>76</v>
      </c>
      <c r="AT1541">
        <v>768</v>
      </c>
      <c r="BB1541" t="str">
        <f t="shared" si="98"/>
        <v>1200</v>
      </c>
      <c r="BC1541">
        <v>1</v>
      </c>
      <c r="BD1541" t="str">
        <f t="shared" si="96"/>
        <v xml:space="preserve">N1281F  </v>
      </c>
      <c r="BE1541">
        <v>1</v>
      </c>
      <c r="BG1541">
        <v>0</v>
      </c>
      <c r="BH1541">
        <v>0</v>
      </c>
      <c r="BI1541">
        <v>0</v>
      </c>
      <c r="BJ1541">
        <v>675</v>
      </c>
      <c r="BK1541">
        <v>-175</v>
      </c>
      <c r="BL1541" t="s">
        <v>130</v>
      </c>
      <c r="BM1541">
        <v>1</v>
      </c>
      <c r="BN1541">
        <v>0</v>
      </c>
      <c r="BO1541">
        <v>1</v>
      </c>
      <c r="BP1541">
        <v>0</v>
      </c>
      <c r="BT1541">
        <v>0</v>
      </c>
      <c r="BU1541">
        <v>0</v>
      </c>
      <c r="CE1541" t="str">
        <f>"21:16:35.461"</f>
        <v>21:16:35.461</v>
      </c>
      <c r="CF1541">
        <v>461235226</v>
      </c>
      <c r="CI1541">
        <v>0</v>
      </c>
      <c r="CJ1541">
        <v>1504</v>
      </c>
      <c r="CK1541">
        <v>1011.2</v>
      </c>
      <c r="CL1541">
        <v>4.2187999999999999</v>
      </c>
      <c r="CM1541">
        <v>1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5</v>
      </c>
      <c r="CY1541">
        <v>7</v>
      </c>
      <c r="CZ1541" t="s">
        <v>131</v>
      </c>
      <c r="DA1541">
        <v>145</v>
      </c>
      <c r="DB1541">
        <v>1</v>
      </c>
      <c r="DC1541" t="s">
        <v>132</v>
      </c>
      <c r="DD1541" t="s">
        <v>133</v>
      </c>
      <c r="DG1541">
        <v>1930524</v>
      </c>
      <c r="DI1541">
        <v>0</v>
      </c>
      <c r="DJ1541">
        <v>0</v>
      </c>
      <c r="DK1541">
        <v>1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3">
      <c r="A1542" t="str">
        <f>"09/28/2024 21:16:35.720"</f>
        <v>09/28/2024 21:16:35.720</v>
      </c>
      <c r="C1542" t="str">
        <f t="shared" si="95"/>
        <v>FFDFD7C0</v>
      </c>
      <c r="D1542" t="s">
        <v>136</v>
      </c>
      <c r="E1542">
        <v>3</v>
      </c>
      <c r="F1542">
        <v>1003</v>
      </c>
      <c r="G1542" t="s">
        <v>142</v>
      </c>
      <c r="J1542" t="s">
        <v>137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"21:16:35.461"</f>
        <v>21:16:35.461</v>
      </c>
      <c r="T1542" t="str">
        <f>"21:16:34.961"</f>
        <v>21:16:34.961</v>
      </c>
      <c r="U1542" t="str">
        <f t="shared" si="97"/>
        <v>A073EB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126</v>
      </c>
      <c r="AG1542">
        <v>0</v>
      </c>
      <c r="AH1542">
        <v>0</v>
      </c>
      <c r="AI1542">
        <v>2</v>
      </c>
      <c r="AJ1542">
        <v>1</v>
      </c>
      <c r="AK1542" t="s">
        <v>784</v>
      </c>
      <c r="AL1542">
        <v>36.005029999999998</v>
      </c>
      <c r="AM1542" t="s">
        <v>785</v>
      </c>
      <c r="AN1542">
        <v>-75.664321999999999</v>
      </c>
      <c r="AO1542">
        <v>25</v>
      </c>
      <c r="AP1542">
        <v>850</v>
      </c>
      <c r="AQ1542" t="s">
        <v>129</v>
      </c>
      <c r="AR1542">
        <v>87</v>
      </c>
      <c r="AS1542">
        <v>76</v>
      </c>
      <c r="AT1542">
        <v>768</v>
      </c>
      <c r="BB1542" t="str">
        <f t="shared" si="98"/>
        <v>1200</v>
      </c>
      <c r="BC1542">
        <v>1</v>
      </c>
      <c r="BD1542" t="str">
        <f t="shared" si="96"/>
        <v xml:space="preserve">N1281F  </v>
      </c>
      <c r="BE1542">
        <v>1</v>
      </c>
      <c r="BG1542">
        <v>0</v>
      </c>
      <c r="BH1542">
        <v>0</v>
      </c>
      <c r="BI1542">
        <v>0</v>
      </c>
      <c r="BJ1542">
        <v>675</v>
      </c>
      <c r="BK1542">
        <v>-175</v>
      </c>
      <c r="BL1542" t="s">
        <v>130</v>
      </c>
      <c r="BM1542">
        <v>1</v>
      </c>
      <c r="BN1542">
        <v>0</v>
      </c>
      <c r="BO1542">
        <v>1</v>
      </c>
      <c r="BP1542">
        <v>0</v>
      </c>
      <c r="BT1542">
        <v>0</v>
      </c>
      <c r="BU1542">
        <v>0</v>
      </c>
      <c r="CE1542" t="str">
        <f>"21:16:35.461"</f>
        <v>21:16:35.461</v>
      </c>
      <c r="CF1542">
        <v>461235226</v>
      </c>
      <c r="CI1542">
        <v>0</v>
      </c>
      <c r="CJ1542">
        <v>1504</v>
      </c>
      <c r="CK1542">
        <v>1011.2</v>
      </c>
      <c r="CL1542">
        <v>4.2187999999999999</v>
      </c>
      <c r="CM1542">
        <v>1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5</v>
      </c>
      <c r="CY1542">
        <v>7</v>
      </c>
      <c r="CZ1542" t="s">
        <v>131</v>
      </c>
      <c r="DA1542">
        <v>145</v>
      </c>
      <c r="DB1542">
        <v>1</v>
      </c>
      <c r="DC1542" t="s">
        <v>132</v>
      </c>
      <c r="DD1542" t="s">
        <v>133</v>
      </c>
      <c r="DG1542">
        <v>1930524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3">
      <c r="A1543" t="str">
        <f>"09/28/2024 21:16:35.720"</f>
        <v>09/28/2024 21:16:35.720</v>
      </c>
      <c r="C1543" t="str">
        <f t="shared" si="95"/>
        <v>FFDFD7C0</v>
      </c>
      <c r="D1543" t="s">
        <v>427</v>
      </c>
      <c r="E1543">
        <v>46</v>
      </c>
      <c r="H1543">
        <v>143</v>
      </c>
      <c r="I1543" t="s">
        <v>428</v>
      </c>
      <c r="J1543" t="s">
        <v>297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"21:16:35.461"</f>
        <v>21:16:35.461</v>
      </c>
      <c r="T1543" t="str">
        <f>"21:16:34.961"</f>
        <v>21:16:34.961</v>
      </c>
      <c r="U1543" t="str">
        <f t="shared" si="97"/>
        <v>A073EB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126</v>
      </c>
      <c r="AG1543">
        <v>0</v>
      </c>
      <c r="AH1543">
        <v>0</v>
      </c>
      <c r="AI1543">
        <v>2</v>
      </c>
      <c r="AJ1543">
        <v>1</v>
      </c>
      <c r="AK1543" t="s">
        <v>784</v>
      </c>
      <c r="AL1543">
        <v>36.005029999999998</v>
      </c>
      <c r="AM1543" t="s">
        <v>785</v>
      </c>
      <c r="AN1543">
        <v>-75.664321999999999</v>
      </c>
      <c r="AO1543">
        <v>25</v>
      </c>
      <c r="AP1543">
        <v>850</v>
      </c>
      <c r="AQ1543" t="s">
        <v>129</v>
      </c>
      <c r="AR1543">
        <v>87</v>
      </c>
      <c r="AS1543">
        <v>76</v>
      </c>
      <c r="AT1543">
        <v>768</v>
      </c>
      <c r="BB1543" t="str">
        <f t="shared" si="98"/>
        <v>1200</v>
      </c>
      <c r="BC1543">
        <v>1</v>
      </c>
      <c r="BD1543" t="str">
        <f t="shared" si="96"/>
        <v xml:space="preserve">N1281F  </v>
      </c>
      <c r="BE1543">
        <v>1</v>
      </c>
      <c r="BG1543">
        <v>0</v>
      </c>
      <c r="BH1543">
        <v>0</v>
      </c>
      <c r="BI1543">
        <v>0</v>
      </c>
      <c r="BJ1543">
        <v>675</v>
      </c>
      <c r="BK1543">
        <v>-175</v>
      </c>
      <c r="BL1543" t="s">
        <v>130</v>
      </c>
      <c r="BM1543">
        <v>1</v>
      </c>
      <c r="BN1543">
        <v>0</v>
      </c>
      <c r="BO1543">
        <v>1</v>
      </c>
      <c r="BP1543">
        <v>0</v>
      </c>
      <c r="BT1543">
        <v>0</v>
      </c>
      <c r="BU1543">
        <v>0</v>
      </c>
      <c r="CE1543" t="str">
        <f>"21:16:35.461"</f>
        <v>21:16:35.461</v>
      </c>
      <c r="CF1543">
        <v>461235226</v>
      </c>
      <c r="CI1543">
        <v>0</v>
      </c>
      <c r="CJ1543">
        <v>1504</v>
      </c>
      <c r="CK1543">
        <v>1011.2</v>
      </c>
      <c r="CL1543">
        <v>4.2187999999999999</v>
      </c>
      <c r="CM1543">
        <v>1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5</v>
      </c>
      <c r="CY1543">
        <v>7</v>
      </c>
      <c r="CZ1543" t="s">
        <v>131</v>
      </c>
      <c r="DA1543">
        <v>145</v>
      </c>
      <c r="DB1543">
        <v>1</v>
      </c>
      <c r="DC1543" t="s">
        <v>132</v>
      </c>
      <c r="DD1543" t="s">
        <v>133</v>
      </c>
      <c r="DG1543">
        <v>1930524</v>
      </c>
      <c r="DI1543">
        <v>0</v>
      </c>
      <c r="DJ1543">
        <v>0</v>
      </c>
      <c r="DK1543">
        <v>1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3">
      <c r="A1544" t="str">
        <f>"09/28/2024 21:16:35.720"</f>
        <v>09/28/2024 21:16:35.720</v>
      </c>
      <c r="C1544" t="str">
        <f t="shared" si="95"/>
        <v>FFDFD7C0</v>
      </c>
      <c r="D1544" t="s">
        <v>136</v>
      </c>
      <c r="E1544">
        <v>4</v>
      </c>
      <c r="F1544">
        <v>1004</v>
      </c>
      <c r="G1544" t="s">
        <v>124</v>
      </c>
      <c r="J1544" t="s">
        <v>137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"21:16:35.461"</f>
        <v>21:16:35.461</v>
      </c>
      <c r="T1544" t="str">
        <f>"21:16:34.961"</f>
        <v>21:16:34.961</v>
      </c>
      <c r="U1544" t="str">
        <f t="shared" si="97"/>
        <v>A073EB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126</v>
      </c>
      <c r="AG1544">
        <v>0</v>
      </c>
      <c r="AH1544">
        <v>0</v>
      </c>
      <c r="AI1544">
        <v>2</v>
      </c>
      <c r="AJ1544">
        <v>1</v>
      </c>
      <c r="AK1544" t="s">
        <v>784</v>
      </c>
      <c r="AL1544">
        <v>36.005029999999998</v>
      </c>
      <c r="AM1544" t="s">
        <v>785</v>
      </c>
      <c r="AN1544">
        <v>-75.664321999999999</v>
      </c>
      <c r="AO1544">
        <v>25</v>
      </c>
      <c r="AP1544">
        <v>850</v>
      </c>
      <c r="AQ1544" t="s">
        <v>129</v>
      </c>
      <c r="AR1544">
        <v>87</v>
      </c>
      <c r="AS1544">
        <v>76</v>
      </c>
      <c r="AT1544">
        <v>768</v>
      </c>
      <c r="BB1544" t="str">
        <f t="shared" si="98"/>
        <v>1200</v>
      </c>
      <c r="BC1544">
        <v>1</v>
      </c>
      <c r="BD1544" t="str">
        <f t="shared" si="96"/>
        <v xml:space="preserve">N1281F  </v>
      </c>
      <c r="BE1544">
        <v>1</v>
      </c>
      <c r="BG1544">
        <v>0</v>
      </c>
      <c r="BH1544">
        <v>0</v>
      </c>
      <c r="BI1544">
        <v>0</v>
      </c>
      <c r="BJ1544">
        <v>675</v>
      </c>
      <c r="BK1544">
        <v>-175</v>
      </c>
      <c r="BL1544" t="s">
        <v>130</v>
      </c>
      <c r="BM1544">
        <v>1</v>
      </c>
      <c r="BN1544">
        <v>0</v>
      </c>
      <c r="BO1544">
        <v>1</v>
      </c>
      <c r="BP1544">
        <v>0</v>
      </c>
      <c r="BT1544">
        <v>0</v>
      </c>
      <c r="BU1544">
        <v>0</v>
      </c>
      <c r="CE1544" t="str">
        <f>"21:16:35.461"</f>
        <v>21:16:35.461</v>
      </c>
      <c r="CF1544">
        <v>461235226</v>
      </c>
      <c r="CI1544">
        <v>0</v>
      </c>
      <c r="CJ1544">
        <v>1504</v>
      </c>
      <c r="CK1544">
        <v>1011.2</v>
      </c>
      <c r="CL1544">
        <v>4.2187999999999999</v>
      </c>
      <c r="CM1544">
        <v>1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5</v>
      </c>
      <c r="CY1544">
        <v>7</v>
      </c>
      <c r="CZ1544" t="s">
        <v>131</v>
      </c>
      <c r="DA1544">
        <v>145</v>
      </c>
      <c r="DB1544">
        <v>1</v>
      </c>
      <c r="DC1544" t="s">
        <v>132</v>
      </c>
      <c r="DD1544" t="s">
        <v>133</v>
      </c>
      <c r="DG1544">
        <v>1930524</v>
      </c>
      <c r="DI1544">
        <v>0</v>
      </c>
      <c r="DJ1544">
        <v>0</v>
      </c>
      <c r="DK1544">
        <v>1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3">
      <c r="A1545" t="str">
        <f>"09/28/2024 21:16:36.657"</f>
        <v>09/28/2024 21:16:36.657</v>
      </c>
      <c r="C1545" t="str">
        <f t="shared" si="95"/>
        <v>FFDFD7C0</v>
      </c>
      <c r="D1545" t="s">
        <v>143</v>
      </c>
      <c r="E1545">
        <v>13</v>
      </c>
      <c r="J1545" t="s">
        <v>144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"21:16:36.398"</f>
        <v>21:16:36.398</v>
      </c>
      <c r="T1545" t="str">
        <f>"21:16:35.998"</f>
        <v>21:16:35.998</v>
      </c>
      <c r="U1545" t="str">
        <f t="shared" si="97"/>
        <v>A073EB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126</v>
      </c>
      <c r="AG1545">
        <v>0</v>
      </c>
      <c r="AH1545">
        <v>0</v>
      </c>
      <c r="AI1545">
        <v>2</v>
      </c>
      <c r="AJ1545">
        <v>1</v>
      </c>
      <c r="AK1545" t="s">
        <v>786</v>
      </c>
      <c r="AL1545">
        <v>36.005415999999997</v>
      </c>
      <c r="AM1545" t="s">
        <v>787</v>
      </c>
      <c r="AN1545">
        <v>-75.663893000000002</v>
      </c>
      <c r="AO1545">
        <v>25</v>
      </c>
      <c r="AP1545">
        <v>850</v>
      </c>
      <c r="AQ1545" t="s">
        <v>129</v>
      </c>
      <c r="AR1545">
        <v>80</v>
      </c>
      <c r="AS1545">
        <v>87</v>
      </c>
      <c r="AT1545">
        <v>704</v>
      </c>
      <c r="BB1545" t="str">
        <f t="shared" si="98"/>
        <v>1200</v>
      </c>
      <c r="BC1545">
        <v>1</v>
      </c>
      <c r="BD1545" t="str">
        <f t="shared" si="96"/>
        <v xml:space="preserve">N1281F  </v>
      </c>
      <c r="BE1545">
        <v>1</v>
      </c>
      <c r="BG1545">
        <v>0</v>
      </c>
      <c r="BH1545">
        <v>0</v>
      </c>
      <c r="BI1545">
        <v>0</v>
      </c>
      <c r="BJ1545">
        <v>675</v>
      </c>
      <c r="BK1545">
        <v>-175</v>
      </c>
      <c r="BL1545" t="s">
        <v>130</v>
      </c>
      <c r="BM1545">
        <v>1</v>
      </c>
      <c r="BN1545">
        <v>0</v>
      </c>
      <c r="BO1545">
        <v>1</v>
      </c>
      <c r="BP1545">
        <v>0</v>
      </c>
      <c r="BT1545">
        <v>0</v>
      </c>
      <c r="BU1545">
        <v>0</v>
      </c>
      <c r="CE1545" t="str">
        <f>"21:16:36.400"</f>
        <v>21:16:36.400</v>
      </c>
      <c r="CF1545">
        <v>400046195</v>
      </c>
      <c r="CI1545">
        <v>0</v>
      </c>
      <c r="CJ1545">
        <v>1504</v>
      </c>
      <c r="CK1545">
        <v>1011.2</v>
      </c>
      <c r="CL1545">
        <v>4.2187999999999999</v>
      </c>
      <c r="CM1545">
        <v>1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5</v>
      </c>
      <c r="CY1545">
        <v>7</v>
      </c>
      <c r="CZ1545" t="s">
        <v>131</v>
      </c>
      <c r="DA1545">
        <v>145</v>
      </c>
      <c r="DB1545">
        <v>1</v>
      </c>
      <c r="DC1545" t="s">
        <v>132</v>
      </c>
      <c r="DD1545" t="s">
        <v>133</v>
      </c>
      <c r="DG1545">
        <v>1930993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3">
      <c r="A1546" t="str">
        <f>"09/28/2024 21:16:36.657"</f>
        <v>09/28/2024 21:16:36.657</v>
      </c>
      <c r="C1546" t="str">
        <f t="shared" si="95"/>
        <v>FFDFD7C0</v>
      </c>
      <c r="D1546" t="s">
        <v>136</v>
      </c>
      <c r="E1546">
        <v>3</v>
      </c>
      <c r="F1546">
        <v>1003</v>
      </c>
      <c r="G1546" t="s">
        <v>142</v>
      </c>
      <c r="J1546" t="s">
        <v>137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"21:16:36.398"</f>
        <v>21:16:36.398</v>
      </c>
      <c r="T1546" t="str">
        <f>"21:16:35.998"</f>
        <v>21:16:35.998</v>
      </c>
      <c r="U1546" t="str">
        <f t="shared" si="97"/>
        <v>A073EB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126</v>
      </c>
      <c r="AG1546">
        <v>0</v>
      </c>
      <c r="AH1546">
        <v>0</v>
      </c>
      <c r="AI1546">
        <v>2</v>
      </c>
      <c r="AJ1546">
        <v>1</v>
      </c>
      <c r="AK1546" t="s">
        <v>786</v>
      </c>
      <c r="AL1546">
        <v>36.005415999999997</v>
      </c>
      <c r="AM1546" t="s">
        <v>787</v>
      </c>
      <c r="AN1546">
        <v>-75.663893000000002</v>
      </c>
      <c r="AO1546">
        <v>25</v>
      </c>
      <c r="AP1546">
        <v>850</v>
      </c>
      <c r="AQ1546" t="s">
        <v>129</v>
      </c>
      <c r="AR1546">
        <v>80</v>
      </c>
      <c r="AS1546">
        <v>87</v>
      </c>
      <c r="AT1546">
        <v>704</v>
      </c>
      <c r="BB1546" t="str">
        <f t="shared" si="98"/>
        <v>1200</v>
      </c>
      <c r="BC1546">
        <v>1</v>
      </c>
      <c r="BD1546" t="str">
        <f t="shared" si="96"/>
        <v xml:space="preserve">N1281F  </v>
      </c>
      <c r="BE1546">
        <v>1</v>
      </c>
      <c r="BG1546">
        <v>0</v>
      </c>
      <c r="BH1546">
        <v>0</v>
      </c>
      <c r="BI1546">
        <v>0</v>
      </c>
      <c r="BJ1546">
        <v>675</v>
      </c>
      <c r="BK1546">
        <v>-175</v>
      </c>
      <c r="BL1546" t="s">
        <v>130</v>
      </c>
      <c r="BM1546">
        <v>1</v>
      </c>
      <c r="BN1546">
        <v>0</v>
      </c>
      <c r="BO1546">
        <v>1</v>
      </c>
      <c r="BP1546">
        <v>0</v>
      </c>
      <c r="BT1546">
        <v>0</v>
      </c>
      <c r="BU1546">
        <v>0</v>
      </c>
      <c r="CE1546" t="str">
        <f>"21:16:36.400"</f>
        <v>21:16:36.400</v>
      </c>
      <c r="CF1546">
        <v>400046195</v>
      </c>
      <c r="CI1546">
        <v>0</v>
      </c>
      <c r="CJ1546">
        <v>1504</v>
      </c>
      <c r="CK1546">
        <v>1011.2</v>
      </c>
      <c r="CL1546">
        <v>4.2187999999999999</v>
      </c>
      <c r="CM1546">
        <v>1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131</v>
      </c>
      <c r="DA1546">
        <v>145</v>
      </c>
      <c r="DB1546">
        <v>1</v>
      </c>
      <c r="DC1546" t="s">
        <v>132</v>
      </c>
      <c r="DD1546" t="s">
        <v>133</v>
      </c>
      <c r="DG1546">
        <v>1930993</v>
      </c>
      <c r="DI1546">
        <v>0</v>
      </c>
      <c r="DJ1546">
        <v>0</v>
      </c>
      <c r="DK1546">
        <v>1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3">
      <c r="A1547" t="str">
        <f>"09/28/2024 21:16:36.657"</f>
        <v>09/28/2024 21:16:36.657</v>
      </c>
      <c r="C1547" t="str">
        <f t="shared" si="95"/>
        <v>FFDFD7C0</v>
      </c>
      <c r="D1547" t="s">
        <v>427</v>
      </c>
      <c r="E1547">
        <v>46</v>
      </c>
      <c r="H1547">
        <v>143</v>
      </c>
      <c r="I1547" t="s">
        <v>428</v>
      </c>
      <c r="J1547" t="s">
        <v>297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"21:16:36.398"</f>
        <v>21:16:36.398</v>
      </c>
      <c r="T1547" t="str">
        <f>"21:16:35.998"</f>
        <v>21:16:35.998</v>
      </c>
      <c r="U1547" t="str">
        <f t="shared" si="97"/>
        <v>A073EB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126</v>
      </c>
      <c r="AG1547">
        <v>0</v>
      </c>
      <c r="AH1547">
        <v>0</v>
      </c>
      <c r="AI1547">
        <v>2</v>
      </c>
      <c r="AJ1547">
        <v>1</v>
      </c>
      <c r="AK1547" t="s">
        <v>786</v>
      </c>
      <c r="AL1547">
        <v>36.005415999999997</v>
      </c>
      <c r="AM1547" t="s">
        <v>787</v>
      </c>
      <c r="AN1547">
        <v>-75.663893000000002</v>
      </c>
      <c r="AO1547">
        <v>25</v>
      </c>
      <c r="AP1547">
        <v>850</v>
      </c>
      <c r="AQ1547" t="s">
        <v>129</v>
      </c>
      <c r="AR1547">
        <v>80</v>
      </c>
      <c r="AS1547">
        <v>87</v>
      </c>
      <c r="AT1547">
        <v>704</v>
      </c>
      <c r="BB1547" t="str">
        <f t="shared" si="98"/>
        <v>1200</v>
      </c>
      <c r="BC1547">
        <v>1</v>
      </c>
      <c r="BD1547" t="str">
        <f t="shared" si="96"/>
        <v xml:space="preserve">N1281F  </v>
      </c>
      <c r="BE1547">
        <v>1</v>
      </c>
      <c r="BG1547">
        <v>0</v>
      </c>
      <c r="BH1547">
        <v>0</v>
      </c>
      <c r="BI1547">
        <v>0</v>
      </c>
      <c r="BJ1547">
        <v>675</v>
      </c>
      <c r="BK1547">
        <v>-175</v>
      </c>
      <c r="BL1547" t="s">
        <v>130</v>
      </c>
      <c r="BM1547">
        <v>1</v>
      </c>
      <c r="BN1547">
        <v>0</v>
      </c>
      <c r="BO1547">
        <v>1</v>
      </c>
      <c r="BP1547">
        <v>0</v>
      </c>
      <c r="BT1547">
        <v>0</v>
      </c>
      <c r="BU1547">
        <v>0</v>
      </c>
      <c r="CE1547" t="str">
        <f>"21:16:36.400"</f>
        <v>21:16:36.400</v>
      </c>
      <c r="CF1547">
        <v>400046195</v>
      </c>
      <c r="CI1547">
        <v>0</v>
      </c>
      <c r="CJ1547">
        <v>1504</v>
      </c>
      <c r="CK1547">
        <v>1011.2</v>
      </c>
      <c r="CL1547">
        <v>4.2187999999999999</v>
      </c>
      <c r="CM1547">
        <v>1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5</v>
      </c>
      <c r="CY1547">
        <v>7</v>
      </c>
      <c r="CZ1547" t="s">
        <v>131</v>
      </c>
      <c r="DA1547">
        <v>145</v>
      </c>
      <c r="DB1547">
        <v>1</v>
      </c>
      <c r="DC1547" t="s">
        <v>132</v>
      </c>
      <c r="DD1547" t="s">
        <v>133</v>
      </c>
      <c r="DG1547">
        <v>1930993</v>
      </c>
      <c r="DI1547">
        <v>0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3">
      <c r="A1548" t="str">
        <f>"09/28/2024 21:16:36.657"</f>
        <v>09/28/2024 21:16:36.657</v>
      </c>
      <c r="C1548" t="str">
        <f t="shared" si="95"/>
        <v>FFDFD7C0</v>
      </c>
      <c r="D1548" t="s">
        <v>136</v>
      </c>
      <c r="E1548">
        <v>4</v>
      </c>
      <c r="F1548">
        <v>1004</v>
      </c>
      <c r="G1548" t="s">
        <v>124</v>
      </c>
      <c r="J1548" t="s">
        <v>137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"21:16:36.398"</f>
        <v>21:16:36.398</v>
      </c>
      <c r="T1548" t="str">
        <f>"21:16:35.998"</f>
        <v>21:16:35.998</v>
      </c>
      <c r="U1548" t="str">
        <f t="shared" si="97"/>
        <v>A073EB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126</v>
      </c>
      <c r="AG1548">
        <v>0</v>
      </c>
      <c r="AH1548">
        <v>0</v>
      </c>
      <c r="AI1548">
        <v>2</v>
      </c>
      <c r="AJ1548">
        <v>1</v>
      </c>
      <c r="AK1548" t="s">
        <v>786</v>
      </c>
      <c r="AL1548">
        <v>36.005415999999997</v>
      </c>
      <c r="AM1548" t="s">
        <v>787</v>
      </c>
      <c r="AN1548">
        <v>-75.663893000000002</v>
      </c>
      <c r="AO1548">
        <v>25</v>
      </c>
      <c r="AP1548">
        <v>850</v>
      </c>
      <c r="AQ1548" t="s">
        <v>129</v>
      </c>
      <c r="AR1548">
        <v>80</v>
      </c>
      <c r="AS1548">
        <v>87</v>
      </c>
      <c r="AT1548">
        <v>704</v>
      </c>
      <c r="BB1548" t="str">
        <f t="shared" si="98"/>
        <v>1200</v>
      </c>
      <c r="BC1548">
        <v>1</v>
      </c>
      <c r="BD1548" t="str">
        <f t="shared" si="96"/>
        <v xml:space="preserve">N1281F  </v>
      </c>
      <c r="BE1548">
        <v>1</v>
      </c>
      <c r="BG1548">
        <v>0</v>
      </c>
      <c r="BH1548">
        <v>0</v>
      </c>
      <c r="BI1548">
        <v>0</v>
      </c>
      <c r="BJ1548">
        <v>675</v>
      </c>
      <c r="BK1548">
        <v>-175</v>
      </c>
      <c r="BL1548" t="s">
        <v>130</v>
      </c>
      <c r="BM1548">
        <v>1</v>
      </c>
      <c r="BN1548">
        <v>0</v>
      </c>
      <c r="BO1548">
        <v>1</v>
      </c>
      <c r="BP1548">
        <v>0</v>
      </c>
      <c r="BT1548">
        <v>0</v>
      </c>
      <c r="BU1548">
        <v>0</v>
      </c>
      <c r="CE1548" t="str">
        <f>"21:16:36.400"</f>
        <v>21:16:36.400</v>
      </c>
      <c r="CF1548">
        <v>400046195</v>
      </c>
      <c r="CI1548">
        <v>0</v>
      </c>
      <c r="CJ1548">
        <v>1504</v>
      </c>
      <c r="CK1548">
        <v>1011.2</v>
      </c>
      <c r="CL1548">
        <v>4.2187999999999999</v>
      </c>
      <c r="CM1548">
        <v>1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5</v>
      </c>
      <c r="CY1548">
        <v>7</v>
      </c>
      <c r="CZ1548" t="s">
        <v>131</v>
      </c>
      <c r="DA1548">
        <v>145</v>
      </c>
      <c r="DB1548">
        <v>1</v>
      </c>
      <c r="DC1548" t="s">
        <v>132</v>
      </c>
      <c r="DD1548" t="s">
        <v>133</v>
      </c>
      <c r="DG1548">
        <v>1930993</v>
      </c>
      <c r="DI1548">
        <v>0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3">
      <c r="A1549" t="str">
        <f>"09/28/2024 21:16:36.657"</f>
        <v>09/28/2024 21:16:36.657</v>
      </c>
      <c r="C1549" t="str">
        <f t="shared" si="95"/>
        <v>FFDFD7C0</v>
      </c>
      <c r="D1549" t="s">
        <v>123</v>
      </c>
      <c r="E1549">
        <v>2</v>
      </c>
      <c r="H1549">
        <v>158</v>
      </c>
      <c r="I1549" t="s">
        <v>124</v>
      </c>
      <c r="J1549" t="s">
        <v>125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"21:16:36.398"</f>
        <v>21:16:36.398</v>
      </c>
      <c r="T1549" t="str">
        <f>"21:16:35.998"</f>
        <v>21:16:35.998</v>
      </c>
      <c r="U1549" t="str">
        <f t="shared" si="97"/>
        <v>A073EB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126</v>
      </c>
      <c r="AG1549">
        <v>0</v>
      </c>
      <c r="AH1549">
        <v>0</v>
      </c>
      <c r="AI1549">
        <v>2</v>
      </c>
      <c r="AJ1549">
        <v>1</v>
      </c>
      <c r="AK1549" t="s">
        <v>786</v>
      </c>
      <c r="AL1549">
        <v>36.005415999999997</v>
      </c>
      <c r="AM1549" t="s">
        <v>787</v>
      </c>
      <c r="AN1549">
        <v>-75.663893000000002</v>
      </c>
      <c r="AO1549">
        <v>25</v>
      </c>
      <c r="AP1549">
        <v>850</v>
      </c>
      <c r="AQ1549" t="s">
        <v>129</v>
      </c>
      <c r="AR1549">
        <v>80</v>
      </c>
      <c r="AS1549">
        <v>87</v>
      </c>
      <c r="AT1549">
        <v>704</v>
      </c>
      <c r="BB1549" t="str">
        <f t="shared" si="98"/>
        <v>1200</v>
      </c>
      <c r="BC1549">
        <v>1</v>
      </c>
      <c r="BD1549" t="str">
        <f t="shared" si="96"/>
        <v xml:space="preserve">N1281F  </v>
      </c>
      <c r="BE1549">
        <v>1</v>
      </c>
      <c r="BG1549">
        <v>0</v>
      </c>
      <c r="BH1549">
        <v>0</v>
      </c>
      <c r="BI1549">
        <v>0</v>
      </c>
      <c r="BJ1549">
        <v>675</v>
      </c>
      <c r="BK1549">
        <v>-175</v>
      </c>
      <c r="BL1549" t="s">
        <v>130</v>
      </c>
      <c r="BM1549">
        <v>1</v>
      </c>
      <c r="BN1549">
        <v>0</v>
      </c>
      <c r="BO1549">
        <v>1</v>
      </c>
      <c r="BP1549">
        <v>0</v>
      </c>
      <c r="BT1549">
        <v>0</v>
      </c>
      <c r="BU1549">
        <v>0</v>
      </c>
      <c r="CE1549" t="str">
        <f>"21:16:36.400"</f>
        <v>21:16:36.400</v>
      </c>
      <c r="CF1549">
        <v>400046195</v>
      </c>
      <c r="CI1549">
        <v>0</v>
      </c>
      <c r="CJ1549">
        <v>1504</v>
      </c>
      <c r="CK1549">
        <v>1011.2</v>
      </c>
      <c r="CL1549">
        <v>4.2187999999999999</v>
      </c>
      <c r="CM1549">
        <v>1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5</v>
      </c>
      <c r="CY1549">
        <v>7</v>
      </c>
      <c r="CZ1549" t="s">
        <v>131</v>
      </c>
      <c r="DA1549">
        <v>145</v>
      </c>
      <c r="DB1549">
        <v>1</v>
      </c>
      <c r="DC1549" t="s">
        <v>132</v>
      </c>
      <c r="DD1549" t="s">
        <v>133</v>
      </c>
      <c r="DG1549">
        <v>1930993</v>
      </c>
      <c r="DI1549">
        <v>0</v>
      </c>
      <c r="DJ1549">
        <v>0</v>
      </c>
      <c r="DK1549">
        <v>1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3">
      <c r="A1550" t="str">
        <f>"09/28/2024 21:16:37.673"</f>
        <v>09/28/2024 21:16:37.673</v>
      </c>
      <c r="C1550" t="str">
        <f t="shared" si="95"/>
        <v>FFDFD7C0</v>
      </c>
      <c r="D1550" t="s">
        <v>427</v>
      </c>
      <c r="E1550">
        <v>46</v>
      </c>
      <c r="H1550">
        <v>143</v>
      </c>
      <c r="I1550" t="s">
        <v>428</v>
      </c>
      <c r="J1550" t="s">
        <v>297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"21:16:37.414"</f>
        <v>21:16:37.414</v>
      </c>
      <c r="T1550" t="str">
        <f>"21:16:36.914"</f>
        <v>21:16:36.914</v>
      </c>
      <c r="U1550" t="str">
        <f t="shared" si="97"/>
        <v>A073EB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126</v>
      </c>
      <c r="AG1550">
        <v>0</v>
      </c>
      <c r="AH1550">
        <v>0</v>
      </c>
      <c r="AI1550">
        <v>2</v>
      </c>
      <c r="AJ1550">
        <v>1</v>
      </c>
      <c r="AK1550" t="s">
        <v>752</v>
      </c>
      <c r="AL1550">
        <v>36.005823999999997</v>
      </c>
      <c r="AM1550" t="s">
        <v>788</v>
      </c>
      <c r="AN1550">
        <v>-75.663486000000006</v>
      </c>
      <c r="AO1550">
        <v>25</v>
      </c>
      <c r="AP1550">
        <v>875</v>
      </c>
      <c r="AQ1550" t="s">
        <v>129</v>
      </c>
      <c r="AR1550">
        <v>75</v>
      </c>
      <c r="AS1550">
        <v>93</v>
      </c>
      <c r="AT1550">
        <v>704</v>
      </c>
      <c r="BB1550" t="str">
        <f t="shared" si="98"/>
        <v>1200</v>
      </c>
      <c r="BC1550">
        <v>1</v>
      </c>
      <c r="BD1550" t="str">
        <f t="shared" si="96"/>
        <v xml:space="preserve">N1281F  </v>
      </c>
      <c r="BE1550">
        <v>1</v>
      </c>
      <c r="BG1550">
        <v>0</v>
      </c>
      <c r="BH1550">
        <v>0</v>
      </c>
      <c r="BI1550">
        <v>0</v>
      </c>
      <c r="BJ1550">
        <v>700</v>
      </c>
      <c r="BK1550">
        <v>-175</v>
      </c>
      <c r="BL1550" t="s">
        <v>130</v>
      </c>
      <c r="BM1550">
        <v>1</v>
      </c>
      <c r="BN1550">
        <v>0</v>
      </c>
      <c r="BO1550">
        <v>1</v>
      </c>
      <c r="BP1550">
        <v>0</v>
      </c>
      <c r="BT1550">
        <v>0</v>
      </c>
      <c r="BU1550">
        <v>0</v>
      </c>
      <c r="CE1550" t="str">
        <f>"21:16:37.416"</f>
        <v>21:16:37.416</v>
      </c>
      <c r="CF1550">
        <v>415862631</v>
      </c>
      <c r="CI1550">
        <v>0</v>
      </c>
      <c r="CJ1550">
        <v>1504</v>
      </c>
      <c r="CK1550">
        <v>1011.2</v>
      </c>
      <c r="CL1550">
        <v>4.2187999999999999</v>
      </c>
      <c r="CM1550">
        <v>1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5</v>
      </c>
      <c r="CY1550">
        <v>7</v>
      </c>
      <c r="CZ1550" t="s">
        <v>131</v>
      </c>
      <c r="DA1550">
        <v>145</v>
      </c>
      <c r="DB1550">
        <v>1</v>
      </c>
      <c r="DC1550" t="s">
        <v>132</v>
      </c>
      <c r="DD1550" t="s">
        <v>133</v>
      </c>
      <c r="DG1550">
        <v>1931478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3">
      <c r="A1551" t="str">
        <f>"09/28/2024 21:16:37.673"</f>
        <v>09/28/2024 21:16:37.673</v>
      </c>
      <c r="C1551" t="str">
        <f t="shared" si="95"/>
        <v>FFDFD7C0</v>
      </c>
      <c r="D1551" t="s">
        <v>136</v>
      </c>
      <c r="E1551">
        <v>4</v>
      </c>
      <c r="F1551">
        <v>1004</v>
      </c>
      <c r="G1551" t="s">
        <v>124</v>
      </c>
      <c r="J1551" t="s">
        <v>137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"21:16:37.414"</f>
        <v>21:16:37.414</v>
      </c>
      <c r="T1551" t="str">
        <f>"21:16:36.914"</f>
        <v>21:16:36.914</v>
      </c>
      <c r="U1551" t="str">
        <f t="shared" si="97"/>
        <v>A073EB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126</v>
      </c>
      <c r="AG1551">
        <v>0</v>
      </c>
      <c r="AH1551">
        <v>0</v>
      </c>
      <c r="AI1551">
        <v>2</v>
      </c>
      <c r="AJ1551">
        <v>1</v>
      </c>
      <c r="AK1551" t="s">
        <v>752</v>
      </c>
      <c r="AL1551">
        <v>36.005823999999997</v>
      </c>
      <c r="AM1551" t="s">
        <v>788</v>
      </c>
      <c r="AN1551">
        <v>-75.663486000000006</v>
      </c>
      <c r="AO1551">
        <v>25</v>
      </c>
      <c r="AP1551">
        <v>875</v>
      </c>
      <c r="AQ1551" t="s">
        <v>129</v>
      </c>
      <c r="AR1551">
        <v>75</v>
      </c>
      <c r="AS1551">
        <v>93</v>
      </c>
      <c r="AT1551">
        <v>704</v>
      </c>
      <c r="BB1551" t="str">
        <f t="shared" si="98"/>
        <v>1200</v>
      </c>
      <c r="BC1551">
        <v>1</v>
      </c>
      <c r="BD1551" t="str">
        <f t="shared" si="96"/>
        <v xml:space="preserve">N1281F  </v>
      </c>
      <c r="BE1551">
        <v>1</v>
      </c>
      <c r="BG1551">
        <v>0</v>
      </c>
      <c r="BH1551">
        <v>0</v>
      </c>
      <c r="BI1551">
        <v>0</v>
      </c>
      <c r="BJ1551">
        <v>700</v>
      </c>
      <c r="BK1551">
        <v>-175</v>
      </c>
      <c r="BL1551" t="s">
        <v>130</v>
      </c>
      <c r="BM1551">
        <v>1</v>
      </c>
      <c r="BN1551">
        <v>0</v>
      </c>
      <c r="BO1551">
        <v>1</v>
      </c>
      <c r="BP1551">
        <v>0</v>
      </c>
      <c r="BT1551">
        <v>0</v>
      </c>
      <c r="BU1551">
        <v>0</v>
      </c>
      <c r="CE1551" t="str">
        <f>"21:16:37.416"</f>
        <v>21:16:37.416</v>
      </c>
      <c r="CF1551">
        <v>415862631</v>
      </c>
      <c r="CI1551">
        <v>0</v>
      </c>
      <c r="CJ1551">
        <v>1504</v>
      </c>
      <c r="CK1551">
        <v>1011.2</v>
      </c>
      <c r="CL1551">
        <v>4.2187999999999999</v>
      </c>
      <c r="CM1551">
        <v>1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5</v>
      </c>
      <c r="CY1551">
        <v>7</v>
      </c>
      <c r="CZ1551" t="s">
        <v>131</v>
      </c>
      <c r="DA1551">
        <v>145</v>
      </c>
      <c r="DB1551">
        <v>1</v>
      </c>
      <c r="DC1551" t="s">
        <v>132</v>
      </c>
      <c r="DD1551" t="s">
        <v>133</v>
      </c>
      <c r="DG1551">
        <v>1931478</v>
      </c>
      <c r="DI1551">
        <v>0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3">
      <c r="A1552" t="str">
        <f>"09/28/2024 21:16:37.704"</f>
        <v>09/28/2024 21:16:37.704</v>
      </c>
      <c r="C1552" t="str">
        <f t="shared" si="95"/>
        <v>FFDFD7C0</v>
      </c>
      <c r="D1552" t="s">
        <v>123</v>
      </c>
      <c r="E1552">
        <v>2</v>
      </c>
      <c r="H1552">
        <v>158</v>
      </c>
      <c r="I1552" t="s">
        <v>124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"21:16:37.414"</f>
        <v>21:16:37.414</v>
      </c>
      <c r="T1552" t="str">
        <f>"21:16:36.914"</f>
        <v>21:16:36.914</v>
      </c>
      <c r="U1552" t="str">
        <f t="shared" si="97"/>
        <v>A073EB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126</v>
      </c>
      <c r="AG1552">
        <v>0</v>
      </c>
      <c r="AH1552">
        <v>0</v>
      </c>
      <c r="AI1552">
        <v>2</v>
      </c>
      <c r="AJ1552">
        <v>1</v>
      </c>
      <c r="AK1552" t="s">
        <v>752</v>
      </c>
      <c r="AL1552">
        <v>36.005823999999997</v>
      </c>
      <c r="AM1552" t="s">
        <v>788</v>
      </c>
      <c r="AN1552">
        <v>-75.663486000000006</v>
      </c>
      <c r="AO1552">
        <v>25</v>
      </c>
      <c r="AP1552">
        <v>875</v>
      </c>
      <c r="AQ1552" t="s">
        <v>129</v>
      </c>
      <c r="AR1552">
        <v>75</v>
      </c>
      <c r="AS1552">
        <v>93</v>
      </c>
      <c r="AT1552">
        <v>704</v>
      </c>
      <c r="BB1552" t="str">
        <f t="shared" si="98"/>
        <v>1200</v>
      </c>
      <c r="BC1552">
        <v>1</v>
      </c>
      <c r="BD1552" t="str">
        <f t="shared" si="96"/>
        <v xml:space="preserve">N1281F  </v>
      </c>
      <c r="BE1552">
        <v>1</v>
      </c>
      <c r="BG1552">
        <v>0</v>
      </c>
      <c r="BH1552">
        <v>0</v>
      </c>
      <c r="BI1552">
        <v>0</v>
      </c>
      <c r="BJ1552">
        <v>700</v>
      </c>
      <c r="BK1552">
        <v>-175</v>
      </c>
      <c r="BL1552" t="s">
        <v>130</v>
      </c>
      <c r="BM1552">
        <v>1</v>
      </c>
      <c r="BN1552">
        <v>0</v>
      </c>
      <c r="BO1552">
        <v>1</v>
      </c>
      <c r="BP1552">
        <v>0</v>
      </c>
      <c r="BT1552">
        <v>0</v>
      </c>
      <c r="BU1552">
        <v>0</v>
      </c>
      <c r="CE1552" t="str">
        <f>"21:16:37.416"</f>
        <v>21:16:37.416</v>
      </c>
      <c r="CF1552">
        <v>415862631</v>
      </c>
      <c r="CI1552">
        <v>0</v>
      </c>
      <c r="CJ1552">
        <v>1504</v>
      </c>
      <c r="CK1552">
        <v>1011.2</v>
      </c>
      <c r="CL1552">
        <v>4.2187999999999999</v>
      </c>
      <c r="CM1552">
        <v>1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5</v>
      </c>
      <c r="CY1552">
        <v>7</v>
      </c>
      <c r="CZ1552" t="s">
        <v>131</v>
      </c>
      <c r="DA1552">
        <v>145</v>
      </c>
      <c r="DB1552">
        <v>1</v>
      </c>
      <c r="DC1552" t="s">
        <v>132</v>
      </c>
      <c r="DD1552" t="s">
        <v>133</v>
      </c>
      <c r="DG1552">
        <v>1931478</v>
      </c>
      <c r="DI1552">
        <v>0</v>
      </c>
      <c r="DJ1552">
        <v>0</v>
      </c>
      <c r="DK1552">
        <v>1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3">
      <c r="A1553" t="str">
        <f>"09/28/2024 21:16:37.704"</f>
        <v>09/28/2024 21:16:37.704</v>
      </c>
      <c r="C1553" t="str">
        <f t="shared" si="95"/>
        <v>FFDFD7C0</v>
      </c>
      <c r="D1553" t="s">
        <v>136</v>
      </c>
      <c r="E1553">
        <v>3</v>
      </c>
      <c r="F1553">
        <v>1003</v>
      </c>
      <c r="G1553" t="s">
        <v>142</v>
      </c>
      <c r="J1553" t="s">
        <v>137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"21:16:37.414"</f>
        <v>21:16:37.414</v>
      </c>
      <c r="T1553" t="str">
        <f>"21:16:36.914"</f>
        <v>21:16:36.914</v>
      </c>
      <c r="U1553" t="str">
        <f t="shared" si="97"/>
        <v>A073EB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126</v>
      </c>
      <c r="AG1553">
        <v>0</v>
      </c>
      <c r="AH1553">
        <v>0</v>
      </c>
      <c r="AI1553">
        <v>2</v>
      </c>
      <c r="AJ1553">
        <v>1</v>
      </c>
      <c r="AK1553" t="s">
        <v>752</v>
      </c>
      <c r="AL1553">
        <v>36.005823999999997</v>
      </c>
      <c r="AM1553" t="s">
        <v>788</v>
      </c>
      <c r="AN1553">
        <v>-75.663486000000006</v>
      </c>
      <c r="AO1553">
        <v>25</v>
      </c>
      <c r="AP1553">
        <v>875</v>
      </c>
      <c r="AQ1553" t="s">
        <v>129</v>
      </c>
      <c r="AR1553">
        <v>75</v>
      </c>
      <c r="AS1553">
        <v>93</v>
      </c>
      <c r="AT1553">
        <v>704</v>
      </c>
      <c r="BB1553" t="str">
        <f t="shared" si="98"/>
        <v>1200</v>
      </c>
      <c r="BC1553">
        <v>1</v>
      </c>
      <c r="BD1553" t="str">
        <f t="shared" si="96"/>
        <v xml:space="preserve">N1281F  </v>
      </c>
      <c r="BE1553">
        <v>1</v>
      </c>
      <c r="BG1553">
        <v>0</v>
      </c>
      <c r="BH1553">
        <v>0</v>
      </c>
      <c r="BI1553">
        <v>0</v>
      </c>
      <c r="BJ1553">
        <v>700</v>
      </c>
      <c r="BK1553">
        <v>-175</v>
      </c>
      <c r="BL1553" t="s">
        <v>130</v>
      </c>
      <c r="BM1553">
        <v>1</v>
      </c>
      <c r="BN1553">
        <v>0</v>
      </c>
      <c r="BO1553">
        <v>1</v>
      </c>
      <c r="BP1553">
        <v>0</v>
      </c>
      <c r="BT1553">
        <v>0</v>
      </c>
      <c r="BU1553">
        <v>0</v>
      </c>
      <c r="CE1553" t="str">
        <f>"21:16:37.416"</f>
        <v>21:16:37.416</v>
      </c>
      <c r="CF1553">
        <v>415862631</v>
      </c>
      <c r="CI1553">
        <v>0</v>
      </c>
      <c r="CJ1553">
        <v>1504</v>
      </c>
      <c r="CK1553">
        <v>1011.2</v>
      </c>
      <c r="CL1553">
        <v>4.2187999999999999</v>
      </c>
      <c r="CM1553">
        <v>1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5</v>
      </c>
      <c r="CY1553">
        <v>7</v>
      </c>
      <c r="CZ1553" t="s">
        <v>131</v>
      </c>
      <c r="DA1553">
        <v>145</v>
      </c>
      <c r="DB1553">
        <v>1</v>
      </c>
      <c r="DC1553" t="s">
        <v>132</v>
      </c>
      <c r="DD1553" t="s">
        <v>133</v>
      </c>
      <c r="DG1553">
        <v>1931478</v>
      </c>
      <c r="DI1553">
        <v>0</v>
      </c>
      <c r="DJ1553">
        <v>0</v>
      </c>
      <c r="DK1553">
        <v>1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3">
      <c r="A1554" t="str">
        <f>"09/28/2024 21:16:37.704"</f>
        <v>09/28/2024 21:16:37.704</v>
      </c>
      <c r="C1554" t="str">
        <f t="shared" si="95"/>
        <v>FFDFD7C0</v>
      </c>
      <c r="D1554" t="s">
        <v>143</v>
      </c>
      <c r="E1554">
        <v>13</v>
      </c>
      <c r="J1554" t="s">
        <v>144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"21:16:37.414"</f>
        <v>21:16:37.414</v>
      </c>
      <c r="T1554" t="str">
        <f>"21:16:36.914"</f>
        <v>21:16:36.914</v>
      </c>
      <c r="U1554" t="str">
        <f t="shared" si="97"/>
        <v>A073EB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126</v>
      </c>
      <c r="AG1554">
        <v>0</v>
      </c>
      <c r="AH1554">
        <v>0</v>
      </c>
      <c r="AI1554">
        <v>2</v>
      </c>
      <c r="AJ1554">
        <v>1</v>
      </c>
      <c r="AK1554" t="s">
        <v>752</v>
      </c>
      <c r="AL1554">
        <v>36.005823999999997</v>
      </c>
      <c r="AM1554" t="s">
        <v>788</v>
      </c>
      <c r="AN1554">
        <v>-75.663486000000006</v>
      </c>
      <c r="AO1554">
        <v>25</v>
      </c>
      <c r="AP1554">
        <v>875</v>
      </c>
      <c r="AQ1554" t="s">
        <v>129</v>
      </c>
      <c r="AR1554">
        <v>75</v>
      </c>
      <c r="AS1554">
        <v>93</v>
      </c>
      <c r="AT1554">
        <v>704</v>
      </c>
      <c r="BB1554" t="str">
        <f t="shared" si="98"/>
        <v>1200</v>
      </c>
      <c r="BC1554">
        <v>1</v>
      </c>
      <c r="BD1554" t="str">
        <f t="shared" si="96"/>
        <v xml:space="preserve">N1281F  </v>
      </c>
      <c r="BE1554">
        <v>1</v>
      </c>
      <c r="BG1554">
        <v>0</v>
      </c>
      <c r="BH1554">
        <v>0</v>
      </c>
      <c r="BI1554">
        <v>0</v>
      </c>
      <c r="BJ1554">
        <v>700</v>
      </c>
      <c r="BK1554">
        <v>-175</v>
      </c>
      <c r="BL1554" t="s">
        <v>130</v>
      </c>
      <c r="BM1554">
        <v>1</v>
      </c>
      <c r="BN1554">
        <v>0</v>
      </c>
      <c r="BO1554">
        <v>1</v>
      </c>
      <c r="BP1554">
        <v>0</v>
      </c>
      <c r="BT1554">
        <v>0</v>
      </c>
      <c r="BU1554">
        <v>0</v>
      </c>
      <c r="CE1554" t="str">
        <f>"21:16:37.416"</f>
        <v>21:16:37.416</v>
      </c>
      <c r="CF1554">
        <v>415862631</v>
      </c>
      <c r="CI1554">
        <v>0</v>
      </c>
      <c r="CJ1554">
        <v>1504</v>
      </c>
      <c r="CK1554">
        <v>1011.2</v>
      </c>
      <c r="CL1554">
        <v>4.2187999999999999</v>
      </c>
      <c r="CM1554">
        <v>1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5</v>
      </c>
      <c r="CY1554">
        <v>7</v>
      </c>
      <c r="CZ1554" t="s">
        <v>131</v>
      </c>
      <c r="DA1554">
        <v>145</v>
      </c>
      <c r="DB1554">
        <v>1</v>
      </c>
      <c r="DC1554" t="s">
        <v>132</v>
      </c>
      <c r="DD1554" t="s">
        <v>133</v>
      </c>
      <c r="DG1554">
        <v>1931478</v>
      </c>
      <c r="DI1554">
        <v>0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3">
      <c r="A1555" t="str">
        <f>"09/28/2024 21:16:38.579"</f>
        <v>09/28/2024 21:16:38.579</v>
      </c>
      <c r="C1555" t="str">
        <f t="shared" si="95"/>
        <v>FFDFD7C0</v>
      </c>
      <c r="D1555" t="s">
        <v>123</v>
      </c>
      <c r="E1555">
        <v>2</v>
      </c>
      <c r="H1555">
        <v>158</v>
      </c>
      <c r="I1555" t="s">
        <v>124</v>
      </c>
      <c r="J1555" t="s">
        <v>125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"21:16:38.313"</f>
        <v>21:16:38.313</v>
      </c>
      <c r="T1555" t="str">
        <f>"21:16:37.913"</f>
        <v>21:16:37.913</v>
      </c>
      <c r="U1555" t="str">
        <f t="shared" si="97"/>
        <v>A073EB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126</v>
      </c>
      <c r="AG1555">
        <v>0</v>
      </c>
      <c r="AH1555">
        <v>0</v>
      </c>
      <c r="AI1555">
        <v>2</v>
      </c>
      <c r="AJ1555">
        <v>1</v>
      </c>
      <c r="AK1555" t="s">
        <v>789</v>
      </c>
      <c r="AL1555">
        <v>36.006231</v>
      </c>
      <c r="AM1555" t="s">
        <v>790</v>
      </c>
      <c r="AN1555">
        <v>-75.663121000000004</v>
      </c>
      <c r="AO1555">
        <v>25</v>
      </c>
      <c r="AP1555">
        <v>875</v>
      </c>
      <c r="AQ1555" t="s">
        <v>129</v>
      </c>
      <c r="AR1555">
        <v>68</v>
      </c>
      <c r="AS1555">
        <v>99</v>
      </c>
      <c r="AT1555">
        <v>768</v>
      </c>
      <c r="BB1555" t="str">
        <f t="shared" si="98"/>
        <v>1200</v>
      </c>
      <c r="BC1555">
        <v>1</v>
      </c>
      <c r="BD1555" t="str">
        <f t="shared" si="96"/>
        <v xml:space="preserve">N1281F  </v>
      </c>
      <c r="BE1555">
        <v>1</v>
      </c>
      <c r="BG1555">
        <v>0</v>
      </c>
      <c r="BH1555">
        <v>0</v>
      </c>
      <c r="BI1555">
        <v>0</v>
      </c>
      <c r="BJ1555">
        <v>700</v>
      </c>
      <c r="BK1555">
        <v>-175</v>
      </c>
      <c r="BL1555" t="s">
        <v>130</v>
      </c>
      <c r="BM1555">
        <v>1</v>
      </c>
      <c r="BN1555">
        <v>0</v>
      </c>
      <c r="BO1555">
        <v>1</v>
      </c>
      <c r="BP1555">
        <v>0</v>
      </c>
      <c r="BT1555">
        <v>0</v>
      </c>
      <c r="BU1555">
        <v>0</v>
      </c>
      <c r="CE1555" t="str">
        <f>"21:16:38.320"</f>
        <v>21:16:38.320</v>
      </c>
      <c r="CF1555">
        <v>320266945</v>
      </c>
      <c r="CI1555">
        <v>0</v>
      </c>
      <c r="CJ1555">
        <v>1504</v>
      </c>
      <c r="CK1555">
        <v>1011.2</v>
      </c>
      <c r="CL1555">
        <v>4.2187999999999999</v>
      </c>
      <c r="CM1555">
        <v>1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6</v>
      </c>
      <c r="CY1555">
        <v>7</v>
      </c>
      <c r="CZ1555" t="s">
        <v>131</v>
      </c>
      <c r="DA1555">
        <v>145</v>
      </c>
      <c r="DB1555">
        <v>1</v>
      </c>
      <c r="DC1555" t="s">
        <v>132</v>
      </c>
      <c r="DD1555" t="s">
        <v>133</v>
      </c>
      <c r="DG1555">
        <v>1931940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3">
      <c r="A1556" t="str">
        <f>"09/28/2024 21:16:38.579"</f>
        <v>09/28/2024 21:16:38.579</v>
      </c>
      <c r="C1556" t="str">
        <f t="shared" ref="C1556:C1619" si="99">"FFDFD7C0"</f>
        <v>FFDFD7C0</v>
      </c>
      <c r="D1556" t="s">
        <v>143</v>
      </c>
      <c r="E1556">
        <v>13</v>
      </c>
      <c r="J1556" t="s">
        <v>144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"21:16:38.313"</f>
        <v>21:16:38.313</v>
      </c>
      <c r="T1556" t="str">
        <f>"21:16:37.913"</f>
        <v>21:16:37.913</v>
      </c>
      <c r="U1556" t="str">
        <f t="shared" si="97"/>
        <v>A073EB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126</v>
      </c>
      <c r="AG1556">
        <v>0</v>
      </c>
      <c r="AH1556">
        <v>0</v>
      </c>
      <c r="AI1556">
        <v>2</v>
      </c>
      <c r="AJ1556">
        <v>1</v>
      </c>
      <c r="AK1556" t="s">
        <v>789</v>
      </c>
      <c r="AL1556">
        <v>36.006231</v>
      </c>
      <c r="AM1556" t="s">
        <v>790</v>
      </c>
      <c r="AN1556">
        <v>-75.663121000000004</v>
      </c>
      <c r="AO1556">
        <v>25</v>
      </c>
      <c r="AP1556">
        <v>875</v>
      </c>
      <c r="AQ1556" t="s">
        <v>129</v>
      </c>
      <c r="AR1556">
        <v>68</v>
      </c>
      <c r="AS1556">
        <v>99</v>
      </c>
      <c r="AT1556">
        <v>768</v>
      </c>
      <c r="BB1556" t="str">
        <f t="shared" si="98"/>
        <v>1200</v>
      </c>
      <c r="BC1556">
        <v>1</v>
      </c>
      <c r="BD1556" t="str">
        <f t="shared" ref="BD1556:BD1619" si="100">"N1281F  "</f>
        <v xml:space="preserve">N1281F  </v>
      </c>
      <c r="BE1556">
        <v>1</v>
      </c>
      <c r="BG1556">
        <v>0</v>
      </c>
      <c r="BH1556">
        <v>0</v>
      </c>
      <c r="BI1556">
        <v>0</v>
      </c>
      <c r="BJ1556">
        <v>700</v>
      </c>
      <c r="BK1556">
        <v>-175</v>
      </c>
      <c r="BL1556" t="s">
        <v>130</v>
      </c>
      <c r="BM1556">
        <v>1</v>
      </c>
      <c r="BN1556">
        <v>0</v>
      </c>
      <c r="BO1556">
        <v>1</v>
      </c>
      <c r="BP1556">
        <v>0</v>
      </c>
      <c r="BT1556">
        <v>0</v>
      </c>
      <c r="BU1556">
        <v>0</v>
      </c>
      <c r="CE1556" t="str">
        <f>"21:16:38.320"</f>
        <v>21:16:38.320</v>
      </c>
      <c r="CF1556">
        <v>320266945</v>
      </c>
      <c r="CI1556">
        <v>0</v>
      </c>
      <c r="CJ1556">
        <v>1504</v>
      </c>
      <c r="CK1556">
        <v>1011.2</v>
      </c>
      <c r="CL1556">
        <v>4.2187999999999999</v>
      </c>
      <c r="CM1556">
        <v>1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6</v>
      </c>
      <c r="CY1556">
        <v>7</v>
      </c>
      <c r="CZ1556" t="s">
        <v>131</v>
      </c>
      <c r="DA1556">
        <v>145</v>
      </c>
      <c r="DB1556">
        <v>1</v>
      </c>
      <c r="DC1556" t="s">
        <v>132</v>
      </c>
      <c r="DD1556" t="s">
        <v>133</v>
      </c>
      <c r="DG1556">
        <v>1931940</v>
      </c>
      <c r="DI1556">
        <v>0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3">
      <c r="A1557" t="str">
        <f>"09/28/2024 21:16:38.579"</f>
        <v>09/28/2024 21:16:38.579</v>
      </c>
      <c r="C1557" t="str">
        <f t="shared" si="99"/>
        <v>FFDFD7C0</v>
      </c>
      <c r="D1557" t="s">
        <v>136</v>
      </c>
      <c r="E1557">
        <v>3</v>
      </c>
      <c r="F1557">
        <v>1003</v>
      </c>
      <c r="G1557" t="s">
        <v>142</v>
      </c>
      <c r="J1557" t="s">
        <v>137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"21:16:38.313"</f>
        <v>21:16:38.313</v>
      </c>
      <c r="T1557" t="str">
        <f>"21:16:37.913"</f>
        <v>21:16:37.913</v>
      </c>
      <c r="U1557" t="str">
        <f t="shared" si="97"/>
        <v>A073EB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126</v>
      </c>
      <c r="AG1557">
        <v>0</v>
      </c>
      <c r="AH1557">
        <v>0</v>
      </c>
      <c r="AI1557">
        <v>2</v>
      </c>
      <c r="AJ1557">
        <v>1</v>
      </c>
      <c r="AK1557" t="s">
        <v>789</v>
      </c>
      <c r="AL1557">
        <v>36.006231</v>
      </c>
      <c r="AM1557" t="s">
        <v>790</v>
      </c>
      <c r="AN1557">
        <v>-75.663121000000004</v>
      </c>
      <c r="AO1557">
        <v>25</v>
      </c>
      <c r="AP1557">
        <v>875</v>
      </c>
      <c r="AQ1557" t="s">
        <v>129</v>
      </c>
      <c r="AR1557">
        <v>68</v>
      </c>
      <c r="AS1557">
        <v>99</v>
      </c>
      <c r="AT1557">
        <v>768</v>
      </c>
      <c r="BB1557" t="str">
        <f t="shared" si="98"/>
        <v>1200</v>
      </c>
      <c r="BC1557">
        <v>1</v>
      </c>
      <c r="BD1557" t="str">
        <f t="shared" si="100"/>
        <v xml:space="preserve">N1281F  </v>
      </c>
      <c r="BE1557">
        <v>1</v>
      </c>
      <c r="BG1557">
        <v>0</v>
      </c>
      <c r="BH1557">
        <v>0</v>
      </c>
      <c r="BI1557">
        <v>0</v>
      </c>
      <c r="BJ1557">
        <v>700</v>
      </c>
      <c r="BK1557">
        <v>-175</v>
      </c>
      <c r="BL1557" t="s">
        <v>130</v>
      </c>
      <c r="BM1557">
        <v>1</v>
      </c>
      <c r="BN1557">
        <v>0</v>
      </c>
      <c r="BO1557">
        <v>1</v>
      </c>
      <c r="BP1557">
        <v>0</v>
      </c>
      <c r="BT1557">
        <v>0</v>
      </c>
      <c r="BU1557">
        <v>0</v>
      </c>
      <c r="CE1557" t="str">
        <f>"21:16:38.320"</f>
        <v>21:16:38.320</v>
      </c>
      <c r="CF1557">
        <v>320266945</v>
      </c>
      <c r="CI1557">
        <v>0</v>
      </c>
      <c r="CJ1557">
        <v>1504</v>
      </c>
      <c r="CK1557">
        <v>1011.2</v>
      </c>
      <c r="CL1557">
        <v>4.2187999999999999</v>
      </c>
      <c r="CM1557">
        <v>1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6</v>
      </c>
      <c r="CY1557">
        <v>7</v>
      </c>
      <c r="CZ1557" t="s">
        <v>131</v>
      </c>
      <c r="DA1557">
        <v>145</v>
      </c>
      <c r="DB1557">
        <v>1</v>
      </c>
      <c r="DC1557" t="s">
        <v>132</v>
      </c>
      <c r="DD1557" t="s">
        <v>133</v>
      </c>
      <c r="DG1557">
        <v>1931940</v>
      </c>
      <c r="DI1557">
        <v>0</v>
      </c>
      <c r="DJ1557">
        <v>0</v>
      </c>
      <c r="DK1557">
        <v>1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3">
      <c r="A1558" t="str">
        <f>"09/28/2024 21:16:38.579"</f>
        <v>09/28/2024 21:16:38.579</v>
      </c>
      <c r="C1558" t="str">
        <f t="shared" si="99"/>
        <v>FFDFD7C0</v>
      </c>
      <c r="D1558" t="s">
        <v>427</v>
      </c>
      <c r="E1558">
        <v>46</v>
      </c>
      <c r="H1558">
        <v>143</v>
      </c>
      <c r="I1558" t="s">
        <v>428</v>
      </c>
      <c r="J1558" t="s">
        <v>297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"21:16:38.313"</f>
        <v>21:16:38.313</v>
      </c>
      <c r="T1558" t="str">
        <f>"21:16:37.913"</f>
        <v>21:16:37.913</v>
      </c>
      <c r="U1558" t="str">
        <f t="shared" si="97"/>
        <v>A073EB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126</v>
      </c>
      <c r="AG1558">
        <v>0</v>
      </c>
      <c r="AH1558">
        <v>0</v>
      </c>
      <c r="AI1558">
        <v>2</v>
      </c>
      <c r="AJ1558">
        <v>1</v>
      </c>
      <c r="AK1558" t="s">
        <v>789</v>
      </c>
      <c r="AL1558">
        <v>36.006231</v>
      </c>
      <c r="AM1558" t="s">
        <v>790</v>
      </c>
      <c r="AN1558">
        <v>-75.663121000000004</v>
      </c>
      <c r="AO1558">
        <v>25</v>
      </c>
      <c r="AP1558">
        <v>875</v>
      </c>
      <c r="AQ1558" t="s">
        <v>129</v>
      </c>
      <c r="AR1558">
        <v>68</v>
      </c>
      <c r="AS1558">
        <v>99</v>
      </c>
      <c r="AT1558">
        <v>768</v>
      </c>
      <c r="BB1558" t="str">
        <f t="shared" si="98"/>
        <v>1200</v>
      </c>
      <c r="BC1558">
        <v>1</v>
      </c>
      <c r="BD1558" t="str">
        <f t="shared" si="100"/>
        <v xml:space="preserve">N1281F  </v>
      </c>
      <c r="BE1558">
        <v>1</v>
      </c>
      <c r="BG1558">
        <v>0</v>
      </c>
      <c r="BH1558">
        <v>0</v>
      </c>
      <c r="BI1558">
        <v>0</v>
      </c>
      <c r="BJ1558">
        <v>700</v>
      </c>
      <c r="BK1558">
        <v>-175</v>
      </c>
      <c r="BL1558" t="s">
        <v>130</v>
      </c>
      <c r="BM1558">
        <v>1</v>
      </c>
      <c r="BN1558">
        <v>0</v>
      </c>
      <c r="BO1558">
        <v>1</v>
      </c>
      <c r="BP1558">
        <v>0</v>
      </c>
      <c r="BT1558">
        <v>0</v>
      </c>
      <c r="BU1558">
        <v>0</v>
      </c>
      <c r="CE1558" t="str">
        <f>"21:16:38.320"</f>
        <v>21:16:38.320</v>
      </c>
      <c r="CF1558">
        <v>320266945</v>
      </c>
      <c r="CI1558">
        <v>0</v>
      </c>
      <c r="CJ1558">
        <v>1504</v>
      </c>
      <c r="CK1558">
        <v>1011.2</v>
      </c>
      <c r="CL1558">
        <v>4.2187999999999999</v>
      </c>
      <c r="CM1558">
        <v>1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6</v>
      </c>
      <c r="CY1558">
        <v>7</v>
      </c>
      <c r="CZ1558" t="s">
        <v>131</v>
      </c>
      <c r="DA1558">
        <v>145</v>
      </c>
      <c r="DB1558">
        <v>1</v>
      </c>
      <c r="DC1558" t="s">
        <v>132</v>
      </c>
      <c r="DD1558" t="s">
        <v>133</v>
      </c>
      <c r="DG1558">
        <v>1931940</v>
      </c>
      <c r="DI1558">
        <v>0</v>
      </c>
      <c r="DJ1558">
        <v>0</v>
      </c>
      <c r="DK1558">
        <v>1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3">
      <c r="A1559" t="str">
        <f>"09/28/2024 21:16:38.579"</f>
        <v>09/28/2024 21:16:38.579</v>
      </c>
      <c r="C1559" t="str">
        <f t="shared" si="99"/>
        <v>FFDFD7C0</v>
      </c>
      <c r="D1559" t="s">
        <v>136</v>
      </c>
      <c r="E1559">
        <v>4</v>
      </c>
      <c r="F1559">
        <v>1004</v>
      </c>
      <c r="G1559" t="s">
        <v>124</v>
      </c>
      <c r="J1559" t="s">
        <v>137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"21:16:38.313"</f>
        <v>21:16:38.313</v>
      </c>
      <c r="T1559" t="str">
        <f>"21:16:37.913"</f>
        <v>21:16:37.913</v>
      </c>
      <c r="U1559" t="str">
        <f t="shared" si="97"/>
        <v>A073EB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126</v>
      </c>
      <c r="AG1559">
        <v>0</v>
      </c>
      <c r="AH1559">
        <v>0</v>
      </c>
      <c r="AI1559">
        <v>2</v>
      </c>
      <c r="AJ1559">
        <v>1</v>
      </c>
      <c r="AK1559" t="s">
        <v>789</v>
      </c>
      <c r="AL1559">
        <v>36.006231</v>
      </c>
      <c r="AM1559" t="s">
        <v>790</v>
      </c>
      <c r="AN1559">
        <v>-75.663121000000004</v>
      </c>
      <c r="AO1559">
        <v>25</v>
      </c>
      <c r="AP1559">
        <v>875</v>
      </c>
      <c r="AQ1559" t="s">
        <v>129</v>
      </c>
      <c r="AR1559">
        <v>68</v>
      </c>
      <c r="AS1559">
        <v>99</v>
      </c>
      <c r="AT1559">
        <v>768</v>
      </c>
      <c r="BB1559" t="str">
        <f t="shared" si="98"/>
        <v>1200</v>
      </c>
      <c r="BC1559">
        <v>1</v>
      </c>
      <c r="BD1559" t="str">
        <f t="shared" si="100"/>
        <v xml:space="preserve">N1281F  </v>
      </c>
      <c r="BE1559">
        <v>1</v>
      </c>
      <c r="BG1559">
        <v>0</v>
      </c>
      <c r="BH1559">
        <v>0</v>
      </c>
      <c r="BI1559">
        <v>0</v>
      </c>
      <c r="BJ1559">
        <v>700</v>
      </c>
      <c r="BK1559">
        <v>-175</v>
      </c>
      <c r="BL1559" t="s">
        <v>130</v>
      </c>
      <c r="BM1559">
        <v>1</v>
      </c>
      <c r="BN1559">
        <v>0</v>
      </c>
      <c r="BO1559">
        <v>1</v>
      </c>
      <c r="BP1559">
        <v>0</v>
      </c>
      <c r="BT1559">
        <v>0</v>
      </c>
      <c r="BU1559">
        <v>0</v>
      </c>
      <c r="CE1559" t="str">
        <f>"21:16:38.320"</f>
        <v>21:16:38.320</v>
      </c>
      <c r="CF1559">
        <v>320266945</v>
      </c>
      <c r="CI1559">
        <v>0</v>
      </c>
      <c r="CJ1559">
        <v>1504</v>
      </c>
      <c r="CK1559">
        <v>1011.2</v>
      </c>
      <c r="CL1559">
        <v>4.2187999999999999</v>
      </c>
      <c r="CM1559">
        <v>1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6</v>
      </c>
      <c r="CY1559">
        <v>7</v>
      </c>
      <c r="CZ1559" t="s">
        <v>131</v>
      </c>
      <c r="DA1559">
        <v>145</v>
      </c>
      <c r="DB1559">
        <v>1</v>
      </c>
      <c r="DC1559" t="s">
        <v>132</v>
      </c>
      <c r="DD1559" t="s">
        <v>133</v>
      </c>
      <c r="DG1559">
        <v>1931940</v>
      </c>
      <c r="DI1559">
        <v>0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3">
      <c r="A1560" t="str">
        <f>"09/28/2024 21:16:39.422"</f>
        <v>09/28/2024 21:16:39.422</v>
      </c>
      <c r="C1560" t="str">
        <f t="shared" si="99"/>
        <v>FFDFD7C0</v>
      </c>
      <c r="D1560" t="s">
        <v>123</v>
      </c>
      <c r="E1560">
        <v>2</v>
      </c>
      <c r="H1560">
        <v>158</v>
      </c>
      <c r="I1560" t="s">
        <v>124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"21:16:39.156"</f>
        <v>21:16:39.156</v>
      </c>
      <c r="T1560" t="str">
        <f>"21:16:38.756"</f>
        <v>21:16:38.756</v>
      </c>
      <c r="U1560" t="str">
        <f t="shared" si="97"/>
        <v>A073EB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126</v>
      </c>
      <c r="AG1560">
        <v>0</v>
      </c>
      <c r="AH1560">
        <v>0</v>
      </c>
      <c r="AI1560">
        <v>2</v>
      </c>
      <c r="AJ1560">
        <v>1</v>
      </c>
      <c r="AK1560" t="s">
        <v>791</v>
      </c>
      <c r="AL1560">
        <v>36.006659999999997</v>
      </c>
      <c r="AM1560" t="s">
        <v>540</v>
      </c>
      <c r="AN1560">
        <v>-75.662841999999998</v>
      </c>
      <c r="AO1560">
        <v>25</v>
      </c>
      <c r="AP1560">
        <v>900</v>
      </c>
      <c r="AQ1560" t="s">
        <v>129</v>
      </c>
      <c r="AR1560">
        <v>62</v>
      </c>
      <c r="AS1560">
        <v>106</v>
      </c>
      <c r="AT1560">
        <v>768</v>
      </c>
      <c r="BB1560" t="str">
        <f t="shared" si="98"/>
        <v>1200</v>
      </c>
      <c r="BC1560">
        <v>1</v>
      </c>
      <c r="BD1560" t="str">
        <f t="shared" si="100"/>
        <v xml:space="preserve">N1281F  </v>
      </c>
      <c r="BE1560">
        <v>1</v>
      </c>
      <c r="BG1560">
        <v>0</v>
      </c>
      <c r="BH1560">
        <v>0</v>
      </c>
      <c r="BI1560">
        <v>0</v>
      </c>
      <c r="BJ1560">
        <v>725</v>
      </c>
      <c r="BK1560">
        <v>-175</v>
      </c>
      <c r="BL1560" t="s">
        <v>130</v>
      </c>
      <c r="BM1560">
        <v>1</v>
      </c>
      <c r="BN1560">
        <v>0</v>
      </c>
      <c r="BO1560">
        <v>1</v>
      </c>
      <c r="BP1560">
        <v>0</v>
      </c>
      <c r="BT1560">
        <v>0</v>
      </c>
      <c r="BU1560">
        <v>0</v>
      </c>
      <c r="CE1560" t="str">
        <f>"21:16:39.164"</f>
        <v>21:16:39.164</v>
      </c>
      <c r="CF1560">
        <v>164049932</v>
      </c>
      <c r="CI1560">
        <v>0</v>
      </c>
      <c r="CJ1560">
        <v>1504</v>
      </c>
      <c r="CK1560">
        <v>1011.2</v>
      </c>
      <c r="CL1560">
        <v>4.2187999999999999</v>
      </c>
      <c r="CM1560">
        <v>1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6</v>
      </c>
      <c r="CY1560">
        <v>7</v>
      </c>
      <c r="CZ1560" t="s">
        <v>131</v>
      </c>
      <c r="DA1560">
        <v>145</v>
      </c>
      <c r="DB1560">
        <v>1</v>
      </c>
      <c r="DC1560" t="s">
        <v>132</v>
      </c>
      <c r="DD1560" t="s">
        <v>133</v>
      </c>
      <c r="DG1560">
        <v>1932285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3">
      <c r="A1561" t="str">
        <f>"09/28/2024 21:16:39.422"</f>
        <v>09/28/2024 21:16:39.422</v>
      </c>
      <c r="C1561" t="str">
        <f t="shared" si="99"/>
        <v>FFDFD7C0</v>
      </c>
      <c r="D1561" t="s">
        <v>136</v>
      </c>
      <c r="E1561">
        <v>3</v>
      </c>
      <c r="F1561">
        <v>1003</v>
      </c>
      <c r="G1561" t="s">
        <v>142</v>
      </c>
      <c r="J1561" t="s">
        <v>137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"21:16:39.156"</f>
        <v>21:16:39.156</v>
      </c>
      <c r="T1561" t="str">
        <f>"21:16:38.756"</f>
        <v>21:16:38.756</v>
      </c>
      <c r="U1561" t="str">
        <f t="shared" si="97"/>
        <v>A073EB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126</v>
      </c>
      <c r="AG1561">
        <v>0</v>
      </c>
      <c r="AH1561">
        <v>0</v>
      </c>
      <c r="AI1561">
        <v>2</v>
      </c>
      <c r="AJ1561">
        <v>1</v>
      </c>
      <c r="AK1561" t="s">
        <v>791</v>
      </c>
      <c r="AL1561">
        <v>36.006659999999997</v>
      </c>
      <c r="AM1561" t="s">
        <v>540</v>
      </c>
      <c r="AN1561">
        <v>-75.662841999999998</v>
      </c>
      <c r="AO1561">
        <v>25</v>
      </c>
      <c r="AP1561">
        <v>900</v>
      </c>
      <c r="AQ1561" t="s">
        <v>129</v>
      </c>
      <c r="AR1561">
        <v>62</v>
      </c>
      <c r="AS1561">
        <v>106</v>
      </c>
      <c r="AT1561">
        <v>768</v>
      </c>
      <c r="BB1561" t="str">
        <f t="shared" si="98"/>
        <v>1200</v>
      </c>
      <c r="BC1561">
        <v>1</v>
      </c>
      <c r="BD1561" t="str">
        <f t="shared" si="100"/>
        <v xml:space="preserve">N1281F  </v>
      </c>
      <c r="BE1561">
        <v>1</v>
      </c>
      <c r="BG1561">
        <v>0</v>
      </c>
      <c r="BH1561">
        <v>0</v>
      </c>
      <c r="BI1561">
        <v>0</v>
      </c>
      <c r="BJ1561">
        <v>725</v>
      </c>
      <c r="BK1561">
        <v>-175</v>
      </c>
      <c r="BL1561" t="s">
        <v>130</v>
      </c>
      <c r="BM1561">
        <v>1</v>
      </c>
      <c r="BN1561">
        <v>0</v>
      </c>
      <c r="BO1561">
        <v>1</v>
      </c>
      <c r="BP1561">
        <v>0</v>
      </c>
      <c r="BT1561">
        <v>0</v>
      </c>
      <c r="BU1561">
        <v>0</v>
      </c>
      <c r="CE1561" t="str">
        <f>"21:16:39.164"</f>
        <v>21:16:39.164</v>
      </c>
      <c r="CF1561">
        <v>164049932</v>
      </c>
      <c r="CI1561">
        <v>0</v>
      </c>
      <c r="CJ1561">
        <v>1504</v>
      </c>
      <c r="CK1561">
        <v>1011.2</v>
      </c>
      <c r="CL1561">
        <v>4.2187999999999999</v>
      </c>
      <c r="CM1561">
        <v>1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6</v>
      </c>
      <c r="CY1561">
        <v>7</v>
      </c>
      <c r="CZ1561" t="s">
        <v>131</v>
      </c>
      <c r="DA1561">
        <v>145</v>
      </c>
      <c r="DB1561">
        <v>1</v>
      </c>
      <c r="DC1561" t="s">
        <v>132</v>
      </c>
      <c r="DD1561" t="s">
        <v>133</v>
      </c>
      <c r="DG1561">
        <v>1932285</v>
      </c>
      <c r="DI1561">
        <v>0</v>
      </c>
      <c r="DJ1561">
        <v>0</v>
      </c>
      <c r="DK1561">
        <v>1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3">
      <c r="A1562" t="str">
        <f>"09/28/2024 21:16:39.422"</f>
        <v>09/28/2024 21:16:39.422</v>
      </c>
      <c r="C1562" t="str">
        <f t="shared" si="99"/>
        <v>FFDFD7C0</v>
      </c>
      <c r="D1562" t="s">
        <v>427</v>
      </c>
      <c r="E1562">
        <v>46</v>
      </c>
      <c r="H1562">
        <v>143</v>
      </c>
      <c r="I1562" t="s">
        <v>428</v>
      </c>
      <c r="J1562" t="s">
        <v>297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"21:16:39.156"</f>
        <v>21:16:39.156</v>
      </c>
      <c r="T1562" t="str">
        <f>"21:16:38.756"</f>
        <v>21:16:38.756</v>
      </c>
      <c r="U1562" t="str">
        <f t="shared" si="97"/>
        <v>A073EB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126</v>
      </c>
      <c r="AG1562">
        <v>0</v>
      </c>
      <c r="AH1562">
        <v>0</v>
      </c>
      <c r="AI1562">
        <v>2</v>
      </c>
      <c r="AJ1562">
        <v>1</v>
      </c>
      <c r="AK1562" t="s">
        <v>791</v>
      </c>
      <c r="AL1562">
        <v>36.006659999999997</v>
      </c>
      <c r="AM1562" t="s">
        <v>540</v>
      </c>
      <c r="AN1562">
        <v>-75.662841999999998</v>
      </c>
      <c r="AO1562">
        <v>25</v>
      </c>
      <c r="AP1562">
        <v>900</v>
      </c>
      <c r="AQ1562" t="s">
        <v>129</v>
      </c>
      <c r="AR1562">
        <v>62</v>
      </c>
      <c r="AS1562">
        <v>106</v>
      </c>
      <c r="AT1562">
        <v>768</v>
      </c>
      <c r="BB1562" t="str">
        <f t="shared" si="98"/>
        <v>1200</v>
      </c>
      <c r="BC1562">
        <v>1</v>
      </c>
      <c r="BD1562" t="str">
        <f t="shared" si="100"/>
        <v xml:space="preserve">N1281F  </v>
      </c>
      <c r="BE1562">
        <v>1</v>
      </c>
      <c r="BG1562">
        <v>0</v>
      </c>
      <c r="BH1562">
        <v>0</v>
      </c>
      <c r="BI1562">
        <v>0</v>
      </c>
      <c r="BJ1562">
        <v>725</v>
      </c>
      <c r="BK1562">
        <v>-175</v>
      </c>
      <c r="BL1562" t="s">
        <v>130</v>
      </c>
      <c r="BM1562">
        <v>1</v>
      </c>
      <c r="BN1562">
        <v>0</v>
      </c>
      <c r="BO1562">
        <v>1</v>
      </c>
      <c r="BP1562">
        <v>0</v>
      </c>
      <c r="BT1562">
        <v>0</v>
      </c>
      <c r="BU1562">
        <v>0</v>
      </c>
      <c r="CE1562" t="str">
        <f>"21:16:39.164"</f>
        <v>21:16:39.164</v>
      </c>
      <c r="CF1562">
        <v>164049932</v>
      </c>
      <c r="CI1562">
        <v>0</v>
      </c>
      <c r="CJ1562">
        <v>1504</v>
      </c>
      <c r="CK1562">
        <v>1011.2</v>
      </c>
      <c r="CL1562">
        <v>4.2187999999999999</v>
      </c>
      <c r="CM1562">
        <v>1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6</v>
      </c>
      <c r="CY1562">
        <v>7</v>
      </c>
      <c r="CZ1562" t="s">
        <v>131</v>
      </c>
      <c r="DA1562">
        <v>145</v>
      </c>
      <c r="DB1562">
        <v>1</v>
      </c>
      <c r="DC1562" t="s">
        <v>132</v>
      </c>
      <c r="DD1562" t="s">
        <v>133</v>
      </c>
      <c r="DG1562">
        <v>1932285</v>
      </c>
      <c r="DI1562">
        <v>0</v>
      </c>
      <c r="DJ1562">
        <v>0</v>
      </c>
      <c r="DK1562">
        <v>1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3">
      <c r="A1563" t="str">
        <f>"09/28/2024 21:16:39.422"</f>
        <v>09/28/2024 21:16:39.422</v>
      </c>
      <c r="C1563" t="str">
        <f t="shared" si="99"/>
        <v>FFDFD7C0</v>
      </c>
      <c r="D1563" t="s">
        <v>143</v>
      </c>
      <c r="E1563">
        <v>13</v>
      </c>
      <c r="J1563" t="s">
        <v>144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"21:16:39.156"</f>
        <v>21:16:39.156</v>
      </c>
      <c r="T1563" t="str">
        <f>"21:16:38.756"</f>
        <v>21:16:38.756</v>
      </c>
      <c r="U1563" t="str">
        <f t="shared" si="97"/>
        <v>A073EB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126</v>
      </c>
      <c r="AG1563">
        <v>0</v>
      </c>
      <c r="AH1563">
        <v>0</v>
      </c>
      <c r="AI1563">
        <v>2</v>
      </c>
      <c r="AJ1563">
        <v>1</v>
      </c>
      <c r="AK1563" t="s">
        <v>791</v>
      </c>
      <c r="AL1563">
        <v>36.006659999999997</v>
      </c>
      <c r="AM1563" t="s">
        <v>540</v>
      </c>
      <c r="AN1563">
        <v>-75.662841999999998</v>
      </c>
      <c r="AO1563">
        <v>25</v>
      </c>
      <c r="AP1563">
        <v>900</v>
      </c>
      <c r="AQ1563" t="s">
        <v>129</v>
      </c>
      <c r="AR1563">
        <v>62</v>
      </c>
      <c r="AS1563">
        <v>106</v>
      </c>
      <c r="AT1563">
        <v>768</v>
      </c>
      <c r="BB1563" t="str">
        <f t="shared" si="98"/>
        <v>1200</v>
      </c>
      <c r="BC1563">
        <v>1</v>
      </c>
      <c r="BD1563" t="str">
        <f t="shared" si="100"/>
        <v xml:space="preserve">N1281F  </v>
      </c>
      <c r="BE1563">
        <v>1</v>
      </c>
      <c r="BG1563">
        <v>0</v>
      </c>
      <c r="BH1563">
        <v>0</v>
      </c>
      <c r="BI1563">
        <v>0</v>
      </c>
      <c r="BJ1563">
        <v>725</v>
      </c>
      <c r="BK1563">
        <v>-175</v>
      </c>
      <c r="BL1563" t="s">
        <v>130</v>
      </c>
      <c r="BM1563">
        <v>1</v>
      </c>
      <c r="BN1563">
        <v>0</v>
      </c>
      <c r="BO1563">
        <v>1</v>
      </c>
      <c r="BP1563">
        <v>0</v>
      </c>
      <c r="BT1563">
        <v>0</v>
      </c>
      <c r="BU1563">
        <v>0</v>
      </c>
      <c r="CE1563" t="str">
        <f>"21:16:39.164"</f>
        <v>21:16:39.164</v>
      </c>
      <c r="CF1563">
        <v>164049932</v>
      </c>
      <c r="CI1563">
        <v>0</v>
      </c>
      <c r="CJ1563">
        <v>1504</v>
      </c>
      <c r="CK1563">
        <v>1011.2</v>
      </c>
      <c r="CL1563">
        <v>4.2187999999999999</v>
      </c>
      <c r="CM1563">
        <v>1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6</v>
      </c>
      <c r="CY1563">
        <v>7</v>
      </c>
      <c r="CZ1563" t="s">
        <v>131</v>
      </c>
      <c r="DA1563">
        <v>145</v>
      </c>
      <c r="DB1563">
        <v>1</v>
      </c>
      <c r="DC1563" t="s">
        <v>132</v>
      </c>
      <c r="DD1563" t="s">
        <v>133</v>
      </c>
      <c r="DG1563">
        <v>1932285</v>
      </c>
      <c r="DI1563">
        <v>0</v>
      </c>
      <c r="DJ1563">
        <v>0</v>
      </c>
      <c r="DK1563">
        <v>1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3">
      <c r="A1564" t="str">
        <f>"09/28/2024 21:16:39.422"</f>
        <v>09/28/2024 21:16:39.422</v>
      </c>
      <c r="C1564" t="str">
        <f t="shared" si="99"/>
        <v>FFDFD7C0</v>
      </c>
      <c r="D1564" t="s">
        <v>136</v>
      </c>
      <c r="E1564">
        <v>4</v>
      </c>
      <c r="F1564">
        <v>1004</v>
      </c>
      <c r="G1564" t="s">
        <v>124</v>
      </c>
      <c r="J1564" t="s">
        <v>137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"21:16:39.156"</f>
        <v>21:16:39.156</v>
      </c>
      <c r="T1564" t="str">
        <f>"21:16:38.756"</f>
        <v>21:16:38.756</v>
      </c>
      <c r="U1564" t="str">
        <f t="shared" si="97"/>
        <v>A073EB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126</v>
      </c>
      <c r="AG1564">
        <v>0</v>
      </c>
      <c r="AH1564">
        <v>0</v>
      </c>
      <c r="AI1564">
        <v>2</v>
      </c>
      <c r="AJ1564">
        <v>1</v>
      </c>
      <c r="AK1564" t="s">
        <v>791</v>
      </c>
      <c r="AL1564">
        <v>36.006659999999997</v>
      </c>
      <c r="AM1564" t="s">
        <v>540</v>
      </c>
      <c r="AN1564">
        <v>-75.662841999999998</v>
      </c>
      <c r="AO1564">
        <v>25</v>
      </c>
      <c r="AP1564">
        <v>900</v>
      </c>
      <c r="AQ1564" t="s">
        <v>129</v>
      </c>
      <c r="AR1564">
        <v>62</v>
      </c>
      <c r="AS1564">
        <v>106</v>
      </c>
      <c r="AT1564">
        <v>768</v>
      </c>
      <c r="BB1564" t="str">
        <f t="shared" si="98"/>
        <v>1200</v>
      </c>
      <c r="BC1564">
        <v>1</v>
      </c>
      <c r="BD1564" t="str">
        <f t="shared" si="100"/>
        <v xml:space="preserve">N1281F  </v>
      </c>
      <c r="BE1564">
        <v>1</v>
      </c>
      <c r="BG1564">
        <v>0</v>
      </c>
      <c r="BH1564">
        <v>0</v>
      </c>
      <c r="BI1564">
        <v>0</v>
      </c>
      <c r="BJ1564">
        <v>725</v>
      </c>
      <c r="BK1564">
        <v>-175</v>
      </c>
      <c r="BL1564" t="s">
        <v>130</v>
      </c>
      <c r="BM1564">
        <v>1</v>
      </c>
      <c r="BN1564">
        <v>0</v>
      </c>
      <c r="BO1564">
        <v>1</v>
      </c>
      <c r="BP1564">
        <v>0</v>
      </c>
      <c r="BT1564">
        <v>0</v>
      </c>
      <c r="BU1564">
        <v>0</v>
      </c>
      <c r="CE1564" t="str">
        <f>"21:16:39.164"</f>
        <v>21:16:39.164</v>
      </c>
      <c r="CF1564">
        <v>164049932</v>
      </c>
      <c r="CI1564">
        <v>0</v>
      </c>
      <c r="CJ1564">
        <v>1504</v>
      </c>
      <c r="CK1564">
        <v>1011.2</v>
      </c>
      <c r="CL1564">
        <v>4.2187999999999999</v>
      </c>
      <c r="CM1564">
        <v>1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6</v>
      </c>
      <c r="CY1564">
        <v>7</v>
      </c>
      <c r="CZ1564" t="s">
        <v>131</v>
      </c>
      <c r="DA1564">
        <v>145</v>
      </c>
      <c r="DB1564">
        <v>1</v>
      </c>
      <c r="DC1564" t="s">
        <v>132</v>
      </c>
      <c r="DD1564" t="s">
        <v>133</v>
      </c>
      <c r="DG1564">
        <v>1932285</v>
      </c>
      <c r="DI1564">
        <v>0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3">
      <c r="A1565" t="str">
        <f>"09/28/2024 21:16:40.516"</f>
        <v>09/28/2024 21:16:40.516</v>
      </c>
      <c r="C1565" t="str">
        <f t="shared" si="99"/>
        <v>FFDFD7C0</v>
      </c>
      <c r="D1565" t="s">
        <v>123</v>
      </c>
      <c r="E1565">
        <v>2</v>
      </c>
      <c r="H1565">
        <v>158</v>
      </c>
      <c r="I1565" t="s">
        <v>124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"21:16:40.234"</f>
        <v>21:16:40.234</v>
      </c>
      <c r="T1565" t="str">
        <f>"21:16:39.834"</f>
        <v>21:16:39.834</v>
      </c>
      <c r="U1565" t="str">
        <f t="shared" si="97"/>
        <v>A073EB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126</v>
      </c>
      <c r="AG1565">
        <v>0</v>
      </c>
      <c r="AH1565">
        <v>0</v>
      </c>
      <c r="AI1565">
        <v>2</v>
      </c>
      <c r="AJ1565">
        <v>1</v>
      </c>
      <c r="AK1565" t="s">
        <v>792</v>
      </c>
      <c r="AL1565">
        <v>36.007240000000003</v>
      </c>
      <c r="AM1565" t="s">
        <v>793</v>
      </c>
      <c r="AN1565">
        <v>-75.662497999999999</v>
      </c>
      <c r="AO1565">
        <v>25</v>
      </c>
      <c r="AP1565">
        <v>900</v>
      </c>
      <c r="AQ1565" t="s">
        <v>129</v>
      </c>
      <c r="AR1565">
        <v>56</v>
      </c>
      <c r="AS1565">
        <v>110</v>
      </c>
      <c r="AT1565">
        <v>448</v>
      </c>
      <c r="BB1565" t="str">
        <f t="shared" si="98"/>
        <v>1200</v>
      </c>
      <c r="BC1565">
        <v>1</v>
      </c>
      <c r="BD1565" t="str">
        <f t="shared" si="100"/>
        <v xml:space="preserve">N1281F  </v>
      </c>
      <c r="BE1565">
        <v>1</v>
      </c>
      <c r="BG1565">
        <v>0</v>
      </c>
      <c r="BH1565">
        <v>0</v>
      </c>
      <c r="BI1565">
        <v>0</v>
      </c>
      <c r="BJ1565">
        <v>750</v>
      </c>
      <c r="BK1565">
        <v>-150</v>
      </c>
      <c r="BL1565" t="s">
        <v>130</v>
      </c>
      <c r="BM1565">
        <v>1</v>
      </c>
      <c r="BN1565">
        <v>0</v>
      </c>
      <c r="BO1565">
        <v>1</v>
      </c>
      <c r="BP1565">
        <v>0</v>
      </c>
      <c r="BT1565">
        <v>0</v>
      </c>
      <c r="BU1565">
        <v>0</v>
      </c>
      <c r="CE1565" t="str">
        <f>"21:16:40.240"</f>
        <v>21:16:40.240</v>
      </c>
      <c r="CF1565">
        <v>240487688</v>
      </c>
      <c r="CI1565">
        <v>0</v>
      </c>
      <c r="CJ1565">
        <v>1504</v>
      </c>
      <c r="CK1565">
        <v>1011.2</v>
      </c>
      <c r="CL1565">
        <v>4.2187999999999999</v>
      </c>
      <c r="CM1565">
        <v>1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131</v>
      </c>
      <c r="DA1565">
        <v>145</v>
      </c>
      <c r="DB1565">
        <v>1</v>
      </c>
      <c r="DC1565" t="s">
        <v>132</v>
      </c>
      <c r="DD1565" t="s">
        <v>133</v>
      </c>
      <c r="DG1565">
        <v>1932745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3">
      <c r="A1566" t="str">
        <f>"09/28/2024 21:16:40.516"</f>
        <v>09/28/2024 21:16:40.516</v>
      </c>
      <c r="C1566" t="str">
        <f t="shared" si="99"/>
        <v>FFDFD7C0</v>
      </c>
      <c r="D1566" t="s">
        <v>143</v>
      </c>
      <c r="E1566">
        <v>13</v>
      </c>
      <c r="J1566" t="s">
        <v>144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"21:16:40.234"</f>
        <v>21:16:40.234</v>
      </c>
      <c r="T1566" t="str">
        <f>"21:16:39.834"</f>
        <v>21:16:39.834</v>
      </c>
      <c r="U1566" t="str">
        <f t="shared" si="97"/>
        <v>A073EB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126</v>
      </c>
      <c r="AG1566">
        <v>0</v>
      </c>
      <c r="AH1566">
        <v>0</v>
      </c>
      <c r="AI1566">
        <v>2</v>
      </c>
      <c r="AJ1566">
        <v>1</v>
      </c>
      <c r="AK1566" t="s">
        <v>792</v>
      </c>
      <c r="AL1566">
        <v>36.007240000000003</v>
      </c>
      <c r="AM1566" t="s">
        <v>793</v>
      </c>
      <c r="AN1566">
        <v>-75.662497999999999</v>
      </c>
      <c r="AO1566">
        <v>25</v>
      </c>
      <c r="AP1566">
        <v>900</v>
      </c>
      <c r="AQ1566" t="s">
        <v>129</v>
      </c>
      <c r="AR1566">
        <v>56</v>
      </c>
      <c r="AS1566">
        <v>110</v>
      </c>
      <c r="AT1566">
        <v>448</v>
      </c>
      <c r="BB1566" t="str">
        <f t="shared" si="98"/>
        <v>1200</v>
      </c>
      <c r="BC1566">
        <v>1</v>
      </c>
      <c r="BD1566" t="str">
        <f t="shared" si="100"/>
        <v xml:space="preserve">N1281F  </v>
      </c>
      <c r="BE1566">
        <v>1</v>
      </c>
      <c r="BG1566">
        <v>0</v>
      </c>
      <c r="BH1566">
        <v>0</v>
      </c>
      <c r="BI1566">
        <v>0</v>
      </c>
      <c r="BJ1566">
        <v>750</v>
      </c>
      <c r="BK1566">
        <v>-150</v>
      </c>
      <c r="BL1566" t="s">
        <v>130</v>
      </c>
      <c r="BM1566">
        <v>1</v>
      </c>
      <c r="BN1566">
        <v>0</v>
      </c>
      <c r="BO1566">
        <v>1</v>
      </c>
      <c r="BP1566">
        <v>0</v>
      </c>
      <c r="BT1566">
        <v>0</v>
      </c>
      <c r="BU1566">
        <v>0</v>
      </c>
      <c r="CE1566" t="str">
        <f>"21:16:40.240"</f>
        <v>21:16:40.240</v>
      </c>
      <c r="CF1566">
        <v>240487688</v>
      </c>
      <c r="CI1566">
        <v>0</v>
      </c>
      <c r="CJ1566">
        <v>1504</v>
      </c>
      <c r="CK1566">
        <v>1011.2</v>
      </c>
      <c r="CL1566">
        <v>4.2187999999999999</v>
      </c>
      <c r="CM1566">
        <v>1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131</v>
      </c>
      <c r="DA1566">
        <v>145</v>
      </c>
      <c r="DB1566">
        <v>1</v>
      </c>
      <c r="DC1566" t="s">
        <v>132</v>
      </c>
      <c r="DD1566" t="s">
        <v>133</v>
      </c>
      <c r="DG1566">
        <v>1932745</v>
      </c>
      <c r="DI1566">
        <v>0</v>
      </c>
      <c r="DJ1566">
        <v>0</v>
      </c>
      <c r="DK1566">
        <v>1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3">
      <c r="A1567" t="str">
        <f>"09/28/2024 21:16:40.516"</f>
        <v>09/28/2024 21:16:40.516</v>
      </c>
      <c r="C1567" t="str">
        <f t="shared" si="99"/>
        <v>FFDFD7C0</v>
      </c>
      <c r="D1567" t="s">
        <v>136</v>
      </c>
      <c r="E1567">
        <v>3</v>
      </c>
      <c r="F1567">
        <v>1003</v>
      </c>
      <c r="G1567" t="s">
        <v>142</v>
      </c>
      <c r="J1567" t="s">
        <v>137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"21:16:40.234"</f>
        <v>21:16:40.234</v>
      </c>
      <c r="T1567" t="str">
        <f>"21:16:39.834"</f>
        <v>21:16:39.834</v>
      </c>
      <c r="U1567" t="str">
        <f t="shared" si="97"/>
        <v>A073EB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126</v>
      </c>
      <c r="AG1567">
        <v>0</v>
      </c>
      <c r="AH1567">
        <v>0</v>
      </c>
      <c r="AI1567">
        <v>2</v>
      </c>
      <c r="AJ1567">
        <v>1</v>
      </c>
      <c r="AK1567" t="s">
        <v>792</v>
      </c>
      <c r="AL1567">
        <v>36.007240000000003</v>
      </c>
      <c r="AM1567" t="s">
        <v>793</v>
      </c>
      <c r="AN1567">
        <v>-75.662497999999999</v>
      </c>
      <c r="AO1567">
        <v>25</v>
      </c>
      <c r="AP1567">
        <v>900</v>
      </c>
      <c r="AQ1567" t="s">
        <v>129</v>
      </c>
      <c r="AR1567">
        <v>56</v>
      </c>
      <c r="AS1567">
        <v>110</v>
      </c>
      <c r="AT1567">
        <v>448</v>
      </c>
      <c r="BB1567" t="str">
        <f t="shared" si="98"/>
        <v>1200</v>
      </c>
      <c r="BC1567">
        <v>1</v>
      </c>
      <c r="BD1567" t="str">
        <f t="shared" si="100"/>
        <v xml:space="preserve">N1281F  </v>
      </c>
      <c r="BE1567">
        <v>1</v>
      </c>
      <c r="BG1567">
        <v>0</v>
      </c>
      <c r="BH1567">
        <v>0</v>
      </c>
      <c r="BI1567">
        <v>0</v>
      </c>
      <c r="BJ1567">
        <v>750</v>
      </c>
      <c r="BK1567">
        <v>-150</v>
      </c>
      <c r="BL1567" t="s">
        <v>130</v>
      </c>
      <c r="BM1567">
        <v>1</v>
      </c>
      <c r="BN1567">
        <v>0</v>
      </c>
      <c r="BO1567">
        <v>1</v>
      </c>
      <c r="BP1567">
        <v>0</v>
      </c>
      <c r="BT1567">
        <v>0</v>
      </c>
      <c r="BU1567">
        <v>0</v>
      </c>
      <c r="CE1567" t="str">
        <f>"21:16:40.240"</f>
        <v>21:16:40.240</v>
      </c>
      <c r="CF1567">
        <v>240487688</v>
      </c>
      <c r="CI1567">
        <v>0</v>
      </c>
      <c r="CJ1567">
        <v>1504</v>
      </c>
      <c r="CK1567">
        <v>1011.2</v>
      </c>
      <c r="CL1567">
        <v>4.2187999999999999</v>
      </c>
      <c r="CM1567">
        <v>1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5</v>
      </c>
      <c r="CY1567">
        <v>7</v>
      </c>
      <c r="CZ1567" t="s">
        <v>131</v>
      </c>
      <c r="DA1567">
        <v>145</v>
      </c>
      <c r="DB1567">
        <v>1</v>
      </c>
      <c r="DC1567" t="s">
        <v>132</v>
      </c>
      <c r="DD1567" t="s">
        <v>133</v>
      </c>
      <c r="DG1567">
        <v>1932745</v>
      </c>
      <c r="DI1567">
        <v>0</v>
      </c>
      <c r="DJ1567">
        <v>0</v>
      </c>
      <c r="DK1567">
        <v>1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3">
      <c r="A1568" t="str">
        <f>"09/28/2024 21:16:40.516"</f>
        <v>09/28/2024 21:16:40.516</v>
      </c>
      <c r="C1568" t="str">
        <f t="shared" si="99"/>
        <v>FFDFD7C0</v>
      </c>
      <c r="D1568" t="s">
        <v>427</v>
      </c>
      <c r="E1568">
        <v>46</v>
      </c>
      <c r="H1568">
        <v>143</v>
      </c>
      <c r="I1568" t="s">
        <v>428</v>
      </c>
      <c r="J1568" t="s">
        <v>297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"21:16:40.234"</f>
        <v>21:16:40.234</v>
      </c>
      <c r="T1568" t="str">
        <f>"21:16:39.834"</f>
        <v>21:16:39.834</v>
      </c>
      <c r="U1568" t="str">
        <f t="shared" si="97"/>
        <v>A073EB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126</v>
      </c>
      <c r="AG1568">
        <v>0</v>
      </c>
      <c r="AH1568">
        <v>0</v>
      </c>
      <c r="AI1568">
        <v>2</v>
      </c>
      <c r="AJ1568">
        <v>1</v>
      </c>
      <c r="AK1568" t="s">
        <v>792</v>
      </c>
      <c r="AL1568">
        <v>36.007240000000003</v>
      </c>
      <c r="AM1568" t="s">
        <v>793</v>
      </c>
      <c r="AN1568">
        <v>-75.662497999999999</v>
      </c>
      <c r="AO1568">
        <v>25</v>
      </c>
      <c r="AP1568">
        <v>900</v>
      </c>
      <c r="AQ1568" t="s">
        <v>129</v>
      </c>
      <c r="AR1568">
        <v>56</v>
      </c>
      <c r="AS1568">
        <v>110</v>
      </c>
      <c r="AT1568">
        <v>448</v>
      </c>
      <c r="BB1568" t="str">
        <f t="shared" si="98"/>
        <v>1200</v>
      </c>
      <c r="BC1568">
        <v>1</v>
      </c>
      <c r="BD1568" t="str">
        <f t="shared" si="100"/>
        <v xml:space="preserve">N1281F  </v>
      </c>
      <c r="BE1568">
        <v>1</v>
      </c>
      <c r="BG1568">
        <v>0</v>
      </c>
      <c r="BH1568">
        <v>0</v>
      </c>
      <c r="BI1568">
        <v>0</v>
      </c>
      <c r="BJ1568">
        <v>750</v>
      </c>
      <c r="BK1568">
        <v>-150</v>
      </c>
      <c r="BL1568" t="s">
        <v>130</v>
      </c>
      <c r="BM1568">
        <v>1</v>
      </c>
      <c r="BN1568">
        <v>0</v>
      </c>
      <c r="BO1568">
        <v>1</v>
      </c>
      <c r="BP1568">
        <v>0</v>
      </c>
      <c r="BT1568">
        <v>0</v>
      </c>
      <c r="BU1568">
        <v>0</v>
      </c>
      <c r="CE1568" t="str">
        <f>"21:16:40.240"</f>
        <v>21:16:40.240</v>
      </c>
      <c r="CF1568">
        <v>240487688</v>
      </c>
      <c r="CI1568">
        <v>0</v>
      </c>
      <c r="CJ1568">
        <v>1504</v>
      </c>
      <c r="CK1568">
        <v>1011.2</v>
      </c>
      <c r="CL1568">
        <v>4.2187999999999999</v>
      </c>
      <c r="CM1568">
        <v>1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5</v>
      </c>
      <c r="CY1568">
        <v>7</v>
      </c>
      <c r="CZ1568" t="s">
        <v>131</v>
      </c>
      <c r="DA1568">
        <v>145</v>
      </c>
      <c r="DB1568">
        <v>1</v>
      </c>
      <c r="DC1568" t="s">
        <v>132</v>
      </c>
      <c r="DD1568" t="s">
        <v>133</v>
      </c>
      <c r="DG1568">
        <v>1932745</v>
      </c>
      <c r="DI1568">
        <v>0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3">
      <c r="A1569" t="str">
        <f>"09/28/2024 21:16:40.516"</f>
        <v>09/28/2024 21:16:40.516</v>
      </c>
      <c r="C1569" t="str">
        <f t="shared" si="99"/>
        <v>FFDFD7C0</v>
      </c>
      <c r="D1569" t="s">
        <v>136</v>
      </c>
      <c r="E1569">
        <v>4</v>
      </c>
      <c r="F1569">
        <v>1004</v>
      </c>
      <c r="G1569" t="s">
        <v>124</v>
      </c>
      <c r="J1569" t="s">
        <v>137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"21:16:40.234"</f>
        <v>21:16:40.234</v>
      </c>
      <c r="T1569" t="str">
        <f>"21:16:39.834"</f>
        <v>21:16:39.834</v>
      </c>
      <c r="U1569" t="str">
        <f t="shared" si="97"/>
        <v>A073EB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126</v>
      </c>
      <c r="AG1569">
        <v>0</v>
      </c>
      <c r="AH1569">
        <v>0</v>
      </c>
      <c r="AI1569">
        <v>2</v>
      </c>
      <c r="AJ1569">
        <v>1</v>
      </c>
      <c r="AK1569" t="s">
        <v>792</v>
      </c>
      <c r="AL1569">
        <v>36.007240000000003</v>
      </c>
      <c r="AM1569" t="s">
        <v>793</v>
      </c>
      <c r="AN1569">
        <v>-75.662497999999999</v>
      </c>
      <c r="AO1569">
        <v>25</v>
      </c>
      <c r="AP1569">
        <v>900</v>
      </c>
      <c r="AQ1569" t="s">
        <v>129</v>
      </c>
      <c r="AR1569">
        <v>56</v>
      </c>
      <c r="AS1569">
        <v>110</v>
      </c>
      <c r="AT1569">
        <v>448</v>
      </c>
      <c r="BB1569" t="str">
        <f t="shared" si="98"/>
        <v>1200</v>
      </c>
      <c r="BC1569">
        <v>1</v>
      </c>
      <c r="BD1569" t="str">
        <f t="shared" si="100"/>
        <v xml:space="preserve">N1281F  </v>
      </c>
      <c r="BE1569">
        <v>1</v>
      </c>
      <c r="BG1569">
        <v>0</v>
      </c>
      <c r="BH1569">
        <v>0</v>
      </c>
      <c r="BI1569">
        <v>0</v>
      </c>
      <c r="BJ1569">
        <v>750</v>
      </c>
      <c r="BK1569">
        <v>-150</v>
      </c>
      <c r="BL1569" t="s">
        <v>130</v>
      </c>
      <c r="BM1569">
        <v>1</v>
      </c>
      <c r="BN1569">
        <v>0</v>
      </c>
      <c r="BO1569">
        <v>1</v>
      </c>
      <c r="BP1569">
        <v>0</v>
      </c>
      <c r="BT1569">
        <v>0</v>
      </c>
      <c r="BU1569">
        <v>0</v>
      </c>
      <c r="CE1569" t="str">
        <f>"21:16:40.240"</f>
        <v>21:16:40.240</v>
      </c>
      <c r="CF1569">
        <v>240487688</v>
      </c>
      <c r="CI1569">
        <v>0</v>
      </c>
      <c r="CJ1569">
        <v>1504</v>
      </c>
      <c r="CK1569">
        <v>1011.2</v>
      </c>
      <c r="CL1569">
        <v>4.2187999999999999</v>
      </c>
      <c r="CM1569">
        <v>1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5</v>
      </c>
      <c r="CY1569">
        <v>7</v>
      </c>
      <c r="CZ1569" t="s">
        <v>131</v>
      </c>
      <c r="DA1569">
        <v>145</v>
      </c>
      <c r="DB1569">
        <v>1</v>
      </c>
      <c r="DC1569" t="s">
        <v>132</v>
      </c>
      <c r="DD1569" t="s">
        <v>133</v>
      </c>
      <c r="DG1569">
        <v>1932745</v>
      </c>
      <c r="DI1569">
        <v>0</v>
      </c>
      <c r="DJ1569">
        <v>0</v>
      </c>
      <c r="DK1569">
        <v>1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3">
      <c r="A1570" t="str">
        <f>"09/28/2024 21:16:41.516"</f>
        <v>09/28/2024 21:16:41.516</v>
      </c>
      <c r="C1570" t="str">
        <f t="shared" si="99"/>
        <v>FFDFD7C0</v>
      </c>
      <c r="D1570" t="s">
        <v>136</v>
      </c>
      <c r="E1570">
        <v>3</v>
      </c>
      <c r="F1570">
        <v>1003</v>
      </c>
      <c r="G1570" t="s">
        <v>142</v>
      </c>
      <c r="J1570" t="s">
        <v>137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"21:16:41.180"</f>
        <v>21:16:41.180</v>
      </c>
      <c r="T1570" t="str">
        <f>"21:16:40.780"</f>
        <v>21:16:40.780</v>
      </c>
      <c r="U1570" t="str">
        <f t="shared" si="97"/>
        <v>A073EB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126</v>
      </c>
      <c r="AG1570">
        <v>0</v>
      </c>
      <c r="AH1570">
        <v>0</v>
      </c>
      <c r="AI1570">
        <v>2</v>
      </c>
      <c r="AJ1570">
        <v>1</v>
      </c>
      <c r="AK1570" t="s">
        <v>794</v>
      </c>
      <c r="AL1570">
        <v>36.007733000000002</v>
      </c>
      <c r="AM1570" t="s">
        <v>795</v>
      </c>
      <c r="AN1570">
        <v>-75.662198000000004</v>
      </c>
      <c r="AO1570">
        <v>25</v>
      </c>
      <c r="AP1570">
        <v>900</v>
      </c>
      <c r="AQ1570" t="s">
        <v>129</v>
      </c>
      <c r="AR1570">
        <v>51</v>
      </c>
      <c r="AS1570">
        <v>114</v>
      </c>
      <c r="AT1570">
        <v>448</v>
      </c>
      <c r="BB1570" t="str">
        <f t="shared" si="98"/>
        <v>1200</v>
      </c>
      <c r="BC1570">
        <v>1</v>
      </c>
      <c r="BD1570" t="str">
        <f t="shared" si="100"/>
        <v xml:space="preserve">N1281F  </v>
      </c>
      <c r="BE1570">
        <v>1</v>
      </c>
      <c r="BG1570">
        <v>0</v>
      </c>
      <c r="BH1570">
        <v>0</v>
      </c>
      <c r="BI1570">
        <v>0</v>
      </c>
      <c r="BJ1570">
        <v>725</v>
      </c>
      <c r="BK1570">
        <v>-175</v>
      </c>
      <c r="BL1570" t="s">
        <v>130</v>
      </c>
      <c r="BM1570">
        <v>1</v>
      </c>
      <c r="BN1570">
        <v>0</v>
      </c>
      <c r="BO1570">
        <v>1</v>
      </c>
      <c r="BP1570">
        <v>0</v>
      </c>
      <c r="BT1570">
        <v>0</v>
      </c>
      <c r="BU1570">
        <v>0</v>
      </c>
      <c r="CE1570" t="str">
        <f>"21:16:41.186"</f>
        <v>21:16:41.186</v>
      </c>
      <c r="CF1570">
        <v>185852286</v>
      </c>
      <c r="CI1570">
        <v>0</v>
      </c>
      <c r="CJ1570">
        <v>1504</v>
      </c>
      <c r="CK1570">
        <v>1011.2</v>
      </c>
      <c r="CL1570">
        <v>4.2187999999999999</v>
      </c>
      <c r="CM1570">
        <v>1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5</v>
      </c>
      <c r="CY1570">
        <v>7</v>
      </c>
      <c r="CZ1570" t="s">
        <v>131</v>
      </c>
      <c r="DA1570">
        <v>145</v>
      </c>
      <c r="DB1570">
        <v>1</v>
      </c>
      <c r="DC1570" t="s">
        <v>132</v>
      </c>
      <c r="DD1570" t="s">
        <v>133</v>
      </c>
      <c r="DG1570">
        <v>1933181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3">
      <c r="A1571" t="str">
        <f>"09/28/2024 21:16:41.516"</f>
        <v>09/28/2024 21:16:41.516</v>
      </c>
      <c r="C1571" t="str">
        <f t="shared" si="99"/>
        <v>FFDFD7C0</v>
      </c>
      <c r="D1571" t="s">
        <v>143</v>
      </c>
      <c r="E1571">
        <v>13</v>
      </c>
      <c r="J1571" t="s">
        <v>144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"21:16:41.180"</f>
        <v>21:16:41.180</v>
      </c>
      <c r="T1571" t="str">
        <f>"21:16:40.780"</f>
        <v>21:16:40.780</v>
      </c>
      <c r="U1571" t="str">
        <f t="shared" si="97"/>
        <v>A073EB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126</v>
      </c>
      <c r="AG1571">
        <v>0</v>
      </c>
      <c r="AH1571">
        <v>0</v>
      </c>
      <c r="AI1571">
        <v>2</v>
      </c>
      <c r="AJ1571">
        <v>1</v>
      </c>
      <c r="AK1571" t="s">
        <v>794</v>
      </c>
      <c r="AL1571">
        <v>36.007733000000002</v>
      </c>
      <c r="AM1571" t="s">
        <v>795</v>
      </c>
      <c r="AN1571">
        <v>-75.662198000000004</v>
      </c>
      <c r="AO1571">
        <v>25</v>
      </c>
      <c r="AP1571">
        <v>900</v>
      </c>
      <c r="AQ1571" t="s">
        <v>129</v>
      </c>
      <c r="AR1571">
        <v>51</v>
      </c>
      <c r="AS1571">
        <v>114</v>
      </c>
      <c r="AT1571">
        <v>448</v>
      </c>
      <c r="BB1571" t="str">
        <f t="shared" si="98"/>
        <v>1200</v>
      </c>
      <c r="BC1571">
        <v>1</v>
      </c>
      <c r="BD1571" t="str">
        <f t="shared" si="100"/>
        <v xml:space="preserve">N1281F  </v>
      </c>
      <c r="BE1571">
        <v>1</v>
      </c>
      <c r="BG1571">
        <v>0</v>
      </c>
      <c r="BH1571">
        <v>0</v>
      </c>
      <c r="BI1571">
        <v>0</v>
      </c>
      <c r="BJ1571">
        <v>725</v>
      </c>
      <c r="BK1571">
        <v>-175</v>
      </c>
      <c r="BL1571" t="s">
        <v>130</v>
      </c>
      <c r="BM1571">
        <v>1</v>
      </c>
      <c r="BN1571">
        <v>0</v>
      </c>
      <c r="BO1571">
        <v>1</v>
      </c>
      <c r="BP1571">
        <v>0</v>
      </c>
      <c r="BT1571">
        <v>0</v>
      </c>
      <c r="BU1571">
        <v>0</v>
      </c>
      <c r="CE1571" t="str">
        <f>"21:16:41.186"</f>
        <v>21:16:41.186</v>
      </c>
      <c r="CF1571">
        <v>185852286</v>
      </c>
      <c r="CI1571">
        <v>0</v>
      </c>
      <c r="CJ1571">
        <v>1504</v>
      </c>
      <c r="CK1571">
        <v>1011.2</v>
      </c>
      <c r="CL1571">
        <v>4.2187999999999999</v>
      </c>
      <c r="CM1571">
        <v>1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5</v>
      </c>
      <c r="CY1571">
        <v>7</v>
      </c>
      <c r="CZ1571" t="s">
        <v>131</v>
      </c>
      <c r="DA1571">
        <v>145</v>
      </c>
      <c r="DB1571">
        <v>1</v>
      </c>
      <c r="DC1571" t="s">
        <v>132</v>
      </c>
      <c r="DD1571" t="s">
        <v>133</v>
      </c>
      <c r="DG1571">
        <v>1933181</v>
      </c>
      <c r="DI1571">
        <v>0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3">
      <c r="A1572" t="str">
        <f>"09/28/2024 21:16:41.516"</f>
        <v>09/28/2024 21:16:41.516</v>
      </c>
      <c r="C1572" t="str">
        <f t="shared" si="99"/>
        <v>FFDFD7C0</v>
      </c>
      <c r="D1572" t="s">
        <v>123</v>
      </c>
      <c r="E1572">
        <v>2</v>
      </c>
      <c r="H1572">
        <v>158</v>
      </c>
      <c r="I1572" t="s">
        <v>124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"21:16:41.180"</f>
        <v>21:16:41.180</v>
      </c>
      <c r="T1572" t="str">
        <f>"21:16:40.780"</f>
        <v>21:16:40.780</v>
      </c>
      <c r="U1572" t="str">
        <f t="shared" si="97"/>
        <v>A073EB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126</v>
      </c>
      <c r="AG1572">
        <v>0</v>
      </c>
      <c r="AH1572">
        <v>0</v>
      </c>
      <c r="AI1572">
        <v>2</v>
      </c>
      <c r="AJ1572">
        <v>1</v>
      </c>
      <c r="AK1572" t="s">
        <v>794</v>
      </c>
      <c r="AL1572">
        <v>36.007733000000002</v>
      </c>
      <c r="AM1572" t="s">
        <v>795</v>
      </c>
      <c r="AN1572">
        <v>-75.662198000000004</v>
      </c>
      <c r="AO1572">
        <v>25</v>
      </c>
      <c r="AP1572">
        <v>900</v>
      </c>
      <c r="AQ1572" t="s">
        <v>129</v>
      </c>
      <c r="AR1572">
        <v>51</v>
      </c>
      <c r="AS1572">
        <v>114</v>
      </c>
      <c r="AT1572">
        <v>448</v>
      </c>
      <c r="BB1572" t="str">
        <f t="shared" si="98"/>
        <v>1200</v>
      </c>
      <c r="BC1572">
        <v>1</v>
      </c>
      <c r="BD1572" t="str">
        <f t="shared" si="100"/>
        <v xml:space="preserve">N1281F  </v>
      </c>
      <c r="BE1572">
        <v>1</v>
      </c>
      <c r="BG1572">
        <v>0</v>
      </c>
      <c r="BH1572">
        <v>0</v>
      </c>
      <c r="BI1572">
        <v>0</v>
      </c>
      <c r="BJ1572">
        <v>725</v>
      </c>
      <c r="BK1572">
        <v>-175</v>
      </c>
      <c r="BL1572" t="s">
        <v>130</v>
      </c>
      <c r="BM1572">
        <v>1</v>
      </c>
      <c r="BN1572">
        <v>0</v>
      </c>
      <c r="BO1572">
        <v>1</v>
      </c>
      <c r="BP1572">
        <v>0</v>
      </c>
      <c r="BT1572">
        <v>0</v>
      </c>
      <c r="BU1572">
        <v>0</v>
      </c>
      <c r="CE1572" t="str">
        <f>"21:16:41.186"</f>
        <v>21:16:41.186</v>
      </c>
      <c r="CF1572">
        <v>185852286</v>
      </c>
      <c r="CI1572">
        <v>0</v>
      </c>
      <c r="CJ1572">
        <v>1504</v>
      </c>
      <c r="CK1572">
        <v>1011.2</v>
      </c>
      <c r="CL1572">
        <v>4.2187999999999999</v>
      </c>
      <c r="CM1572">
        <v>1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5</v>
      </c>
      <c r="CY1572">
        <v>7</v>
      </c>
      <c r="CZ1572" t="s">
        <v>131</v>
      </c>
      <c r="DA1572">
        <v>145</v>
      </c>
      <c r="DB1572">
        <v>1</v>
      </c>
      <c r="DC1572" t="s">
        <v>132</v>
      </c>
      <c r="DD1572" t="s">
        <v>133</v>
      </c>
      <c r="DG1572">
        <v>1933181</v>
      </c>
      <c r="DI1572">
        <v>0</v>
      </c>
      <c r="DJ1572">
        <v>0</v>
      </c>
      <c r="DK1572">
        <v>1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3">
      <c r="A1573" t="str">
        <f>"09/28/2024 21:16:41.516"</f>
        <v>09/28/2024 21:16:41.516</v>
      </c>
      <c r="C1573" t="str">
        <f t="shared" si="99"/>
        <v>FFDFD7C0</v>
      </c>
      <c r="D1573" t="s">
        <v>427</v>
      </c>
      <c r="E1573">
        <v>46</v>
      </c>
      <c r="H1573">
        <v>143</v>
      </c>
      <c r="I1573" t="s">
        <v>428</v>
      </c>
      <c r="J1573" t="s">
        <v>297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"21:16:41.180"</f>
        <v>21:16:41.180</v>
      </c>
      <c r="T1573" t="str">
        <f>"21:16:40.780"</f>
        <v>21:16:40.780</v>
      </c>
      <c r="U1573" t="str">
        <f t="shared" si="97"/>
        <v>A073EB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126</v>
      </c>
      <c r="AG1573">
        <v>0</v>
      </c>
      <c r="AH1573">
        <v>0</v>
      </c>
      <c r="AI1573">
        <v>2</v>
      </c>
      <c r="AJ1573">
        <v>1</v>
      </c>
      <c r="AK1573" t="s">
        <v>794</v>
      </c>
      <c r="AL1573">
        <v>36.007733000000002</v>
      </c>
      <c r="AM1573" t="s">
        <v>795</v>
      </c>
      <c r="AN1573">
        <v>-75.662198000000004</v>
      </c>
      <c r="AO1573">
        <v>25</v>
      </c>
      <c r="AP1573">
        <v>900</v>
      </c>
      <c r="AQ1573" t="s">
        <v>129</v>
      </c>
      <c r="AR1573">
        <v>51</v>
      </c>
      <c r="AS1573">
        <v>114</v>
      </c>
      <c r="AT1573">
        <v>448</v>
      </c>
      <c r="BB1573" t="str">
        <f t="shared" si="98"/>
        <v>1200</v>
      </c>
      <c r="BC1573">
        <v>1</v>
      </c>
      <c r="BD1573" t="str">
        <f t="shared" si="100"/>
        <v xml:space="preserve">N1281F  </v>
      </c>
      <c r="BE1573">
        <v>1</v>
      </c>
      <c r="BG1573">
        <v>0</v>
      </c>
      <c r="BH1573">
        <v>0</v>
      </c>
      <c r="BI1573">
        <v>0</v>
      </c>
      <c r="BJ1573">
        <v>725</v>
      </c>
      <c r="BK1573">
        <v>-175</v>
      </c>
      <c r="BL1573" t="s">
        <v>130</v>
      </c>
      <c r="BM1573">
        <v>1</v>
      </c>
      <c r="BN1573">
        <v>0</v>
      </c>
      <c r="BO1573">
        <v>1</v>
      </c>
      <c r="BP1573">
        <v>0</v>
      </c>
      <c r="BT1573">
        <v>0</v>
      </c>
      <c r="BU1573">
        <v>0</v>
      </c>
      <c r="CE1573" t="str">
        <f>"21:16:41.186"</f>
        <v>21:16:41.186</v>
      </c>
      <c r="CF1573">
        <v>185852286</v>
      </c>
      <c r="CI1573">
        <v>0</v>
      </c>
      <c r="CJ1573">
        <v>1504</v>
      </c>
      <c r="CK1573">
        <v>1011.2</v>
      </c>
      <c r="CL1573">
        <v>4.2187999999999999</v>
      </c>
      <c r="CM1573">
        <v>1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5</v>
      </c>
      <c r="CY1573">
        <v>7</v>
      </c>
      <c r="CZ1573" t="s">
        <v>131</v>
      </c>
      <c r="DA1573">
        <v>145</v>
      </c>
      <c r="DB1573">
        <v>1</v>
      </c>
      <c r="DC1573" t="s">
        <v>132</v>
      </c>
      <c r="DD1573" t="s">
        <v>133</v>
      </c>
      <c r="DG1573">
        <v>1933181</v>
      </c>
      <c r="DI1573">
        <v>0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3">
      <c r="A1574" t="str">
        <f>"09/28/2024 21:16:41.516"</f>
        <v>09/28/2024 21:16:41.516</v>
      </c>
      <c r="C1574" t="str">
        <f t="shared" si="99"/>
        <v>FFDFD7C0</v>
      </c>
      <c r="D1574" t="s">
        <v>136</v>
      </c>
      <c r="E1574">
        <v>4</v>
      </c>
      <c r="F1574">
        <v>1004</v>
      </c>
      <c r="G1574" t="s">
        <v>124</v>
      </c>
      <c r="J1574" t="s">
        <v>137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"21:16:41.180"</f>
        <v>21:16:41.180</v>
      </c>
      <c r="T1574" t="str">
        <f>"21:16:40.780"</f>
        <v>21:16:40.780</v>
      </c>
      <c r="U1574" t="str">
        <f t="shared" si="97"/>
        <v>A073EB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126</v>
      </c>
      <c r="AG1574">
        <v>0</v>
      </c>
      <c r="AH1574">
        <v>0</v>
      </c>
      <c r="AI1574">
        <v>2</v>
      </c>
      <c r="AJ1574">
        <v>1</v>
      </c>
      <c r="AK1574" t="s">
        <v>794</v>
      </c>
      <c r="AL1574">
        <v>36.007733000000002</v>
      </c>
      <c r="AM1574" t="s">
        <v>795</v>
      </c>
      <c r="AN1574">
        <v>-75.662198000000004</v>
      </c>
      <c r="AO1574">
        <v>25</v>
      </c>
      <c r="AP1574">
        <v>900</v>
      </c>
      <c r="AQ1574" t="s">
        <v>129</v>
      </c>
      <c r="AR1574">
        <v>51</v>
      </c>
      <c r="AS1574">
        <v>114</v>
      </c>
      <c r="AT1574">
        <v>448</v>
      </c>
      <c r="BB1574" t="str">
        <f t="shared" si="98"/>
        <v>1200</v>
      </c>
      <c r="BC1574">
        <v>1</v>
      </c>
      <c r="BD1574" t="str">
        <f t="shared" si="100"/>
        <v xml:space="preserve">N1281F  </v>
      </c>
      <c r="BE1574">
        <v>1</v>
      </c>
      <c r="BG1574">
        <v>0</v>
      </c>
      <c r="BH1574">
        <v>0</v>
      </c>
      <c r="BI1574">
        <v>0</v>
      </c>
      <c r="BJ1574">
        <v>725</v>
      </c>
      <c r="BK1574">
        <v>-175</v>
      </c>
      <c r="BL1574" t="s">
        <v>130</v>
      </c>
      <c r="BM1574">
        <v>1</v>
      </c>
      <c r="BN1574">
        <v>0</v>
      </c>
      <c r="BO1574">
        <v>1</v>
      </c>
      <c r="BP1574">
        <v>0</v>
      </c>
      <c r="BT1574">
        <v>0</v>
      </c>
      <c r="BU1574">
        <v>0</v>
      </c>
      <c r="CE1574" t="str">
        <f>"21:16:41.186"</f>
        <v>21:16:41.186</v>
      </c>
      <c r="CF1574">
        <v>185852286</v>
      </c>
      <c r="CI1574">
        <v>0</v>
      </c>
      <c r="CJ1574">
        <v>1504</v>
      </c>
      <c r="CK1574">
        <v>1011.2</v>
      </c>
      <c r="CL1574">
        <v>4.2187999999999999</v>
      </c>
      <c r="CM1574">
        <v>1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5</v>
      </c>
      <c r="CY1574">
        <v>7</v>
      </c>
      <c r="CZ1574" t="s">
        <v>131</v>
      </c>
      <c r="DA1574">
        <v>145</v>
      </c>
      <c r="DB1574">
        <v>1</v>
      </c>
      <c r="DC1574" t="s">
        <v>132</v>
      </c>
      <c r="DD1574" t="s">
        <v>133</v>
      </c>
      <c r="DG1574">
        <v>1933181</v>
      </c>
      <c r="DI1574">
        <v>0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3">
      <c r="A1575" t="str">
        <f>"09/28/2024 21:16:42.375"</f>
        <v>09/28/2024 21:16:42.375</v>
      </c>
      <c r="C1575" t="str">
        <f t="shared" si="99"/>
        <v>FFDFD7C0</v>
      </c>
      <c r="D1575" t="s">
        <v>143</v>
      </c>
      <c r="E1575">
        <v>13</v>
      </c>
      <c r="J1575" t="s">
        <v>144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"21:16:42.070"</f>
        <v>21:16:42.070</v>
      </c>
      <c r="T1575" t="str">
        <f>"21:16:41.670"</f>
        <v>21:16:41.670</v>
      </c>
      <c r="U1575" t="str">
        <f t="shared" si="97"/>
        <v>A073EB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126</v>
      </c>
      <c r="AG1575">
        <v>0</v>
      </c>
      <c r="AH1575">
        <v>0</v>
      </c>
      <c r="AI1575">
        <v>2</v>
      </c>
      <c r="AJ1575">
        <v>1</v>
      </c>
      <c r="AK1575" t="s">
        <v>796</v>
      </c>
      <c r="AL1575">
        <v>36.008248000000002</v>
      </c>
      <c r="AM1575" t="s">
        <v>797</v>
      </c>
      <c r="AN1575">
        <v>-75.661983000000006</v>
      </c>
      <c r="AO1575">
        <v>25</v>
      </c>
      <c r="AP1575">
        <v>900</v>
      </c>
      <c r="AQ1575" t="s">
        <v>129</v>
      </c>
      <c r="AR1575">
        <v>45</v>
      </c>
      <c r="AS1575">
        <v>118</v>
      </c>
      <c r="AT1575">
        <v>384</v>
      </c>
      <c r="BB1575" t="str">
        <f t="shared" si="98"/>
        <v>1200</v>
      </c>
      <c r="BC1575">
        <v>1</v>
      </c>
      <c r="BD1575" t="str">
        <f t="shared" si="100"/>
        <v xml:space="preserve">N1281F  </v>
      </c>
      <c r="BE1575">
        <v>1</v>
      </c>
      <c r="BG1575">
        <v>0</v>
      </c>
      <c r="BH1575">
        <v>0</v>
      </c>
      <c r="BI1575">
        <v>0</v>
      </c>
      <c r="BJ1575">
        <v>725</v>
      </c>
      <c r="BK1575">
        <v>-175</v>
      </c>
      <c r="BL1575" t="s">
        <v>130</v>
      </c>
      <c r="BM1575">
        <v>1</v>
      </c>
      <c r="BN1575">
        <v>0</v>
      </c>
      <c r="BO1575">
        <v>1</v>
      </c>
      <c r="BP1575">
        <v>0</v>
      </c>
      <c r="BT1575">
        <v>0</v>
      </c>
      <c r="BU1575">
        <v>0</v>
      </c>
      <c r="CE1575" t="str">
        <f>"21:16:42.072"</f>
        <v>21:16:42.072</v>
      </c>
      <c r="CF1575">
        <v>72233993</v>
      </c>
      <c r="CI1575">
        <v>0</v>
      </c>
      <c r="CJ1575">
        <v>1504</v>
      </c>
      <c r="CK1575">
        <v>1011.2</v>
      </c>
      <c r="CL1575">
        <v>4.2187999999999999</v>
      </c>
      <c r="CM1575">
        <v>1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5</v>
      </c>
      <c r="CY1575">
        <v>7</v>
      </c>
      <c r="CZ1575" t="s">
        <v>131</v>
      </c>
      <c r="DA1575">
        <v>145</v>
      </c>
      <c r="DB1575">
        <v>1</v>
      </c>
      <c r="DC1575" t="s">
        <v>132</v>
      </c>
      <c r="DD1575" t="s">
        <v>133</v>
      </c>
      <c r="DG1575">
        <v>1933607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3">
      <c r="A1576" t="str">
        <f>"09/28/2024 21:16:42.375"</f>
        <v>09/28/2024 21:16:42.375</v>
      </c>
      <c r="C1576" t="str">
        <f t="shared" si="99"/>
        <v>FFDFD7C0</v>
      </c>
      <c r="D1576" t="s">
        <v>427</v>
      </c>
      <c r="E1576">
        <v>46</v>
      </c>
      <c r="H1576">
        <v>143</v>
      </c>
      <c r="I1576" t="s">
        <v>428</v>
      </c>
      <c r="J1576" t="s">
        <v>297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"21:16:42.070"</f>
        <v>21:16:42.070</v>
      </c>
      <c r="T1576" t="str">
        <f>"21:16:41.670"</f>
        <v>21:16:41.670</v>
      </c>
      <c r="U1576" t="str">
        <f t="shared" si="97"/>
        <v>A073EB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126</v>
      </c>
      <c r="AG1576">
        <v>0</v>
      </c>
      <c r="AH1576">
        <v>0</v>
      </c>
      <c r="AI1576">
        <v>2</v>
      </c>
      <c r="AJ1576">
        <v>1</v>
      </c>
      <c r="AK1576" t="s">
        <v>796</v>
      </c>
      <c r="AL1576">
        <v>36.008248000000002</v>
      </c>
      <c r="AM1576" t="s">
        <v>797</v>
      </c>
      <c r="AN1576">
        <v>-75.661983000000006</v>
      </c>
      <c r="AO1576">
        <v>25</v>
      </c>
      <c r="AP1576">
        <v>900</v>
      </c>
      <c r="AQ1576" t="s">
        <v>129</v>
      </c>
      <c r="AR1576">
        <v>45</v>
      </c>
      <c r="AS1576">
        <v>118</v>
      </c>
      <c r="AT1576">
        <v>384</v>
      </c>
      <c r="BB1576" t="str">
        <f t="shared" si="98"/>
        <v>1200</v>
      </c>
      <c r="BC1576">
        <v>1</v>
      </c>
      <c r="BD1576" t="str">
        <f t="shared" si="100"/>
        <v xml:space="preserve">N1281F  </v>
      </c>
      <c r="BE1576">
        <v>1</v>
      </c>
      <c r="BG1576">
        <v>0</v>
      </c>
      <c r="BH1576">
        <v>0</v>
      </c>
      <c r="BI1576">
        <v>0</v>
      </c>
      <c r="BJ1576">
        <v>725</v>
      </c>
      <c r="BK1576">
        <v>-175</v>
      </c>
      <c r="BL1576" t="s">
        <v>130</v>
      </c>
      <c r="BM1576">
        <v>1</v>
      </c>
      <c r="BN1576">
        <v>0</v>
      </c>
      <c r="BO1576">
        <v>1</v>
      </c>
      <c r="BP1576">
        <v>0</v>
      </c>
      <c r="BT1576">
        <v>0</v>
      </c>
      <c r="BU1576">
        <v>0</v>
      </c>
      <c r="CE1576" t="str">
        <f>"21:16:42.072"</f>
        <v>21:16:42.072</v>
      </c>
      <c r="CF1576">
        <v>72233993</v>
      </c>
      <c r="CI1576">
        <v>0</v>
      </c>
      <c r="CJ1576">
        <v>1504</v>
      </c>
      <c r="CK1576">
        <v>1011.2</v>
      </c>
      <c r="CL1576">
        <v>4.2187999999999999</v>
      </c>
      <c r="CM1576">
        <v>1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5</v>
      </c>
      <c r="CY1576">
        <v>7</v>
      </c>
      <c r="CZ1576" t="s">
        <v>131</v>
      </c>
      <c r="DA1576">
        <v>145</v>
      </c>
      <c r="DB1576">
        <v>1</v>
      </c>
      <c r="DC1576" t="s">
        <v>132</v>
      </c>
      <c r="DD1576" t="s">
        <v>133</v>
      </c>
      <c r="DG1576">
        <v>1933607</v>
      </c>
      <c r="DI1576">
        <v>0</v>
      </c>
      <c r="DJ1576">
        <v>0</v>
      </c>
      <c r="DK1576">
        <v>1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3">
      <c r="A1577" t="str">
        <f>"09/28/2024 21:16:42.375"</f>
        <v>09/28/2024 21:16:42.375</v>
      </c>
      <c r="C1577" t="str">
        <f t="shared" si="99"/>
        <v>FFDFD7C0</v>
      </c>
      <c r="D1577" t="s">
        <v>136</v>
      </c>
      <c r="E1577">
        <v>4</v>
      </c>
      <c r="F1577">
        <v>1004</v>
      </c>
      <c r="G1577" t="s">
        <v>124</v>
      </c>
      <c r="J1577" t="s">
        <v>137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"21:16:42.070"</f>
        <v>21:16:42.070</v>
      </c>
      <c r="T1577" t="str">
        <f>"21:16:41.670"</f>
        <v>21:16:41.670</v>
      </c>
      <c r="U1577" t="str">
        <f t="shared" si="97"/>
        <v>A073EB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126</v>
      </c>
      <c r="AG1577">
        <v>0</v>
      </c>
      <c r="AH1577">
        <v>0</v>
      </c>
      <c r="AI1577">
        <v>2</v>
      </c>
      <c r="AJ1577">
        <v>1</v>
      </c>
      <c r="AK1577" t="s">
        <v>796</v>
      </c>
      <c r="AL1577">
        <v>36.008248000000002</v>
      </c>
      <c r="AM1577" t="s">
        <v>797</v>
      </c>
      <c r="AN1577">
        <v>-75.661983000000006</v>
      </c>
      <c r="AO1577">
        <v>25</v>
      </c>
      <c r="AP1577">
        <v>900</v>
      </c>
      <c r="AQ1577" t="s">
        <v>129</v>
      </c>
      <c r="AR1577">
        <v>45</v>
      </c>
      <c r="AS1577">
        <v>118</v>
      </c>
      <c r="AT1577">
        <v>384</v>
      </c>
      <c r="BB1577" t="str">
        <f t="shared" si="98"/>
        <v>1200</v>
      </c>
      <c r="BC1577">
        <v>1</v>
      </c>
      <c r="BD1577" t="str">
        <f t="shared" si="100"/>
        <v xml:space="preserve">N1281F  </v>
      </c>
      <c r="BE1577">
        <v>1</v>
      </c>
      <c r="BG1577">
        <v>0</v>
      </c>
      <c r="BH1577">
        <v>0</v>
      </c>
      <c r="BI1577">
        <v>0</v>
      </c>
      <c r="BJ1577">
        <v>725</v>
      </c>
      <c r="BK1577">
        <v>-175</v>
      </c>
      <c r="BL1577" t="s">
        <v>130</v>
      </c>
      <c r="BM1577">
        <v>1</v>
      </c>
      <c r="BN1577">
        <v>0</v>
      </c>
      <c r="BO1577">
        <v>1</v>
      </c>
      <c r="BP1577">
        <v>0</v>
      </c>
      <c r="BT1577">
        <v>0</v>
      </c>
      <c r="BU1577">
        <v>0</v>
      </c>
      <c r="CE1577" t="str">
        <f>"21:16:42.072"</f>
        <v>21:16:42.072</v>
      </c>
      <c r="CF1577">
        <v>72233993</v>
      </c>
      <c r="CI1577">
        <v>0</v>
      </c>
      <c r="CJ1577">
        <v>1504</v>
      </c>
      <c r="CK1577">
        <v>1011.2</v>
      </c>
      <c r="CL1577">
        <v>4.2187999999999999</v>
      </c>
      <c r="CM1577">
        <v>1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5</v>
      </c>
      <c r="CY1577">
        <v>7</v>
      </c>
      <c r="CZ1577" t="s">
        <v>131</v>
      </c>
      <c r="DA1577">
        <v>145</v>
      </c>
      <c r="DB1577">
        <v>1</v>
      </c>
      <c r="DC1577" t="s">
        <v>132</v>
      </c>
      <c r="DD1577" t="s">
        <v>133</v>
      </c>
      <c r="DG1577">
        <v>1933607</v>
      </c>
      <c r="DI1577">
        <v>0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3">
      <c r="A1578" t="str">
        <f>"09/28/2024 21:16:42.375"</f>
        <v>09/28/2024 21:16:42.375</v>
      </c>
      <c r="C1578" t="str">
        <f t="shared" si="99"/>
        <v>FFDFD7C0</v>
      </c>
      <c r="D1578" t="s">
        <v>123</v>
      </c>
      <c r="E1578">
        <v>2</v>
      </c>
      <c r="H1578">
        <v>158</v>
      </c>
      <c r="I1578" t="s">
        <v>124</v>
      </c>
      <c r="J1578" t="s">
        <v>125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"21:16:42.070"</f>
        <v>21:16:42.070</v>
      </c>
      <c r="T1578" t="str">
        <f>"21:16:41.670"</f>
        <v>21:16:41.670</v>
      </c>
      <c r="U1578" t="str">
        <f t="shared" si="97"/>
        <v>A073EB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126</v>
      </c>
      <c r="AG1578">
        <v>0</v>
      </c>
      <c r="AH1578">
        <v>0</v>
      </c>
      <c r="AI1578">
        <v>2</v>
      </c>
      <c r="AJ1578">
        <v>1</v>
      </c>
      <c r="AK1578" t="s">
        <v>796</v>
      </c>
      <c r="AL1578">
        <v>36.008248000000002</v>
      </c>
      <c r="AM1578" t="s">
        <v>797</v>
      </c>
      <c r="AN1578">
        <v>-75.661983000000006</v>
      </c>
      <c r="AO1578">
        <v>25</v>
      </c>
      <c r="AP1578">
        <v>900</v>
      </c>
      <c r="AQ1578" t="s">
        <v>129</v>
      </c>
      <c r="AR1578">
        <v>45</v>
      </c>
      <c r="AS1578">
        <v>118</v>
      </c>
      <c r="AT1578">
        <v>384</v>
      </c>
      <c r="BB1578" t="str">
        <f t="shared" si="98"/>
        <v>1200</v>
      </c>
      <c r="BC1578">
        <v>1</v>
      </c>
      <c r="BD1578" t="str">
        <f t="shared" si="100"/>
        <v xml:space="preserve">N1281F  </v>
      </c>
      <c r="BE1578">
        <v>1</v>
      </c>
      <c r="BG1578">
        <v>0</v>
      </c>
      <c r="BH1578">
        <v>0</v>
      </c>
      <c r="BI1578">
        <v>0</v>
      </c>
      <c r="BJ1578">
        <v>725</v>
      </c>
      <c r="BK1578">
        <v>-175</v>
      </c>
      <c r="BL1578" t="s">
        <v>130</v>
      </c>
      <c r="BM1578">
        <v>1</v>
      </c>
      <c r="BN1578">
        <v>0</v>
      </c>
      <c r="BO1578">
        <v>1</v>
      </c>
      <c r="BP1578">
        <v>0</v>
      </c>
      <c r="BT1578">
        <v>0</v>
      </c>
      <c r="BU1578">
        <v>0</v>
      </c>
      <c r="CE1578" t="str">
        <f>"21:16:42.072"</f>
        <v>21:16:42.072</v>
      </c>
      <c r="CF1578">
        <v>72233993</v>
      </c>
      <c r="CI1578">
        <v>0</v>
      </c>
      <c r="CJ1578">
        <v>1504</v>
      </c>
      <c r="CK1578">
        <v>1011.2</v>
      </c>
      <c r="CL1578">
        <v>4.2187999999999999</v>
      </c>
      <c r="CM1578">
        <v>1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5</v>
      </c>
      <c r="CY1578">
        <v>7</v>
      </c>
      <c r="CZ1578" t="s">
        <v>131</v>
      </c>
      <c r="DA1578">
        <v>145</v>
      </c>
      <c r="DB1578">
        <v>1</v>
      </c>
      <c r="DC1578" t="s">
        <v>132</v>
      </c>
      <c r="DD1578" t="s">
        <v>133</v>
      </c>
      <c r="DG1578">
        <v>1933607</v>
      </c>
      <c r="DI1578">
        <v>0</v>
      </c>
      <c r="DJ1578">
        <v>0</v>
      </c>
      <c r="DK1578">
        <v>1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3">
      <c r="A1579" t="str">
        <f>"09/28/2024 21:16:42.375"</f>
        <v>09/28/2024 21:16:42.375</v>
      </c>
      <c r="C1579" t="str">
        <f t="shared" si="99"/>
        <v>FFDFD7C0</v>
      </c>
      <c r="D1579" t="s">
        <v>136</v>
      </c>
      <c r="E1579">
        <v>3</v>
      </c>
      <c r="F1579">
        <v>1003</v>
      </c>
      <c r="G1579" t="s">
        <v>142</v>
      </c>
      <c r="J1579" t="s">
        <v>137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"21:16:42.070"</f>
        <v>21:16:42.070</v>
      </c>
      <c r="T1579" t="str">
        <f>"21:16:41.670"</f>
        <v>21:16:41.670</v>
      </c>
      <c r="U1579" t="str">
        <f t="shared" si="97"/>
        <v>A073EB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126</v>
      </c>
      <c r="AG1579">
        <v>0</v>
      </c>
      <c r="AH1579">
        <v>0</v>
      </c>
      <c r="AI1579">
        <v>2</v>
      </c>
      <c r="AJ1579">
        <v>1</v>
      </c>
      <c r="AK1579" t="s">
        <v>796</v>
      </c>
      <c r="AL1579">
        <v>36.008248000000002</v>
      </c>
      <c r="AM1579" t="s">
        <v>797</v>
      </c>
      <c r="AN1579">
        <v>-75.661983000000006</v>
      </c>
      <c r="AO1579">
        <v>25</v>
      </c>
      <c r="AP1579">
        <v>900</v>
      </c>
      <c r="AQ1579" t="s">
        <v>129</v>
      </c>
      <c r="AR1579">
        <v>45</v>
      </c>
      <c r="AS1579">
        <v>118</v>
      </c>
      <c r="AT1579">
        <v>384</v>
      </c>
      <c r="BB1579" t="str">
        <f t="shared" si="98"/>
        <v>1200</v>
      </c>
      <c r="BC1579">
        <v>1</v>
      </c>
      <c r="BD1579" t="str">
        <f t="shared" si="100"/>
        <v xml:space="preserve">N1281F  </v>
      </c>
      <c r="BE1579">
        <v>1</v>
      </c>
      <c r="BG1579">
        <v>0</v>
      </c>
      <c r="BH1579">
        <v>0</v>
      </c>
      <c r="BI1579">
        <v>0</v>
      </c>
      <c r="BJ1579">
        <v>725</v>
      </c>
      <c r="BK1579">
        <v>-175</v>
      </c>
      <c r="BL1579" t="s">
        <v>130</v>
      </c>
      <c r="BM1579">
        <v>1</v>
      </c>
      <c r="BN1579">
        <v>0</v>
      </c>
      <c r="BO1579">
        <v>1</v>
      </c>
      <c r="BP1579">
        <v>0</v>
      </c>
      <c r="BT1579">
        <v>0</v>
      </c>
      <c r="BU1579">
        <v>0</v>
      </c>
      <c r="CE1579" t="str">
        <f>"21:16:42.072"</f>
        <v>21:16:42.072</v>
      </c>
      <c r="CF1579">
        <v>72233993</v>
      </c>
      <c r="CI1579">
        <v>0</v>
      </c>
      <c r="CJ1579">
        <v>1504</v>
      </c>
      <c r="CK1579">
        <v>1011.2</v>
      </c>
      <c r="CL1579">
        <v>4.2187999999999999</v>
      </c>
      <c r="CM1579">
        <v>1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5</v>
      </c>
      <c r="CY1579">
        <v>7</v>
      </c>
      <c r="CZ1579" t="s">
        <v>131</v>
      </c>
      <c r="DA1579">
        <v>145</v>
      </c>
      <c r="DB1579">
        <v>1</v>
      </c>
      <c r="DC1579" t="s">
        <v>132</v>
      </c>
      <c r="DD1579" t="s">
        <v>133</v>
      </c>
      <c r="DG1579">
        <v>1933607</v>
      </c>
      <c r="DI1579">
        <v>0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3">
      <c r="A1580" t="str">
        <f>"09/28/2024 21:16:43.172"</f>
        <v>09/28/2024 21:16:43.172</v>
      </c>
      <c r="C1580" t="str">
        <f t="shared" si="99"/>
        <v>FFDFD7C0</v>
      </c>
      <c r="D1580" t="s">
        <v>136</v>
      </c>
      <c r="E1580">
        <v>3</v>
      </c>
      <c r="F1580">
        <v>1003</v>
      </c>
      <c r="G1580" t="s">
        <v>142</v>
      </c>
      <c r="J1580" t="s">
        <v>137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"21:16:42.930"</f>
        <v>21:16:42.930</v>
      </c>
      <c r="T1580" t="str">
        <f>"21:16:42.530"</f>
        <v>21:16:42.530</v>
      </c>
      <c r="U1580" t="str">
        <f t="shared" si="97"/>
        <v>A073EB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126</v>
      </c>
      <c r="AG1580">
        <v>0</v>
      </c>
      <c r="AH1580">
        <v>0</v>
      </c>
      <c r="AI1580">
        <v>2</v>
      </c>
      <c r="AJ1580">
        <v>1</v>
      </c>
      <c r="AK1580" t="s">
        <v>798</v>
      </c>
      <c r="AL1580">
        <v>36.008719999999997</v>
      </c>
      <c r="AM1580" t="s">
        <v>799</v>
      </c>
      <c r="AN1580">
        <v>-75.661789999999996</v>
      </c>
      <c r="AO1580">
        <v>25</v>
      </c>
      <c r="AP1580">
        <v>900</v>
      </c>
      <c r="AQ1580" t="s">
        <v>129</v>
      </c>
      <c r="AR1580">
        <v>39</v>
      </c>
      <c r="AS1580">
        <v>121</v>
      </c>
      <c r="AT1580">
        <v>192</v>
      </c>
      <c r="BB1580" t="str">
        <f t="shared" si="98"/>
        <v>1200</v>
      </c>
      <c r="BC1580">
        <v>1</v>
      </c>
      <c r="BD1580" t="str">
        <f t="shared" si="100"/>
        <v xml:space="preserve">N1281F  </v>
      </c>
      <c r="BE1580">
        <v>1</v>
      </c>
      <c r="BG1580">
        <v>0</v>
      </c>
      <c r="BH1580">
        <v>0</v>
      </c>
      <c r="BI1580">
        <v>0</v>
      </c>
      <c r="BJ1580">
        <v>725</v>
      </c>
      <c r="BK1580">
        <v>-175</v>
      </c>
      <c r="BL1580" t="s">
        <v>130</v>
      </c>
      <c r="BM1580">
        <v>1</v>
      </c>
      <c r="BN1580">
        <v>0</v>
      </c>
      <c r="BO1580">
        <v>1</v>
      </c>
      <c r="BP1580">
        <v>0</v>
      </c>
      <c r="BT1580">
        <v>0</v>
      </c>
      <c r="BU1580">
        <v>0</v>
      </c>
      <c r="CE1580" t="str">
        <f>"21:16:42.936"</f>
        <v>21:16:42.936</v>
      </c>
      <c r="CF1580">
        <v>935678024</v>
      </c>
      <c r="CI1580">
        <v>0</v>
      </c>
      <c r="CJ1580">
        <v>1504</v>
      </c>
      <c r="CK1580">
        <v>1011.2</v>
      </c>
      <c r="CL1580">
        <v>4.2187999999999999</v>
      </c>
      <c r="CM1580">
        <v>1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5</v>
      </c>
      <c r="CY1580">
        <v>7</v>
      </c>
      <c r="CZ1580" t="s">
        <v>131</v>
      </c>
      <c r="DA1580">
        <v>145</v>
      </c>
      <c r="DB1580">
        <v>1</v>
      </c>
      <c r="DC1580" t="s">
        <v>132</v>
      </c>
      <c r="DD1580" t="s">
        <v>133</v>
      </c>
      <c r="DG1580">
        <v>1934102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3">
      <c r="A1581" t="str">
        <f>"09/28/2024 21:16:43.172"</f>
        <v>09/28/2024 21:16:43.172</v>
      </c>
      <c r="C1581" t="str">
        <f t="shared" si="99"/>
        <v>FFDFD7C0</v>
      </c>
      <c r="D1581" t="s">
        <v>143</v>
      </c>
      <c r="E1581">
        <v>13</v>
      </c>
      <c r="J1581" t="s">
        <v>144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"21:16:42.930"</f>
        <v>21:16:42.930</v>
      </c>
      <c r="T1581" t="str">
        <f>"21:16:42.530"</f>
        <v>21:16:42.530</v>
      </c>
      <c r="U1581" t="str">
        <f t="shared" si="97"/>
        <v>A073EB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126</v>
      </c>
      <c r="AG1581">
        <v>0</v>
      </c>
      <c r="AH1581">
        <v>0</v>
      </c>
      <c r="AI1581">
        <v>2</v>
      </c>
      <c r="AJ1581">
        <v>1</v>
      </c>
      <c r="AK1581" t="s">
        <v>798</v>
      </c>
      <c r="AL1581">
        <v>36.008719999999997</v>
      </c>
      <c r="AM1581" t="s">
        <v>799</v>
      </c>
      <c r="AN1581">
        <v>-75.661789999999996</v>
      </c>
      <c r="AO1581">
        <v>25</v>
      </c>
      <c r="AP1581">
        <v>900</v>
      </c>
      <c r="AQ1581" t="s">
        <v>129</v>
      </c>
      <c r="AR1581">
        <v>39</v>
      </c>
      <c r="AS1581">
        <v>121</v>
      </c>
      <c r="AT1581">
        <v>192</v>
      </c>
      <c r="BB1581" t="str">
        <f t="shared" si="98"/>
        <v>1200</v>
      </c>
      <c r="BC1581">
        <v>1</v>
      </c>
      <c r="BD1581" t="str">
        <f t="shared" si="100"/>
        <v xml:space="preserve">N1281F  </v>
      </c>
      <c r="BE1581">
        <v>1</v>
      </c>
      <c r="BG1581">
        <v>0</v>
      </c>
      <c r="BH1581">
        <v>0</v>
      </c>
      <c r="BI1581">
        <v>0</v>
      </c>
      <c r="BJ1581">
        <v>725</v>
      </c>
      <c r="BK1581">
        <v>-175</v>
      </c>
      <c r="BL1581" t="s">
        <v>130</v>
      </c>
      <c r="BM1581">
        <v>1</v>
      </c>
      <c r="BN1581">
        <v>0</v>
      </c>
      <c r="BO1581">
        <v>1</v>
      </c>
      <c r="BP1581">
        <v>0</v>
      </c>
      <c r="BT1581">
        <v>0</v>
      </c>
      <c r="BU1581">
        <v>0</v>
      </c>
      <c r="CE1581" t="str">
        <f>"21:16:42.936"</f>
        <v>21:16:42.936</v>
      </c>
      <c r="CF1581">
        <v>935678024</v>
      </c>
      <c r="CI1581">
        <v>0</v>
      </c>
      <c r="CJ1581">
        <v>1504</v>
      </c>
      <c r="CK1581">
        <v>1011.2</v>
      </c>
      <c r="CL1581">
        <v>4.2187999999999999</v>
      </c>
      <c r="CM1581">
        <v>1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5</v>
      </c>
      <c r="CY1581">
        <v>7</v>
      </c>
      <c r="CZ1581" t="s">
        <v>131</v>
      </c>
      <c r="DA1581">
        <v>145</v>
      </c>
      <c r="DB1581">
        <v>1</v>
      </c>
      <c r="DC1581" t="s">
        <v>132</v>
      </c>
      <c r="DD1581" t="s">
        <v>133</v>
      </c>
      <c r="DG1581">
        <v>1934102</v>
      </c>
      <c r="DI1581">
        <v>0</v>
      </c>
      <c r="DJ1581">
        <v>0</v>
      </c>
      <c r="DK1581">
        <v>1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3">
      <c r="A1582" t="str">
        <f>"09/28/2024 21:16:43.172"</f>
        <v>09/28/2024 21:16:43.172</v>
      </c>
      <c r="C1582" t="str">
        <f t="shared" si="99"/>
        <v>FFDFD7C0</v>
      </c>
      <c r="D1582" t="s">
        <v>123</v>
      </c>
      <c r="E1582">
        <v>2</v>
      </c>
      <c r="H1582">
        <v>158</v>
      </c>
      <c r="I1582" t="s">
        <v>124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"21:16:42.930"</f>
        <v>21:16:42.930</v>
      </c>
      <c r="T1582" t="str">
        <f>"21:16:42.530"</f>
        <v>21:16:42.530</v>
      </c>
      <c r="U1582" t="str">
        <f t="shared" si="97"/>
        <v>A073EB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126</v>
      </c>
      <c r="AG1582">
        <v>0</v>
      </c>
      <c r="AH1582">
        <v>0</v>
      </c>
      <c r="AI1582">
        <v>2</v>
      </c>
      <c r="AJ1582">
        <v>1</v>
      </c>
      <c r="AK1582" t="s">
        <v>798</v>
      </c>
      <c r="AL1582">
        <v>36.008719999999997</v>
      </c>
      <c r="AM1582" t="s">
        <v>799</v>
      </c>
      <c r="AN1582">
        <v>-75.661789999999996</v>
      </c>
      <c r="AO1582">
        <v>25</v>
      </c>
      <c r="AP1582">
        <v>900</v>
      </c>
      <c r="AQ1582" t="s">
        <v>129</v>
      </c>
      <c r="AR1582">
        <v>39</v>
      </c>
      <c r="AS1582">
        <v>121</v>
      </c>
      <c r="AT1582">
        <v>192</v>
      </c>
      <c r="BB1582" t="str">
        <f t="shared" si="98"/>
        <v>1200</v>
      </c>
      <c r="BC1582">
        <v>1</v>
      </c>
      <c r="BD1582" t="str">
        <f t="shared" si="100"/>
        <v xml:space="preserve">N1281F  </v>
      </c>
      <c r="BE1582">
        <v>1</v>
      </c>
      <c r="BG1582">
        <v>0</v>
      </c>
      <c r="BH1582">
        <v>0</v>
      </c>
      <c r="BI1582">
        <v>0</v>
      </c>
      <c r="BJ1582">
        <v>725</v>
      </c>
      <c r="BK1582">
        <v>-175</v>
      </c>
      <c r="BL1582" t="s">
        <v>130</v>
      </c>
      <c r="BM1582">
        <v>1</v>
      </c>
      <c r="BN1582">
        <v>0</v>
      </c>
      <c r="BO1582">
        <v>1</v>
      </c>
      <c r="BP1582">
        <v>0</v>
      </c>
      <c r="BT1582">
        <v>0</v>
      </c>
      <c r="BU1582">
        <v>0</v>
      </c>
      <c r="CE1582" t="str">
        <f>"21:16:42.936"</f>
        <v>21:16:42.936</v>
      </c>
      <c r="CF1582">
        <v>935678024</v>
      </c>
      <c r="CI1582">
        <v>0</v>
      </c>
      <c r="CJ1582">
        <v>1504</v>
      </c>
      <c r="CK1582">
        <v>1011.2</v>
      </c>
      <c r="CL1582">
        <v>4.2187999999999999</v>
      </c>
      <c r="CM1582">
        <v>1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5</v>
      </c>
      <c r="CY1582">
        <v>7</v>
      </c>
      <c r="CZ1582" t="s">
        <v>131</v>
      </c>
      <c r="DA1582">
        <v>145</v>
      </c>
      <c r="DB1582">
        <v>1</v>
      </c>
      <c r="DC1582" t="s">
        <v>132</v>
      </c>
      <c r="DD1582" t="s">
        <v>133</v>
      </c>
      <c r="DG1582">
        <v>1934102</v>
      </c>
      <c r="DI1582">
        <v>0</v>
      </c>
      <c r="DJ1582">
        <v>0</v>
      </c>
      <c r="DK1582">
        <v>1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3">
      <c r="A1583" t="str">
        <f>"09/28/2024 21:16:43.172"</f>
        <v>09/28/2024 21:16:43.172</v>
      </c>
      <c r="C1583" t="str">
        <f t="shared" si="99"/>
        <v>FFDFD7C0</v>
      </c>
      <c r="D1583" t="s">
        <v>427</v>
      </c>
      <c r="E1583">
        <v>46</v>
      </c>
      <c r="H1583">
        <v>143</v>
      </c>
      <c r="I1583" t="s">
        <v>428</v>
      </c>
      <c r="J1583" t="s">
        <v>297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"21:16:42.930"</f>
        <v>21:16:42.930</v>
      </c>
      <c r="T1583" t="str">
        <f>"21:16:42.530"</f>
        <v>21:16:42.530</v>
      </c>
      <c r="U1583" t="str">
        <f t="shared" si="97"/>
        <v>A073EB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126</v>
      </c>
      <c r="AG1583">
        <v>0</v>
      </c>
      <c r="AH1583">
        <v>0</v>
      </c>
      <c r="AI1583">
        <v>2</v>
      </c>
      <c r="AJ1583">
        <v>1</v>
      </c>
      <c r="AK1583" t="s">
        <v>798</v>
      </c>
      <c r="AL1583">
        <v>36.008719999999997</v>
      </c>
      <c r="AM1583" t="s">
        <v>799</v>
      </c>
      <c r="AN1583">
        <v>-75.661789999999996</v>
      </c>
      <c r="AO1583">
        <v>25</v>
      </c>
      <c r="AP1583">
        <v>900</v>
      </c>
      <c r="AQ1583" t="s">
        <v>129</v>
      </c>
      <c r="AR1583">
        <v>39</v>
      </c>
      <c r="AS1583">
        <v>121</v>
      </c>
      <c r="AT1583">
        <v>192</v>
      </c>
      <c r="BB1583" t="str">
        <f t="shared" si="98"/>
        <v>1200</v>
      </c>
      <c r="BC1583">
        <v>1</v>
      </c>
      <c r="BD1583" t="str">
        <f t="shared" si="100"/>
        <v xml:space="preserve">N1281F  </v>
      </c>
      <c r="BE1583">
        <v>1</v>
      </c>
      <c r="BG1583">
        <v>0</v>
      </c>
      <c r="BH1583">
        <v>0</v>
      </c>
      <c r="BI1583">
        <v>0</v>
      </c>
      <c r="BJ1583">
        <v>725</v>
      </c>
      <c r="BK1583">
        <v>-175</v>
      </c>
      <c r="BL1583" t="s">
        <v>130</v>
      </c>
      <c r="BM1583">
        <v>1</v>
      </c>
      <c r="BN1583">
        <v>0</v>
      </c>
      <c r="BO1583">
        <v>1</v>
      </c>
      <c r="BP1583">
        <v>0</v>
      </c>
      <c r="BT1583">
        <v>0</v>
      </c>
      <c r="BU1583">
        <v>0</v>
      </c>
      <c r="CE1583" t="str">
        <f>"21:16:42.936"</f>
        <v>21:16:42.936</v>
      </c>
      <c r="CF1583">
        <v>935678024</v>
      </c>
      <c r="CI1583">
        <v>0</v>
      </c>
      <c r="CJ1583">
        <v>1504</v>
      </c>
      <c r="CK1583">
        <v>1011.2</v>
      </c>
      <c r="CL1583">
        <v>4.2187999999999999</v>
      </c>
      <c r="CM1583">
        <v>1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5</v>
      </c>
      <c r="CY1583">
        <v>7</v>
      </c>
      <c r="CZ1583" t="s">
        <v>131</v>
      </c>
      <c r="DA1583">
        <v>145</v>
      </c>
      <c r="DB1583">
        <v>1</v>
      </c>
      <c r="DC1583" t="s">
        <v>132</v>
      </c>
      <c r="DD1583" t="s">
        <v>133</v>
      </c>
      <c r="DG1583">
        <v>1934102</v>
      </c>
      <c r="DI1583">
        <v>0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3">
      <c r="A1584" t="str">
        <f>"09/28/2024 21:16:43.172"</f>
        <v>09/28/2024 21:16:43.172</v>
      </c>
      <c r="C1584" t="str">
        <f t="shared" si="99"/>
        <v>FFDFD7C0</v>
      </c>
      <c r="D1584" t="s">
        <v>136</v>
      </c>
      <c r="E1584">
        <v>4</v>
      </c>
      <c r="F1584">
        <v>1004</v>
      </c>
      <c r="G1584" t="s">
        <v>124</v>
      </c>
      <c r="J1584" t="s">
        <v>137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"21:16:42.930"</f>
        <v>21:16:42.930</v>
      </c>
      <c r="T1584" t="str">
        <f>"21:16:42.530"</f>
        <v>21:16:42.530</v>
      </c>
      <c r="U1584" t="str">
        <f t="shared" si="97"/>
        <v>A073EB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126</v>
      </c>
      <c r="AG1584">
        <v>0</v>
      </c>
      <c r="AH1584">
        <v>0</v>
      </c>
      <c r="AI1584">
        <v>2</v>
      </c>
      <c r="AJ1584">
        <v>1</v>
      </c>
      <c r="AK1584" t="s">
        <v>798</v>
      </c>
      <c r="AL1584">
        <v>36.008719999999997</v>
      </c>
      <c r="AM1584" t="s">
        <v>799</v>
      </c>
      <c r="AN1584">
        <v>-75.661789999999996</v>
      </c>
      <c r="AO1584">
        <v>25</v>
      </c>
      <c r="AP1584">
        <v>900</v>
      </c>
      <c r="AQ1584" t="s">
        <v>129</v>
      </c>
      <c r="AR1584">
        <v>39</v>
      </c>
      <c r="AS1584">
        <v>121</v>
      </c>
      <c r="AT1584">
        <v>192</v>
      </c>
      <c r="BB1584" t="str">
        <f t="shared" si="98"/>
        <v>1200</v>
      </c>
      <c r="BC1584">
        <v>1</v>
      </c>
      <c r="BD1584" t="str">
        <f t="shared" si="100"/>
        <v xml:space="preserve">N1281F  </v>
      </c>
      <c r="BE1584">
        <v>1</v>
      </c>
      <c r="BG1584">
        <v>0</v>
      </c>
      <c r="BH1584">
        <v>0</v>
      </c>
      <c r="BI1584">
        <v>0</v>
      </c>
      <c r="BJ1584">
        <v>725</v>
      </c>
      <c r="BK1584">
        <v>-175</v>
      </c>
      <c r="BL1584" t="s">
        <v>130</v>
      </c>
      <c r="BM1584">
        <v>1</v>
      </c>
      <c r="BN1584">
        <v>0</v>
      </c>
      <c r="BO1584">
        <v>1</v>
      </c>
      <c r="BP1584">
        <v>0</v>
      </c>
      <c r="BT1584">
        <v>0</v>
      </c>
      <c r="BU1584">
        <v>0</v>
      </c>
      <c r="CE1584" t="str">
        <f>"21:16:42.936"</f>
        <v>21:16:42.936</v>
      </c>
      <c r="CF1584">
        <v>935678024</v>
      </c>
      <c r="CI1584">
        <v>0</v>
      </c>
      <c r="CJ1584">
        <v>1504</v>
      </c>
      <c r="CK1584">
        <v>1011.2</v>
      </c>
      <c r="CL1584">
        <v>4.2187999999999999</v>
      </c>
      <c r="CM1584">
        <v>1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5</v>
      </c>
      <c r="CY1584">
        <v>7</v>
      </c>
      <c r="CZ1584" t="s">
        <v>131</v>
      </c>
      <c r="DA1584">
        <v>145</v>
      </c>
      <c r="DB1584">
        <v>1</v>
      </c>
      <c r="DC1584" t="s">
        <v>132</v>
      </c>
      <c r="DD1584" t="s">
        <v>133</v>
      </c>
      <c r="DG1584">
        <v>1934102</v>
      </c>
      <c r="DI1584">
        <v>0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3">
      <c r="A1585" t="str">
        <f>"09/28/2024 21:16:44.124"</f>
        <v>09/28/2024 21:16:44.124</v>
      </c>
      <c r="C1585" t="str">
        <f t="shared" si="99"/>
        <v>FFDFD7C0</v>
      </c>
      <c r="D1585" t="s">
        <v>123</v>
      </c>
      <c r="E1585">
        <v>2</v>
      </c>
      <c r="H1585">
        <v>158</v>
      </c>
      <c r="I1585" t="s">
        <v>124</v>
      </c>
      <c r="J1585" t="s">
        <v>125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"21:16:43.820"</f>
        <v>21:16:43.820</v>
      </c>
      <c r="T1585" t="str">
        <f>"21:16:43.420"</f>
        <v>21:16:43.420</v>
      </c>
      <c r="U1585" t="str">
        <f t="shared" si="97"/>
        <v>A073EB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126</v>
      </c>
      <c r="AG1585">
        <v>0</v>
      </c>
      <c r="AH1585">
        <v>0</v>
      </c>
      <c r="AI1585">
        <v>2</v>
      </c>
      <c r="AJ1585">
        <v>1</v>
      </c>
      <c r="AK1585" t="s">
        <v>800</v>
      </c>
      <c r="AL1585">
        <v>36.009171000000002</v>
      </c>
      <c r="AM1585" t="s">
        <v>801</v>
      </c>
      <c r="AN1585">
        <v>-75.661619000000002</v>
      </c>
      <c r="AO1585">
        <v>25</v>
      </c>
      <c r="AP1585">
        <v>900</v>
      </c>
      <c r="AQ1585" t="s">
        <v>129</v>
      </c>
      <c r="AR1585">
        <v>36</v>
      </c>
      <c r="AS1585">
        <v>123</v>
      </c>
      <c r="AT1585">
        <v>128</v>
      </c>
      <c r="BB1585" t="str">
        <f t="shared" si="98"/>
        <v>1200</v>
      </c>
      <c r="BC1585">
        <v>1</v>
      </c>
      <c r="BD1585" t="str">
        <f t="shared" si="100"/>
        <v xml:space="preserve">N1281F  </v>
      </c>
      <c r="BE1585">
        <v>1</v>
      </c>
      <c r="BG1585">
        <v>0</v>
      </c>
      <c r="BH1585">
        <v>0</v>
      </c>
      <c r="BI1585">
        <v>0</v>
      </c>
      <c r="BJ1585">
        <v>725</v>
      </c>
      <c r="BK1585">
        <v>-175</v>
      </c>
      <c r="BL1585" t="s">
        <v>130</v>
      </c>
      <c r="BM1585">
        <v>1</v>
      </c>
      <c r="BN1585">
        <v>0</v>
      </c>
      <c r="BO1585">
        <v>1</v>
      </c>
      <c r="BP1585">
        <v>0</v>
      </c>
      <c r="BT1585">
        <v>0</v>
      </c>
      <c r="BU1585">
        <v>0</v>
      </c>
      <c r="CE1585" t="str">
        <f>"21:16:43.824"</f>
        <v>21:16:43.824</v>
      </c>
      <c r="CF1585">
        <v>823697891</v>
      </c>
      <c r="CI1585">
        <v>0</v>
      </c>
      <c r="CJ1585">
        <v>1504</v>
      </c>
      <c r="CK1585">
        <v>1011.2</v>
      </c>
      <c r="CL1585">
        <v>4.2187999999999999</v>
      </c>
      <c r="CM1585">
        <v>1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5</v>
      </c>
      <c r="CY1585">
        <v>7</v>
      </c>
      <c r="CZ1585" t="s">
        <v>131</v>
      </c>
      <c r="DA1585">
        <v>145</v>
      </c>
      <c r="DB1585">
        <v>1</v>
      </c>
      <c r="DC1585" t="s">
        <v>132</v>
      </c>
      <c r="DD1585" t="s">
        <v>133</v>
      </c>
      <c r="DG1585">
        <v>1934467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3">
      <c r="A1586" t="str">
        <f>"09/28/2024 21:16:44.124"</f>
        <v>09/28/2024 21:16:44.124</v>
      </c>
      <c r="C1586" t="str">
        <f t="shared" si="99"/>
        <v>FFDFD7C0</v>
      </c>
      <c r="D1586" t="s">
        <v>136</v>
      </c>
      <c r="E1586">
        <v>3</v>
      </c>
      <c r="F1586">
        <v>1003</v>
      </c>
      <c r="G1586" t="s">
        <v>142</v>
      </c>
      <c r="J1586" t="s">
        <v>137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"21:16:43.820"</f>
        <v>21:16:43.820</v>
      </c>
      <c r="T1586" t="str">
        <f>"21:16:43.420"</f>
        <v>21:16:43.420</v>
      </c>
      <c r="U1586" t="str">
        <f t="shared" si="97"/>
        <v>A073EB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126</v>
      </c>
      <c r="AG1586">
        <v>0</v>
      </c>
      <c r="AH1586">
        <v>0</v>
      </c>
      <c r="AI1586">
        <v>2</v>
      </c>
      <c r="AJ1586">
        <v>1</v>
      </c>
      <c r="AK1586" t="s">
        <v>800</v>
      </c>
      <c r="AL1586">
        <v>36.009171000000002</v>
      </c>
      <c r="AM1586" t="s">
        <v>801</v>
      </c>
      <c r="AN1586">
        <v>-75.661619000000002</v>
      </c>
      <c r="AO1586">
        <v>25</v>
      </c>
      <c r="AP1586">
        <v>900</v>
      </c>
      <c r="AQ1586" t="s">
        <v>129</v>
      </c>
      <c r="AR1586">
        <v>36</v>
      </c>
      <c r="AS1586">
        <v>123</v>
      </c>
      <c r="AT1586">
        <v>128</v>
      </c>
      <c r="BB1586" t="str">
        <f t="shared" si="98"/>
        <v>1200</v>
      </c>
      <c r="BC1586">
        <v>1</v>
      </c>
      <c r="BD1586" t="str">
        <f t="shared" si="100"/>
        <v xml:space="preserve">N1281F  </v>
      </c>
      <c r="BE1586">
        <v>1</v>
      </c>
      <c r="BG1586">
        <v>0</v>
      </c>
      <c r="BH1586">
        <v>0</v>
      </c>
      <c r="BI1586">
        <v>0</v>
      </c>
      <c r="BJ1586">
        <v>725</v>
      </c>
      <c r="BK1586">
        <v>-175</v>
      </c>
      <c r="BL1586" t="s">
        <v>130</v>
      </c>
      <c r="BM1586">
        <v>1</v>
      </c>
      <c r="BN1586">
        <v>0</v>
      </c>
      <c r="BO1586">
        <v>1</v>
      </c>
      <c r="BP1586">
        <v>0</v>
      </c>
      <c r="BT1586">
        <v>0</v>
      </c>
      <c r="BU1586">
        <v>0</v>
      </c>
      <c r="CE1586" t="str">
        <f>"21:16:43.824"</f>
        <v>21:16:43.824</v>
      </c>
      <c r="CF1586">
        <v>823697891</v>
      </c>
      <c r="CI1586">
        <v>0</v>
      </c>
      <c r="CJ1586">
        <v>1504</v>
      </c>
      <c r="CK1586">
        <v>1011.2</v>
      </c>
      <c r="CL1586">
        <v>4.2187999999999999</v>
      </c>
      <c r="CM1586">
        <v>1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131</v>
      </c>
      <c r="DA1586">
        <v>145</v>
      </c>
      <c r="DB1586">
        <v>1</v>
      </c>
      <c r="DC1586" t="s">
        <v>132</v>
      </c>
      <c r="DD1586" t="s">
        <v>133</v>
      </c>
      <c r="DG1586">
        <v>1934467</v>
      </c>
      <c r="DI1586">
        <v>0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3">
      <c r="A1587" t="str">
        <f>"09/28/2024 21:16:44.124"</f>
        <v>09/28/2024 21:16:44.124</v>
      </c>
      <c r="C1587" t="str">
        <f t="shared" si="99"/>
        <v>FFDFD7C0</v>
      </c>
      <c r="D1587" t="s">
        <v>427</v>
      </c>
      <c r="E1587">
        <v>46</v>
      </c>
      <c r="H1587">
        <v>143</v>
      </c>
      <c r="I1587" t="s">
        <v>428</v>
      </c>
      <c r="J1587" t="s">
        <v>297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"21:16:43.820"</f>
        <v>21:16:43.820</v>
      </c>
      <c r="T1587" t="str">
        <f>"21:16:43.420"</f>
        <v>21:16:43.420</v>
      </c>
      <c r="U1587" t="str">
        <f t="shared" si="97"/>
        <v>A073EB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126</v>
      </c>
      <c r="AG1587">
        <v>0</v>
      </c>
      <c r="AH1587">
        <v>0</v>
      </c>
      <c r="AI1587">
        <v>2</v>
      </c>
      <c r="AJ1587">
        <v>1</v>
      </c>
      <c r="AK1587" t="s">
        <v>800</v>
      </c>
      <c r="AL1587">
        <v>36.009171000000002</v>
      </c>
      <c r="AM1587" t="s">
        <v>801</v>
      </c>
      <c r="AN1587">
        <v>-75.661619000000002</v>
      </c>
      <c r="AO1587">
        <v>25</v>
      </c>
      <c r="AP1587">
        <v>900</v>
      </c>
      <c r="AQ1587" t="s">
        <v>129</v>
      </c>
      <c r="AR1587">
        <v>36</v>
      </c>
      <c r="AS1587">
        <v>123</v>
      </c>
      <c r="AT1587">
        <v>128</v>
      </c>
      <c r="BB1587" t="str">
        <f t="shared" si="98"/>
        <v>1200</v>
      </c>
      <c r="BC1587">
        <v>1</v>
      </c>
      <c r="BD1587" t="str">
        <f t="shared" si="100"/>
        <v xml:space="preserve">N1281F  </v>
      </c>
      <c r="BE1587">
        <v>1</v>
      </c>
      <c r="BG1587">
        <v>0</v>
      </c>
      <c r="BH1587">
        <v>0</v>
      </c>
      <c r="BI1587">
        <v>0</v>
      </c>
      <c r="BJ1587">
        <v>725</v>
      </c>
      <c r="BK1587">
        <v>-175</v>
      </c>
      <c r="BL1587" t="s">
        <v>130</v>
      </c>
      <c r="BM1587">
        <v>1</v>
      </c>
      <c r="BN1587">
        <v>0</v>
      </c>
      <c r="BO1587">
        <v>1</v>
      </c>
      <c r="BP1587">
        <v>0</v>
      </c>
      <c r="BT1587">
        <v>0</v>
      </c>
      <c r="BU1587">
        <v>0</v>
      </c>
      <c r="CE1587" t="str">
        <f>"21:16:43.824"</f>
        <v>21:16:43.824</v>
      </c>
      <c r="CF1587">
        <v>823697891</v>
      </c>
      <c r="CI1587">
        <v>0</v>
      </c>
      <c r="CJ1587">
        <v>1504</v>
      </c>
      <c r="CK1587">
        <v>1011.2</v>
      </c>
      <c r="CL1587">
        <v>4.2187999999999999</v>
      </c>
      <c r="CM1587">
        <v>1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131</v>
      </c>
      <c r="DA1587">
        <v>145</v>
      </c>
      <c r="DB1587">
        <v>1</v>
      </c>
      <c r="DC1587" t="s">
        <v>132</v>
      </c>
      <c r="DD1587" t="s">
        <v>133</v>
      </c>
      <c r="DG1587">
        <v>1934467</v>
      </c>
      <c r="DI1587">
        <v>0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3">
      <c r="A1588" t="str">
        <f>"09/28/2024 21:16:44.124"</f>
        <v>09/28/2024 21:16:44.124</v>
      </c>
      <c r="C1588" t="str">
        <f t="shared" si="99"/>
        <v>FFDFD7C0</v>
      </c>
      <c r="D1588" t="s">
        <v>136</v>
      </c>
      <c r="E1588">
        <v>4</v>
      </c>
      <c r="F1588">
        <v>1004</v>
      </c>
      <c r="G1588" t="s">
        <v>124</v>
      </c>
      <c r="J1588" t="s">
        <v>137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"21:16:43.820"</f>
        <v>21:16:43.820</v>
      </c>
      <c r="T1588" t="str">
        <f>"21:16:43.420"</f>
        <v>21:16:43.420</v>
      </c>
      <c r="U1588" t="str">
        <f t="shared" si="97"/>
        <v>A073EB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126</v>
      </c>
      <c r="AG1588">
        <v>0</v>
      </c>
      <c r="AH1588">
        <v>0</v>
      </c>
      <c r="AI1588">
        <v>2</v>
      </c>
      <c r="AJ1588">
        <v>1</v>
      </c>
      <c r="AK1588" t="s">
        <v>800</v>
      </c>
      <c r="AL1588">
        <v>36.009171000000002</v>
      </c>
      <c r="AM1588" t="s">
        <v>801</v>
      </c>
      <c r="AN1588">
        <v>-75.661619000000002</v>
      </c>
      <c r="AO1588">
        <v>25</v>
      </c>
      <c r="AP1588">
        <v>900</v>
      </c>
      <c r="AQ1588" t="s">
        <v>129</v>
      </c>
      <c r="AR1588">
        <v>36</v>
      </c>
      <c r="AS1588">
        <v>123</v>
      </c>
      <c r="AT1588">
        <v>128</v>
      </c>
      <c r="BB1588" t="str">
        <f t="shared" si="98"/>
        <v>1200</v>
      </c>
      <c r="BC1588">
        <v>1</v>
      </c>
      <c r="BD1588" t="str">
        <f t="shared" si="100"/>
        <v xml:space="preserve">N1281F  </v>
      </c>
      <c r="BE1588">
        <v>1</v>
      </c>
      <c r="BG1588">
        <v>0</v>
      </c>
      <c r="BH1588">
        <v>0</v>
      </c>
      <c r="BI1588">
        <v>0</v>
      </c>
      <c r="BJ1588">
        <v>725</v>
      </c>
      <c r="BK1588">
        <v>-175</v>
      </c>
      <c r="BL1588" t="s">
        <v>130</v>
      </c>
      <c r="BM1588">
        <v>1</v>
      </c>
      <c r="BN1588">
        <v>0</v>
      </c>
      <c r="BO1588">
        <v>1</v>
      </c>
      <c r="BP1588">
        <v>0</v>
      </c>
      <c r="BT1588">
        <v>0</v>
      </c>
      <c r="BU1588">
        <v>0</v>
      </c>
      <c r="CE1588" t="str">
        <f>"21:16:43.824"</f>
        <v>21:16:43.824</v>
      </c>
      <c r="CF1588">
        <v>823697891</v>
      </c>
      <c r="CI1588">
        <v>0</v>
      </c>
      <c r="CJ1588">
        <v>1504</v>
      </c>
      <c r="CK1588">
        <v>1011.2</v>
      </c>
      <c r="CL1588">
        <v>4.2187999999999999</v>
      </c>
      <c r="CM1588">
        <v>1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131</v>
      </c>
      <c r="DA1588">
        <v>145</v>
      </c>
      <c r="DB1588">
        <v>1</v>
      </c>
      <c r="DC1588" t="s">
        <v>132</v>
      </c>
      <c r="DD1588" t="s">
        <v>133</v>
      </c>
      <c r="DG1588">
        <v>1934467</v>
      </c>
      <c r="DI1588">
        <v>0</v>
      </c>
      <c r="DJ1588">
        <v>0</v>
      </c>
      <c r="DK1588">
        <v>1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3">
      <c r="A1589" t="str">
        <f>"09/28/2024 21:16:44.124"</f>
        <v>09/28/2024 21:16:44.124</v>
      </c>
      <c r="C1589" t="str">
        <f t="shared" si="99"/>
        <v>FFDFD7C0</v>
      </c>
      <c r="D1589" t="s">
        <v>143</v>
      </c>
      <c r="E1589">
        <v>13</v>
      </c>
      <c r="J1589" t="s">
        <v>144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"21:16:43.820"</f>
        <v>21:16:43.820</v>
      </c>
      <c r="T1589" t="str">
        <f>"21:16:43.420"</f>
        <v>21:16:43.420</v>
      </c>
      <c r="U1589" t="str">
        <f t="shared" si="97"/>
        <v>A073EB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126</v>
      </c>
      <c r="AG1589">
        <v>0</v>
      </c>
      <c r="AH1589">
        <v>0</v>
      </c>
      <c r="AI1589">
        <v>2</v>
      </c>
      <c r="AJ1589">
        <v>1</v>
      </c>
      <c r="AK1589" t="s">
        <v>800</v>
      </c>
      <c r="AL1589">
        <v>36.009171000000002</v>
      </c>
      <c r="AM1589" t="s">
        <v>801</v>
      </c>
      <c r="AN1589">
        <v>-75.661619000000002</v>
      </c>
      <c r="AO1589">
        <v>25</v>
      </c>
      <c r="AP1589">
        <v>900</v>
      </c>
      <c r="AQ1589" t="s">
        <v>129</v>
      </c>
      <c r="AR1589">
        <v>36</v>
      </c>
      <c r="AS1589">
        <v>123</v>
      </c>
      <c r="AT1589">
        <v>128</v>
      </c>
      <c r="BB1589" t="str">
        <f t="shared" si="98"/>
        <v>1200</v>
      </c>
      <c r="BC1589">
        <v>1</v>
      </c>
      <c r="BD1589" t="str">
        <f t="shared" si="100"/>
        <v xml:space="preserve">N1281F  </v>
      </c>
      <c r="BE1589">
        <v>1</v>
      </c>
      <c r="BG1589">
        <v>0</v>
      </c>
      <c r="BH1589">
        <v>0</v>
      </c>
      <c r="BI1589">
        <v>0</v>
      </c>
      <c r="BJ1589">
        <v>725</v>
      </c>
      <c r="BK1589">
        <v>-175</v>
      </c>
      <c r="BL1589" t="s">
        <v>130</v>
      </c>
      <c r="BM1589">
        <v>1</v>
      </c>
      <c r="BN1589">
        <v>0</v>
      </c>
      <c r="BO1589">
        <v>1</v>
      </c>
      <c r="BP1589">
        <v>0</v>
      </c>
      <c r="BT1589">
        <v>0</v>
      </c>
      <c r="BU1589">
        <v>0</v>
      </c>
      <c r="CE1589" t="str">
        <f>"21:16:43.824"</f>
        <v>21:16:43.824</v>
      </c>
      <c r="CF1589">
        <v>823697891</v>
      </c>
      <c r="CI1589">
        <v>0</v>
      </c>
      <c r="CJ1589">
        <v>1504</v>
      </c>
      <c r="CK1589">
        <v>1011.2</v>
      </c>
      <c r="CL1589">
        <v>4.2187999999999999</v>
      </c>
      <c r="CM1589">
        <v>1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131</v>
      </c>
      <c r="DA1589">
        <v>145</v>
      </c>
      <c r="DB1589">
        <v>1</v>
      </c>
      <c r="DC1589" t="s">
        <v>132</v>
      </c>
      <c r="DD1589" t="s">
        <v>133</v>
      </c>
      <c r="DG1589">
        <v>1934467</v>
      </c>
      <c r="DI1589">
        <v>0</v>
      </c>
      <c r="DJ1589">
        <v>0</v>
      </c>
      <c r="DK1589">
        <v>1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3">
      <c r="A1590" t="str">
        <f>"09/28/2024 21:16:45.093"</f>
        <v>09/28/2024 21:16:45.093</v>
      </c>
      <c r="C1590" t="str">
        <f t="shared" si="99"/>
        <v>FFDFD7C0</v>
      </c>
      <c r="D1590" t="s">
        <v>123</v>
      </c>
      <c r="E1590">
        <v>2</v>
      </c>
      <c r="H1590">
        <v>158</v>
      </c>
      <c r="I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"21:16:44.813"</f>
        <v>21:16:44.813</v>
      </c>
      <c r="T1590" t="str">
        <f>"21:16:44.413"</f>
        <v>21:16:44.413</v>
      </c>
      <c r="U1590" t="str">
        <f t="shared" si="97"/>
        <v>A073EB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126</v>
      </c>
      <c r="AG1590">
        <v>0</v>
      </c>
      <c r="AH1590">
        <v>0</v>
      </c>
      <c r="AI1590">
        <v>2</v>
      </c>
      <c r="AJ1590">
        <v>1</v>
      </c>
      <c r="AK1590" t="s">
        <v>802</v>
      </c>
      <c r="AL1590">
        <v>36.009793000000002</v>
      </c>
      <c r="AM1590" t="s">
        <v>639</v>
      </c>
      <c r="AN1590">
        <v>-75.661446999999995</v>
      </c>
      <c r="AO1590">
        <v>25</v>
      </c>
      <c r="AP1590">
        <v>900</v>
      </c>
      <c r="AQ1590" t="s">
        <v>129</v>
      </c>
      <c r="AR1590">
        <v>32</v>
      </c>
      <c r="AS1590">
        <v>125</v>
      </c>
      <c r="AT1590">
        <v>64</v>
      </c>
      <c r="BB1590" t="str">
        <f t="shared" si="98"/>
        <v>1200</v>
      </c>
      <c r="BC1590">
        <v>1</v>
      </c>
      <c r="BD1590" t="str">
        <f t="shared" si="100"/>
        <v xml:space="preserve">N1281F  </v>
      </c>
      <c r="BE1590">
        <v>1</v>
      </c>
      <c r="BG1590">
        <v>0</v>
      </c>
      <c r="BH1590">
        <v>0</v>
      </c>
      <c r="BI1590">
        <v>0</v>
      </c>
      <c r="BJ1590">
        <v>725</v>
      </c>
      <c r="BK1590">
        <v>-175</v>
      </c>
      <c r="BL1590" t="s">
        <v>130</v>
      </c>
      <c r="BM1590">
        <v>1</v>
      </c>
      <c r="BN1590">
        <v>0</v>
      </c>
      <c r="BO1590">
        <v>1</v>
      </c>
      <c r="BP1590">
        <v>0</v>
      </c>
      <c r="BT1590">
        <v>0</v>
      </c>
      <c r="BU1590">
        <v>0</v>
      </c>
      <c r="CE1590" t="str">
        <f>"21:16:44.818"</f>
        <v>21:16:44.818</v>
      </c>
      <c r="CF1590">
        <v>818215031</v>
      </c>
      <c r="CI1590">
        <v>0</v>
      </c>
      <c r="CJ1590">
        <v>1504</v>
      </c>
      <c r="CK1590">
        <v>1011.2</v>
      </c>
      <c r="CL1590">
        <v>4.2187999999999999</v>
      </c>
      <c r="CM1590">
        <v>1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5</v>
      </c>
      <c r="CY1590">
        <v>7</v>
      </c>
      <c r="CZ1590" t="s">
        <v>131</v>
      </c>
      <c r="DA1590">
        <v>145</v>
      </c>
      <c r="DB1590">
        <v>1</v>
      </c>
      <c r="DC1590" t="s">
        <v>132</v>
      </c>
      <c r="DD1590" t="s">
        <v>133</v>
      </c>
      <c r="DG1590">
        <v>1934984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3">
      <c r="A1591" t="str">
        <f>"09/28/2024 21:16:45.093"</f>
        <v>09/28/2024 21:16:45.093</v>
      </c>
      <c r="C1591" t="str">
        <f t="shared" si="99"/>
        <v>FFDFD7C0</v>
      </c>
      <c r="D1591" t="s">
        <v>136</v>
      </c>
      <c r="E1591">
        <v>3</v>
      </c>
      <c r="F1591">
        <v>1003</v>
      </c>
      <c r="G1591" t="s">
        <v>142</v>
      </c>
      <c r="J1591" t="s">
        <v>137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"21:16:44.813"</f>
        <v>21:16:44.813</v>
      </c>
      <c r="T1591" t="str">
        <f>"21:16:44.413"</f>
        <v>21:16:44.413</v>
      </c>
      <c r="U1591" t="str">
        <f t="shared" si="97"/>
        <v>A073EB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126</v>
      </c>
      <c r="AG1591">
        <v>0</v>
      </c>
      <c r="AH1591">
        <v>0</v>
      </c>
      <c r="AI1591">
        <v>2</v>
      </c>
      <c r="AJ1591">
        <v>1</v>
      </c>
      <c r="AK1591" t="s">
        <v>802</v>
      </c>
      <c r="AL1591">
        <v>36.009793000000002</v>
      </c>
      <c r="AM1591" t="s">
        <v>639</v>
      </c>
      <c r="AN1591">
        <v>-75.661446999999995</v>
      </c>
      <c r="AO1591">
        <v>25</v>
      </c>
      <c r="AP1591">
        <v>900</v>
      </c>
      <c r="AQ1591" t="s">
        <v>129</v>
      </c>
      <c r="AR1591">
        <v>32</v>
      </c>
      <c r="AS1591">
        <v>125</v>
      </c>
      <c r="AT1591">
        <v>64</v>
      </c>
      <c r="BB1591" t="str">
        <f t="shared" si="98"/>
        <v>1200</v>
      </c>
      <c r="BC1591">
        <v>1</v>
      </c>
      <c r="BD1591" t="str">
        <f t="shared" si="100"/>
        <v xml:space="preserve">N1281F  </v>
      </c>
      <c r="BE1591">
        <v>1</v>
      </c>
      <c r="BG1591">
        <v>0</v>
      </c>
      <c r="BH1591">
        <v>0</v>
      </c>
      <c r="BI1591">
        <v>0</v>
      </c>
      <c r="BJ1591">
        <v>725</v>
      </c>
      <c r="BK1591">
        <v>-175</v>
      </c>
      <c r="BL1591" t="s">
        <v>130</v>
      </c>
      <c r="BM1591">
        <v>1</v>
      </c>
      <c r="BN1591">
        <v>0</v>
      </c>
      <c r="BO1591">
        <v>1</v>
      </c>
      <c r="BP1591">
        <v>0</v>
      </c>
      <c r="BT1591">
        <v>0</v>
      </c>
      <c r="BU1591">
        <v>0</v>
      </c>
      <c r="CE1591" t="str">
        <f>"21:16:44.818"</f>
        <v>21:16:44.818</v>
      </c>
      <c r="CF1591">
        <v>818215031</v>
      </c>
      <c r="CI1591">
        <v>0</v>
      </c>
      <c r="CJ1591">
        <v>1504</v>
      </c>
      <c r="CK1591">
        <v>1011.2</v>
      </c>
      <c r="CL1591">
        <v>4.2187999999999999</v>
      </c>
      <c r="CM1591">
        <v>1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5</v>
      </c>
      <c r="CY1591">
        <v>7</v>
      </c>
      <c r="CZ1591" t="s">
        <v>131</v>
      </c>
      <c r="DA1591">
        <v>145</v>
      </c>
      <c r="DB1591">
        <v>1</v>
      </c>
      <c r="DC1591" t="s">
        <v>132</v>
      </c>
      <c r="DD1591" t="s">
        <v>133</v>
      </c>
      <c r="DG1591">
        <v>1934984</v>
      </c>
      <c r="DI1591">
        <v>0</v>
      </c>
      <c r="DJ1591">
        <v>0</v>
      </c>
      <c r="DK1591">
        <v>1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3">
      <c r="A1592" t="str">
        <f>"09/28/2024 21:16:45.093"</f>
        <v>09/28/2024 21:16:45.093</v>
      </c>
      <c r="C1592" t="str">
        <f t="shared" si="99"/>
        <v>FFDFD7C0</v>
      </c>
      <c r="D1592" t="s">
        <v>143</v>
      </c>
      <c r="E1592">
        <v>13</v>
      </c>
      <c r="J1592" t="s">
        <v>144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"21:16:44.813"</f>
        <v>21:16:44.813</v>
      </c>
      <c r="T1592" t="str">
        <f>"21:16:44.413"</f>
        <v>21:16:44.413</v>
      </c>
      <c r="U1592" t="str">
        <f t="shared" si="97"/>
        <v>A073EB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126</v>
      </c>
      <c r="AG1592">
        <v>0</v>
      </c>
      <c r="AH1592">
        <v>0</v>
      </c>
      <c r="AI1592">
        <v>2</v>
      </c>
      <c r="AJ1592">
        <v>1</v>
      </c>
      <c r="AK1592" t="s">
        <v>802</v>
      </c>
      <c r="AL1592">
        <v>36.009793000000002</v>
      </c>
      <c r="AM1592" t="s">
        <v>639</v>
      </c>
      <c r="AN1592">
        <v>-75.661446999999995</v>
      </c>
      <c r="AO1592">
        <v>25</v>
      </c>
      <c r="AP1592">
        <v>900</v>
      </c>
      <c r="AQ1592" t="s">
        <v>129</v>
      </c>
      <c r="AR1592">
        <v>32</v>
      </c>
      <c r="AS1592">
        <v>125</v>
      </c>
      <c r="AT1592">
        <v>64</v>
      </c>
      <c r="BB1592" t="str">
        <f t="shared" si="98"/>
        <v>1200</v>
      </c>
      <c r="BC1592">
        <v>1</v>
      </c>
      <c r="BD1592" t="str">
        <f t="shared" si="100"/>
        <v xml:space="preserve">N1281F  </v>
      </c>
      <c r="BE1592">
        <v>1</v>
      </c>
      <c r="BG1592">
        <v>0</v>
      </c>
      <c r="BH1592">
        <v>0</v>
      </c>
      <c r="BI1592">
        <v>0</v>
      </c>
      <c r="BJ1592">
        <v>725</v>
      </c>
      <c r="BK1592">
        <v>-175</v>
      </c>
      <c r="BL1592" t="s">
        <v>130</v>
      </c>
      <c r="BM1592">
        <v>1</v>
      </c>
      <c r="BN1592">
        <v>0</v>
      </c>
      <c r="BO1592">
        <v>1</v>
      </c>
      <c r="BP1592">
        <v>0</v>
      </c>
      <c r="BT1592">
        <v>0</v>
      </c>
      <c r="BU1592">
        <v>0</v>
      </c>
      <c r="CE1592" t="str">
        <f>"21:16:44.818"</f>
        <v>21:16:44.818</v>
      </c>
      <c r="CF1592">
        <v>818215031</v>
      </c>
      <c r="CI1592">
        <v>0</v>
      </c>
      <c r="CJ1592">
        <v>1504</v>
      </c>
      <c r="CK1592">
        <v>1011.2</v>
      </c>
      <c r="CL1592">
        <v>4.2187999999999999</v>
      </c>
      <c r="CM1592">
        <v>1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5</v>
      </c>
      <c r="CY1592">
        <v>7</v>
      </c>
      <c r="CZ1592" t="s">
        <v>131</v>
      </c>
      <c r="DA1592">
        <v>145</v>
      </c>
      <c r="DB1592">
        <v>1</v>
      </c>
      <c r="DC1592" t="s">
        <v>132</v>
      </c>
      <c r="DD1592" t="s">
        <v>133</v>
      </c>
      <c r="DG1592">
        <v>1934984</v>
      </c>
      <c r="DI1592">
        <v>0</v>
      </c>
      <c r="DJ1592">
        <v>0</v>
      </c>
      <c r="DK1592">
        <v>1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3">
      <c r="A1593" t="str">
        <f>"09/28/2024 21:16:45.093"</f>
        <v>09/28/2024 21:16:45.093</v>
      </c>
      <c r="C1593" t="str">
        <f t="shared" si="99"/>
        <v>FFDFD7C0</v>
      </c>
      <c r="D1593" t="s">
        <v>427</v>
      </c>
      <c r="E1593">
        <v>46</v>
      </c>
      <c r="H1593">
        <v>143</v>
      </c>
      <c r="I1593" t="s">
        <v>428</v>
      </c>
      <c r="J1593" t="s">
        <v>297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"21:16:44.813"</f>
        <v>21:16:44.813</v>
      </c>
      <c r="T1593" t="str">
        <f>"21:16:44.413"</f>
        <v>21:16:44.413</v>
      </c>
      <c r="U1593" t="str">
        <f t="shared" si="97"/>
        <v>A073EB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126</v>
      </c>
      <c r="AG1593">
        <v>0</v>
      </c>
      <c r="AH1593">
        <v>0</v>
      </c>
      <c r="AI1593">
        <v>2</v>
      </c>
      <c r="AJ1593">
        <v>1</v>
      </c>
      <c r="AK1593" t="s">
        <v>802</v>
      </c>
      <c r="AL1593">
        <v>36.009793000000002</v>
      </c>
      <c r="AM1593" t="s">
        <v>639</v>
      </c>
      <c r="AN1593">
        <v>-75.661446999999995</v>
      </c>
      <c r="AO1593">
        <v>25</v>
      </c>
      <c r="AP1593">
        <v>900</v>
      </c>
      <c r="AQ1593" t="s">
        <v>129</v>
      </c>
      <c r="AR1593">
        <v>32</v>
      </c>
      <c r="AS1593">
        <v>125</v>
      </c>
      <c r="AT1593">
        <v>64</v>
      </c>
      <c r="BB1593" t="str">
        <f t="shared" si="98"/>
        <v>1200</v>
      </c>
      <c r="BC1593">
        <v>1</v>
      </c>
      <c r="BD1593" t="str">
        <f t="shared" si="100"/>
        <v xml:space="preserve">N1281F  </v>
      </c>
      <c r="BE1593">
        <v>1</v>
      </c>
      <c r="BG1593">
        <v>0</v>
      </c>
      <c r="BH1593">
        <v>0</v>
      </c>
      <c r="BI1593">
        <v>0</v>
      </c>
      <c r="BJ1593">
        <v>725</v>
      </c>
      <c r="BK1593">
        <v>-175</v>
      </c>
      <c r="BL1593" t="s">
        <v>130</v>
      </c>
      <c r="BM1593">
        <v>1</v>
      </c>
      <c r="BN1593">
        <v>0</v>
      </c>
      <c r="BO1593">
        <v>1</v>
      </c>
      <c r="BP1593">
        <v>0</v>
      </c>
      <c r="BT1593">
        <v>0</v>
      </c>
      <c r="BU1593">
        <v>0</v>
      </c>
      <c r="CE1593" t="str">
        <f>"21:16:44.818"</f>
        <v>21:16:44.818</v>
      </c>
      <c r="CF1593">
        <v>818215031</v>
      </c>
      <c r="CI1593">
        <v>0</v>
      </c>
      <c r="CJ1593">
        <v>1504</v>
      </c>
      <c r="CK1593">
        <v>1011.2</v>
      </c>
      <c r="CL1593">
        <v>4.2187999999999999</v>
      </c>
      <c r="CM1593">
        <v>1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5</v>
      </c>
      <c r="CY1593">
        <v>7</v>
      </c>
      <c r="CZ1593" t="s">
        <v>131</v>
      </c>
      <c r="DA1593">
        <v>145</v>
      </c>
      <c r="DB1593">
        <v>1</v>
      </c>
      <c r="DC1593" t="s">
        <v>132</v>
      </c>
      <c r="DD1593" t="s">
        <v>133</v>
      </c>
      <c r="DG1593">
        <v>1934984</v>
      </c>
      <c r="DI1593">
        <v>0</v>
      </c>
      <c r="DJ1593">
        <v>0</v>
      </c>
      <c r="DK1593">
        <v>1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3">
      <c r="A1594" t="str">
        <f>"09/28/2024 21:16:45.093"</f>
        <v>09/28/2024 21:16:45.093</v>
      </c>
      <c r="C1594" t="str">
        <f t="shared" si="99"/>
        <v>FFDFD7C0</v>
      </c>
      <c r="D1594" t="s">
        <v>136</v>
      </c>
      <c r="E1594">
        <v>4</v>
      </c>
      <c r="F1594">
        <v>1004</v>
      </c>
      <c r="G1594" t="s">
        <v>124</v>
      </c>
      <c r="J1594" t="s">
        <v>137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"21:16:44.813"</f>
        <v>21:16:44.813</v>
      </c>
      <c r="T1594" t="str">
        <f>"21:16:44.413"</f>
        <v>21:16:44.413</v>
      </c>
      <c r="U1594" t="str">
        <f t="shared" si="97"/>
        <v>A073EB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126</v>
      </c>
      <c r="AG1594">
        <v>0</v>
      </c>
      <c r="AH1594">
        <v>0</v>
      </c>
      <c r="AI1594">
        <v>2</v>
      </c>
      <c r="AJ1594">
        <v>1</v>
      </c>
      <c r="AK1594" t="s">
        <v>802</v>
      </c>
      <c r="AL1594">
        <v>36.009793000000002</v>
      </c>
      <c r="AM1594" t="s">
        <v>639</v>
      </c>
      <c r="AN1594">
        <v>-75.661446999999995</v>
      </c>
      <c r="AO1594">
        <v>25</v>
      </c>
      <c r="AP1594">
        <v>900</v>
      </c>
      <c r="AQ1594" t="s">
        <v>129</v>
      </c>
      <c r="AR1594">
        <v>32</v>
      </c>
      <c r="AS1594">
        <v>125</v>
      </c>
      <c r="AT1594">
        <v>64</v>
      </c>
      <c r="BB1594" t="str">
        <f t="shared" si="98"/>
        <v>1200</v>
      </c>
      <c r="BC1594">
        <v>1</v>
      </c>
      <c r="BD1594" t="str">
        <f t="shared" si="100"/>
        <v xml:space="preserve">N1281F  </v>
      </c>
      <c r="BE1594">
        <v>1</v>
      </c>
      <c r="BG1594">
        <v>0</v>
      </c>
      <c r="BH1594">
        <v>0</v>
      </c>
      <c r="BI1594">
        <v>0</v>
      </c>
      <c r="BJ1594">
        <v>725</v>
      </c>
      <c r="BK1594">
        <v>-175</v>
      </c>
      <c r="BL1594" t="s">
        <v>130</v>
      </c>
      <c r="BM1594">
        <v>1</v>
      </c>
      <c r="BN1594">
        <v>0</v>
      </c>
      <c r="BO1594">
        <v>1</v>
      </c>
      <c r="BP1594">
        <v>0</v>
      </c>
      <c r="BT1594">
        <v>0</v>
      </c>
      <c r="BU1594">
        <v>0</v>
      </c>
      <c r="CE1594" t="str">
        <f>"21:16:44.818"</f>
        <v>21:16:44.818</v>
      </c>
      <c r="CF1594">
        <v>818215031</v>
      </c>
      <c r="CI1594">
        <v>0</v>
      </c>
      <c r="CJ1594">
        <v>1504</v>
      </c>
      <c r="CK1594">
        <v>1011.2</v>
      </c>
      <c r="CL1594">
        <v>4.2187999999999999</v>
      </c>
      <c r="CM1594">
        <v>1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5</v>
      </c>
      <c r="CY1594">
        <v>7</v>
      </c>
      <c r="CZ1594" t="s">
        <v>131</v>
      </c>
      <c r="DA1594">
        <v>145</v>
      </c>
      <c r="DB1594">
        <v>1</v>
      </c>
      <c r="DC1594" t="s">
        <v>132</v>
      </c>
      <c r="DD1594" t="s">
        <v>133</v>
      </c>
      <c r="DG1594">
        <v>1934984</v>
      </c>
      <c r="DI1594">
        <v>0</v>
      </c>
      <c r="DJ1594">
        <v>0</v>
      </c>
      <c r="DK1594">
        <v>1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3">
      <c r="A1595" t="str">
        <f>"09/28/2024 21:16:46.093"</f>
        <v>09/28/2024 21:16:46.093</v>
      </c>
      <c r="C1595" t="str">
        <f t="shared" si="99"/>
        <v>FFDFD7C0</v>
      </c>
      <c r="D1595" t="s">
        <v>427</v>
      </c>
      <c r="E1595">
        <v>46</v>
      </c>
      <c r="H1595">
        <v>143</v>
      </c>
      <c r="I1595" t="s">
        <v>428</v>
      </c>
      <c r="J1595" t="s">
        <v>297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"21:16:45.844"</f>
        <v>21:16:45.844</v>
      </c>
      <c r="T1595" t="str">
        <f>"21:16:45.444"</f>
        <v>21:16:45.444</v>
      </c>
      <c r="U1595" t="str">
        <f t="shared" si="97"/>
        <v>A073EB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126</v>
      </c>
      <c r="AG1595">
        <v>0</v>
      </c>
      <c r="AH1595">
        <v>0</v>
      </c>
      <c r="AI1595">
        <v>2</v>
      </c>
      <c r="AJ1595">
        <v>1</v>
      </c>
      <c r="AK1595" t="s">
        <v>803</v>
      </c>
      <c r="AL1595">
        <v>36.010437000000003</v>
      </c>
      <c r="AM1595" t="s">
        <v>544</v>
      </c>
      <c r="AN1595">
        <v>-75.661297000000005</v>
      </c>
      <c r="AO1595">
        <v>25</v>
      </c>
      <c r="AP1595">
        <v>900</v>
      </c>
      <c r="AQ1595" t="s">
        <v>129</v>
      </c>
      <c r="AR1595">
        <v>29</v>
      </c>
      <c r="AS1595">
        <v>127</v>
      </c>
      <c r="AT1595">
        <v>-64</v>
      </c>
      <c r="BB1595" t="str">
        <f t="shared" si="98"/>
        <v>1200</v>
      </c>
      <c r="BC1595">
        <v>1</v>
      </c>
      <c r="BD1595" t="str">
        <f t="shared" si="100"/>
        <v xml:space="preserve">N1281F  </v>
      </c>
      <c r="BE1595">
        <v>1</v>
      </c>
      <c r="BG1595">
        <v>0</v>
      </c>
      <c r="BH1595">
        <v>0</v>
      </c>
      <c r="BI1595">
        <v>0</v>
      </c>
      <c r="BJ1595">
        <v>725</v>
      </c>
      <c r="BK1595">
        <v>-175</v>
      </c>
      <c r="BL1595" t="s">
        <v>130</v>
      </c>
      <c r="BM1595">
        <v>1</v>
      </c>
      <c r="BN1595">
        <v>0</v>
      </c>
      <c r="BO1595">
        <v>1</v>
      </c>
      <c r="BP1595">
        <v>0</v>
      </c>
      <c r="BT1595">
        <v>0</v>
      </c>
      <c r="BU1595">
        <v>0</v>
      </c>
      <c r="CE1595" t="str">
        <f>"21:16:45.846"</f>
        <v>21:16:45.846</v>
      </c>
      <c r="CF1595">
        <v>845500230</v>
      </c>
      <c r="CI1595">
        <v>0</v>
      </c>
      <c r="CJ1595">
        <v>1504</v>
      </c>
      <c r="CK1595">
        <v>1011.2</v>
      </c>
      <c r="CL1595">
        <v>4.2187999999999999</v>
      </c>
      <c r="CM1595">
        <v>1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131</v>
      </c>
      <c r="DA1595">
        <v>145</v>
      </c>
      <c r="DB1595">
        <v>1</v>
      </c>
      <c r="DC1595" t="s">
        <v>132</v>
      </c>
      <c r="DD1595" t="s">
        <v>133</v>
      </c>
      <c r="DG1595">
        <v>1935492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3">
      <c r="A1596" t="str">
        <f>"09/28/2024 21:16:46.093"</f>
        <v>09/28/2024 21:16:46.093</v>
      </c>
      <c r="C1596" t="str">
        <f t="shared" si="99"/>
        <v>FFDFD7C0</v>
      </c>
      <c r="D1596" t="s">
        <v>136</v>
      </c>
      <c r="E1596">
        <v>4</v>
      </c>
      <c r="F1596">
        <v>1004</v>
      </c>
      <c r="G1596" t="s">
        <v>124</v>
      </c>
      <c r="J1596" t="s">
        <v>137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"21:16:45.844"</f>
        <v>21:16:45.844</v>
      </c>
      <c r="T1596" t="str">
        <f>"21:16:45.444"</f>
        <v>21:16:45.444</v>
      </c>
      <c r="U1596" t="str">
        <f t="shared" si="97"/>
        <v>A073EB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126</v>
      </c>
      <c r="AG1596">
        <v>0</v>
      </c>
      <c r="AH1596">
        <v>0</v>
      </c>
      <c r="AI1596">
        <v>2</v>
      </c>
      <c r="AJ1596">
        <v>1</v>
      </c>
      <c r="AK1596" t="s">
        <v>803</v>
      </c>
      <c r="AL1596">
        <v>36.010437000000003</v>
      </c>
      <c r="AM1596" t="s">
        <v>544</v>
      </c>
      <c r="AN1596">
        <v>-75.661297000000005</v>
      </c>
      <c r="AO1596">
        <v>25</v>
      </c>
      <c r="AP1596">
        <v>900</v>
      </c>
      <c r="AQ1596" t="s">
        <v>129</v>
      </c>
      <c r="AR1596">
        <v>29</v>
      </c>
      <c r="AS1596">
        <v>127</v>
      </c>
      <c r="AT1596">
        <v>-64</v>
      </c>
      <c r="BB1596" t="str">
        <f t="shared" si="98"/>
        <v>1200</v>
      </c>
      <c r="BC1596">
        <v>1</v>
      </c>
      <c r="BD1596" t="str">
        <f t="shared" si="100"/>
        <v xml:space="preserve">N1281F  </v>
      </c>
      <c r="BE1596">
        <v>1</v>
      </c>
      <c r="BG1596">
        <v>0</v>
      </c>
      <c r="BH1596">
        <v>0</v>
      </c>
      <c r="BI1596">
        <v>0</v>
      </c>
      <c r="BJ1596">
        <v>725</v>
      </c>
      <c r="BK1596">
        <v>-175</v>
      </c>
      <c r="BL1596" t="s">
        <v>130</v>
      </c>
      <c r="BM1596">
        <v>1</v>
      </c>
      <c r="BN1596">
        <v>0</v>
      </c>
      <c r="BO1596">
        <v>1</v>
      </c>
      <c r="BP1596">
        <v>0</v>
      </c>
      <c r="BT1596">
        <v>0</v>
      </c>
      <c r="BU1596">
        <v>0</v>
      </c>
      <c r="CE1596" t="str">
        <f>"21:16:45.846"</f>
        <v>21:16:45.846</v>
      </c>
      <c r="CF1596">
        <v>845500230</v>
      </c>
      <c r="CI1596">
        <v>0</v>
      </c>
      <c r="CJ1596">
        <v>1504</v>
      </c>
      <c r="CK1596">
        <v>1011.2</v>
      </c>
      <c r="CL1596">
        <v>4.2187999999999999</v>
      </c>
      <c r="CM1596">
        <v>1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131</v>
      </c>
      <c r="DA1596">
        <v>145</v>
      </c>
      <c r="DB1596">
        <v>1</v>
      </c>
      <c r="DC1596" t="s">
        <v>132</v>
      </c>
      <c r="DD1596" t="s">
        <v>133</v>
      </c>
      <c r="DG1596">
        <v>1935492</v>
      </c>
      <c r="DI1596">
        <v>0</v>
      </c>
      <c r="DJ1596">
        <v>0</v>
      </c>
      <c r="DK1596">
        <v>1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3">
      <c r="A1597" t="str">
        <f>"09/28/2024 21:16:46.155"</f>
        <v>09/28/2024 21:16:46.155</v>
      </c>
      <c r="C1597" t="str">
        <f t="shared" si="99"/>
        <v>FFDFD7C0</v>
      </c>
      <c r="D1597" t="s">
        <v>136</v>
      </c>
      <c r="E1597">
        <v>3</v>
      </c>
      <c r="F1597">
        <v>1003</v>
      </c>
      <c r="G1597" t="s">
        <v>142</v>
      </c>
      <c r="J1597" t="s">
        <v>137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"21:16:45.844"</f>
        <v>21:16:45.844</v>
      </c>
      <c r="T1597" t="str">
        <f>"21:16:45.444"</f>
        <v>21:16:45.444</v>
      </c>
      <c r="U1597" t="str">
        <f t="shared" si="97"/>
        <v>A073EB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126</v>
      </c>
      <c r="AG1597">
        <v>0</v>
      </c>
      <c r="AH1597">
        <v>0</v>
      </c>
      <c r="AI1597">
        <v>2</v>
      </c>
      <c r="AJ1597">
        <v>1</v>
      </c>
      <c r="AK1597" t="s">
        <v>803</v>
      </c>
      <c r="AL1597">
        <v>36.010437000000003</v>
      </c>
      <c r="AM1597" t="s">
        <v>544</v>
      </c>
      <c r="AN1597">
        <v>-75.661297000000005</v>
      </c>
      <c r="AO1597">
        <v>25</v>
      </c>
      <c r="AP1597">
        <v>900</v>
      </c>
      <c r="AQ1597" t="s">
        <v>129</v>
      </c>
      <c r="AR1597">
        <v>29</v>
      </c>
      <c r="AS1597">
        <v>127</v>
      </c>
      <c r="AT1597">
        <v>-64</v>
      </c>
      <c r="BB1597" t="str">
        <f t="shared" si="98"/>
        <v>1200</v>
      </c>
      <c r="BC1597">
        <v>1</v>
      </c>
      <c r="BD1597" t="str">
        <f t="shared" si="100"/>
        <v xml:space="preserve">N1281F  </v>
      </c>
      <c r="BE1597">
        <v>1</v>
      </c>
      <c r="BG1597">
        <v>0</v>
      </c>
      <c r="BH1597">
        <v>0</v>
      </c>
      <c r="BI1597">
        <v>0</v>
      </c>
      <c r="BJ1597">
        <v>725</v>
      </c>
      <c r="BK1597">
        <v>-175</v>
      </c>
      <c r="BL1597" t="s">
        <v>130</v>
      </c>
      <c r="BM1597">
        <v>1</v>
      </c>
      <c r="BN1597">
        <v>0</v>
      </c>
      <c r="BO1597">
        <v>1</v>
      </c>
      <c r="BP1597">
        <v>0</v>
      </c>
      <c r="BT1597">
        <v>0</v>
      </c>
      <c r="BU1597">
        <v>0</v>
      </c>
      <c r="CE1597" t="str">
        <f>"21:16:45.846"</f>
        <v>21:16:45.846</v>
      </c>
      <c r="CF1597">
        <v>845500230</v>
      </c>
      <c r="CI1597">
        <v>0</v>
      </c>
      <c r="CJ1597">
        <v>1504</v>
      </c>
      <c r="CK1597">
        <v>1011.2</v>
      </c>
      <c r="CL1597">
        <v>4.2187999999999999</v>
      </c>
      <c r="CM1597">
        <v>1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131</v>
      </c>
      <c r="DA1597">
        <v>145</v>
      </c>
      <c r="DB1597">
        <v>1</v>
      </c>
      <c r="DC1597" t="s">
        <v>132</v>
      </c>
      <c r="DD1597" t="s">
        <v>133</v>
      </c>
      <c r="DG1597">
        <v>1935492</v>
      </c>
      <c r="DI1597">
        <v>0</v>
      </c>
      <c r="DJ1597">
        <v>0</v>
      </c>
      <c r="DK1597">
        <v>1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3">
      <c r="A1598" t="str">
        <f>"09/28/2024 21:16:46.155"</f>
        <v>09/28/2024 21:16:46.155</v>
      </c>
      <c r="C1598" t="str">
        <f t="shared" si="99"/>
        <v>FFDFD7C0</v>
      </c>
      <c r="D1598" t="s">
        <v>123</v>
      </c>
      <c r="E1598">
        <v>2</v>
      </c>
      <c r="H1598">
        <v>158</v>
      </c>
      <c r="I1598" t="s">
        <v>124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"21:16:45.844"</f>
        <v>21:16:45.844</v>
      </c>
      <c r="T1598" t="str">
        <f>"21:16:45.444"</f>
        <v>21:16:45.444</v>
      </c>
      <c r="U1598" t="str">
        <f t="shared" si="97"/>
        <v>A073EB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126</v>
      </c>
      <c r="AG1598">
        <v>0</v>
      </c>
      <c r="AH1598">
        <v>0</v>
      </c>
      <c r="AI1598">
        <v>2</v>
      </c>
      <c r="AJ1598">
        <v>1</v>
      </c>
      <c r="AK1598" t="s">
        <v>803</v>
      </c>
      <c r="AL1598">
        <v>36.010437000000003</v>
      </c>
      <c r="AM1598" t="s">
        <v>544</v>
      </c>
      <c r="AN1598">
        <v>-75.661297000000005</v>
      </c>
      <c r="AO1598">
        <v>25</v>
      </c>
      <c r="AP1598">
        <v>900</v>
      </c>
      <c r="AQ1598" t="s">
        <v>129</v>
      </c>
      <c r="AR1598">
        <v>29</v>
      </c>
      <c r="AS1598">
        <v>127</v>
      </c>
      <c r="AT1598">
        <v>-64</v>
      </c>
      <c r="BB1598" t="str">
        <f t="shared" si="98"/>
        <v>1200</v>
      </c>
      <c r="BC1598">
        <v>1</v>
      </c>
      <c r="BD1598" t="str">
        <f t="shared" si="100"/>
        <v xml:space="preserve">N1281F  </v>
      </c>
      <c r="BE1598">
        <v>1</v>
      </c>
      <c r="BG1598">
        <v>0</v>
      </c>
      <c r="BH1598">
        <v>0</v>
      </c>
      <c r="BI1598">
        <v>0</v>
      </c>
      <c r="BJ1598">
        <v>725</v>
      </c>
      <c r="BK1598">
        <v>-175</v>
      </c>
      <c r="BL1598" t="s">
        <v>130</v>
      </c>
      <c r="BM1598">
        <v>1</v>
      </c>
      <c r="BN1598">
        <v>0</v>
      </c>
      <c r="BO1598">
        <v>1</v>
      </c>
      <c r="BP1598">
        <v>0</v>
      </c>
      <c r="BT1598">
        <v>0</v>
      </c>
      <c r="BU1598">
        <v>0</v>
      </c>
      <c r="CE1598" t="str">
        <f>"21:16:45.846"</f>
        <v>21:16:45.846</v>
      </c>
      <c r="CF1598">
        <v>845500230</v>
      </c>
      <c r="CI1598">
        <v>0</v>
      </c>
      <c r="CJ1598">
        <v>1504</v>
      </c>
      <c r="CK1598">
        <v>1011.2</v>
      </c>
      <c r="CL1598">
        <v>4.2187999999999999</v>
      </c>
      <c r="CM1598">
        <v>1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131</v>
      </c>
      <c r="DA1598">
        <v>145</v>
      </c>
      <c r="DB1598">
        <v>1</v>
      </c>
      <c r="DC1598" t="s">
        <v>132</v>
      </c>
      <c r="DD1598" t="s">
        <v>133</v>
      </c>
      <c r="DG1598">
        <v>1935492</v>
      </c>
      <c r="DI1598">
        <v>0</v>
      </c>
      <c r="DJ1598">
        <v>0</v>
      </c>
      <c r="DK1598">
        <v>1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3">
      <c r="A1599" t="str">
        <f>"09/28/2024 21:16:46.155"</f>
        <v>09/28/2024 21:16:46.155</v>
      </c>
      <c r="C1599" t="str">
        <f t="shared" si="99"/>
        <v>FFDFD7C0</v>
      </c>
      <c r="D1599" t="s">
        <v>143</v>
      </c>
      <c r="E1599">
        <v>13</v>
      </c>
      <c r="J1599" t="s">
        <v>144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"21:16:45.844"</f>
        <v>21:16:45.844</v>
      </c>
      <c r="T1599" t="str">
        <f>"21:16:45.444"</f>
        <v>21:16:45.444</v>
      </c>
      <c r="U1599" t="str">
        <f t="shared" si="97"/>
        <v>A073EB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126</v>
      </c>
      <c r="AG1599">
        <v>0</v>
      </c>
      <c r="AH1599">
        <v>0</v>
      </c>
      <c r="AI1599">
        <v>2</v>
      </c>
      <c r="AJ1599">
        <v>1</v>
      </c>
      <c r="AK1599" t="s">
        <v>803</v>
      </c>
      <c r="AL1599">
        <v>36.010437000000003</v>
      </c>
      <c r="AM1599" t="s">
        <v>544</v>
      </c>
      <c r="AN1599">
        <v>-75.661297000000005</v>
      </c>
      <c r="AO1599">
        <v>25</v>
      </c>
      <c r="AP1599">
        <v>900</v>
      </c>
      <c r="AQ1599" t="s">
        <v>129</v>
      </c>
      <c r="AR1599">
        <v>29</v>
      </c>
      <c r="AS1599">
        <v>127</v>
      </c>
      <c r="AT1599">
        <v>-64</v>
      </c>
      <c r="BB1599" t="str">
        <f t="shared" si="98"/>
        <v>1200</v>
      </c>
      <c r="BC1599">
        <v>1</v>
      </c>
      <c r="BD1599" t="str">
        <f t="shared" si="100"/>
        <v xml:space="preserve">N1281F  </v>
      </c>
      <c r="BE1599">
        <v>1</v>
      </c>
      <c r="BG1599">
        <v>0</v>
      </c>
      <c r="BH1599">
        <v>0</v>
      </c>
      <c r="BI1599">
        <v>0</v>
      </c>
      <c r="BJ1599">
        <v>725</v>
      </c>
      <c r="BK1599">
        <v>-175</v>
      </c>
      <c r="BL1599" t="s">
        <v>130</v>
      </c>
      <c r="BM1599">
        <v>1</v>
      </c>
      <c r="BN1599">
        <v>0</v>
      </c>
      <c r="BO1599">
        <v>1</v>
      </c>
      <c r="BP1599">
        <v>0</v>
      </c>
      <c r="BT1599">
        <v>0</v>
      </c>
      <c r="BU1599">
        <v>0</v>
      </c>
      <c r="CE1599" t="str">
        <f>"21:16:45.846"</f>
        <v>21:16:45.846</v>
      </c>
      <c r="CF1599">
        <v>845500230</v>
      </c>
      <c r="CI1599">
        <v>0</v>
      </c>
      <c r="CJ1599">
        <v>1504</v>
      </c>
      <c r="CK1599">
        <v>1011.2</v>
      </c>
      <c r="CL1599">
        <v>4.2187999999999999</v>
      </c>
      <c r="CM1599">
        <v>1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131</v>
      </c>
      <c r="DA1599">
        <v>145</v>
      </c>
      <c r="DB1599">
        <v>1</v>
      </c>
      <c r="DC1599" t="s">
        <v>132</v>
      </c>
      <c r="DD1599" t="s">
        <v>133</v>
      </c>
      <c r="DG1599">
        <v>1935492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3">
      <c r="A1600" t="str">
        <f>"09/28/2024 21:16:47.077"</f>
        <v>09/28/2024 21:16:47.077</v>
      </c>
      <c r="C1600" t="str">
        <f t="shared" si="99"/>
        <v>FFDFD7C0</v>
      </c>
      <c r="D1600" t="s">
        <v>136</v>
      </c>
      <c r="E1600">
        <v>3</v>
      </c>
      <c r="F1600">
        <v>1003</v>
      </c>
      <c r="G1600" t="s">
        <v>142</v>
      </c>
      <c r="J1600" t="s">
        <v>137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"21:16:46.789"</f>
        <v>21:16:46.789</v>
      </c>
      <c r="T1600" t="str">
        <f>"21:16:46.389"</f>
        <v>21:16:46.389</v>
      </c>
      <c r="U1600" t="str">
        <f t="shared" si="97"/>
        <v>A073EB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126</v>
      </c>
      <c r="AG1600">
        <v>0</v>
      </c>
      <c r="AH1600">
        <v>0</v>
      </c>
      <c r="AI1600">
        <v>2</v>
      </c>
      <c r="AJ1600">
        <v>1</v>
      </c>
      <c r="AK1600" t="s">
        <v>804</v>
      </c>
      <c r="AL1600">
        <v>36.010952000000003</v>
      </c>
      <c r="AM1600" t="s">
        <v>805</v>
      </c>
      <c r="AN1600">
        <v>-75.661147</v>
      </c>
      <c r="AO1600">
        <v>25</v>
      </c>
      <c r="AP1600">
        <v>900</v>
      </c>
      <c r="AQ1600" t="s">
        <v>129</v>
      </c>
      <c r="AR1600">
        <v>28</v>
      </c>
      <c r="AS1600">
        <v>128</v>
      </c>
      <c r="AT1600">
        <v>-64</v>
      </c>
      <c r="BB1600" t="str">
        <f t="shared" si="98"/>
        <v>1200</v>
      </c>
      <c r="BC1600">
        <v>1</v>
      </c>
      <c r="BD1600" t="str">
        <f t="shared" si="100"/>
        <v xml:space="preserve">N1281F  </v>
      </c>
      <c r="BE1600">
        <v>1</v>
      </c>
      <c r="BG1600">
        <v>0</v>
      </c>
      <c r="BH1600">
        <v>0</v>
      </c>
      <c r="BI1600">
        <v>0</v>
      </c>
      <c r="BJ1600">
        <v>725</v>
      </c>
      <c r="BK1600">
        <v>-175</v>
      </c>
      <c r="BL1600" t="s">
        <v>130</v>
      </c>
      <c r="BM1600">
        <v>1</v>
      </c>
      <c r="BN1600">
        <v>0</v>
      </c>
      <c r="BO1600">
        <v>1</v>
      </c>
      <c r="BP1600">
        <v>0</v>
      </c>
      <c r="BT1600">
        <v>0</v>
      </c>
      <c r="BU1600">
        <v>0</v>
      </c>
      <c r="CE1600" t="str">
        <f>"21:16:46.794"</f>
        <v>21:16:46.794</v>
      </c>
      <c r="CF1600">
        <v>794141672</v>
      </c>
      <c r="CI1600">
        <v>0</v>
      </c>
      <c r="CJ1600">
        <v>1504</v>
      </c>
      <c r="CK1600">
        <v>1011.2</v>
      </c>
      <c r="CL1600">
        <v>4.2187999999999999</v>
      </c>
      <c r="CM1600">
        <v>1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131</v>
      </c>
      <c r="DA1600">
        <v>145</v>
      </c>
      <c r="DB1600">
        <v>1</v>
      </c>
      <c r="DC1600" t="s">
        <v>132</v>
      </c>
      <c r="DD1600" t="s">
        <v>133</v>
      </c>
      <c r="DG1600">
        <v>1936019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3">
      <c r="A1601" t="str">
        <f>"09/28/2024 21:16:47.077"</f>
        <v>09/28/2024 21:16:47.077</v>
      </c>
      <c r="C1601" t="str">
        <f t="shared" si="99"/>
        <v>FFDFD7C0</v>
      </c>
      <c r="D1601" t="s">
        <v>123</v>
      </c>
      <c r="E1601">
        <v>2</v>
      </c>
      <c r="H1601">
        <v>158</v>
      </c>
      <c r="I1601" t="s">
        <v>124</v>
      </c>
      <c r="J1601" t="s">
        <v>125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"21:16:46.789"</f>
        <v>21:16:46.789</v>
      </c>
      <c r="T1601" t="str">
        <f>"21:16:46.389"</f>
        <v>21:16:46.389</v>
      </c>
      <c r="U1601" t="str">
        <f t="shared" si="97"/>
        <v>A073EB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126</v>
      </c>
      <c r="AG1601">
        <v>0</v>
      </c>
      <c r="AH1601">
        <v>0</v>
      </c>
      <c r="AI1601">
        <v>2</v>
      </c>
      <c r="AJ1601">
        <v>1</v>
      </c>
      <c r="AK1601" t="s">
        <v>804</v>
      </c>
      <c r="AL1601">
        <v>36.010952000000003</v>
      </c>
      <c r="AM1601" t="s">
        <v>805</v>
      </c>
      <c r="AN1601">
        <v>-75.661147</v>
      </c>
      <c r="AO1601">
        <v>25</v>
      </c>
      <c r="AP1601">
        <v>900</v>
      </c>
      <c r="AQ1601" t="s">
        <v>129</v>
      </c>
      <c r="AR1601">
        <v>28</v>
      </c>
      <c r="AS1601">
        <v>128</v>
      </c>
      <c r="AT1601">
        <v>-64</v>
      </c>
      <c r="BB1601" t="str">
        <f t="shared" si="98"/>
        <v>1200</v>
      </c>
      <c r="BC1601">
        <v>1</v>
      </c>
      <c r="BD1601" t="str">
        <f t="shared" si="100"/>
        <v xml:space="preserve">N1281F  </v>
      </c>
      <c r="BE1601">
        <v>1</v>
      </c>
      <c r="BG1601">
        <v>0</v>
      </c>
      <c r="BH1601">
        <v>0</v>
      </c>
      <c r="BI1601">
        <v>0</v>
      </c>
      <c r="BJ1601">
        <v>725</v>
      </c>
      <c r="BK1601">
        <v>-175</v>
      </c>
      <c r="BL1601" t="s">
        <v>130</v>
      </c>
      <c r="BM1601">
        <v>1</v>
      </c>
      <c r="BN1601">
        <v>0</v>
      </c>
      <c r="BO1601">
        <v>1</v>
      </c>
      <c r="BP1601">
        <v>0</v>
      </c>
      <c r="BT1601">
        <v>0</v>
      </c>
      <c r="BU1601">
        <v>0</v>
      </c>
      <c r="CE1601" t="str">
        <f>"21:16:46.794"</f>
        <v>21:16:46.794</v>
      </c>
      <c r="CF1601">
        <v>794141672</v>
      </c>
      <c r="CI1601">
        <v>0</v>
      </c>
      <c r="CJ1601">
        <v>1504</v>
      </c>
      <c r="CK1601">
        <v>1011.2</v>
      </c>
      <c r="CL1601">
        <v>4.2187999999999999</v>
      </c>
      <c r="CM1601">
        <v>1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5</v>
      </c>
      <c r="CY1601">
        <v>7</v>
      </c>
      <c r="CZ1601" t="s">
        <v>131</v>
      </c>
      <c r="DA1601">
        <v>145</v>
      </c>
      <c r="DB1601">
        <v>1</v>
      </c>
      <c r="DC1601" t="s">
        <v>132</v>
      </c>
      <c r="DD1601" t="s">
        <v>133</v>
      </c>
      <c r="DG1601">
        <v>1936019</v>
      </c>
      <c r="DI1601">
        <v>0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3">
      <c r="A1602" t="str">
        <f>"09/28/2024 21:16:47.077"</f>
        <v>09/28/2024 21:16:47.077</v>
      </c>
      <c r="C1602" t="str">
        <f t="shared" si="99"/>
        <v>FFDFD7C0</v>
      </c>
      <c r="D1602" t="s">
        <v>143</v>
      </c>
      <c r="E1602">
        <v>13</v>
      </c>
      <c r="J1602" t="s">
        <v>144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"21:16:46.789"</f>
        <v>21:16:46.789</v>
      </c>
      <c r="T1602" t="str">
        <f>"21:16:46.389"</f>
        <v>21:16:46.389</v>
      </c>
      <c r="U1602" t="str">
        <f t="shared" ref="U1602:U1665" si="101">"A073EB"</f>
        <v>A073EB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126</v>
      </c>
      <c r="AG1602">
        <v>0</v>
      </c>
      <c r="AH1602">
        <v>0</v>
      </c>
      <c r="AI1602">
        <v>2</v>
      </c>
      <c r="AJ1602">
        <v>1</v>
      </c>
      <c r="AK1602" t="s">
        <v>804</v>
      </c>
      <c r="AL1602">
        <v>36.010952000000003</v>
      </c>
      <c r="AM1602" t="s">
        <v>805</v>
      </c>
      <c r="AN1602">
        <v>-75.661147</v>
      </c>
      <c r="AO1602">
        <v>25</v>
      </c>
      <c r="AP1602">
        <v>900</v>
      </c>
      <c r="AQ1602" t="s">
        <v>129</v>
      </c>
      <c r="AR1602">
        <v>28</v>
      </c>
      <c r="AS1602">
        <v>128</v>
      </c>
      <c r="AT1602">
        <v>-64</v>
      </c>
      <c r="BB1602" t="str">
        <f t="shared" si="98"/>
        <v>1200</v>
      </c>
      <c r="BC1602">
        <v>1</v>
      </c>
      <c r="BD1602" t="str">
        <f t="shared" si="100"/>
        <v xml:space="preserve">N1281F  </v>
      </c>
      <c r="BE1602">
        <v>1</v>
      </c>
      <c r="BG1602">
        <v>0</v>
      </c>
      <c r="BH1602">
        <v>0</v>
      </c>
      <c r="BI1602">
        <v>0</v>
      </c>
      <c r="BJ1602">
        <v>725</v>
      </c>
      <c r="BK1602">
        <v>-175</v>
      </c>
      <c r="BL1602" t="s">
        <v>130</v>
      </c>
      <c r="BM1602">
        <v>1</v>
      </c>
      <c r="BN1602">
        <v>0</v>
      </c>
      <c r="BO1602">
        <v>1</v>
      </c>
      <c r="BP1602">
        <v>0</v>
      </c>
      <c r="BT1602">
        <v>0</v>
      </c>
      <c r="BU1602">
        <v>0</v>
      </c>
      <c r="CE1602" t="str">
        <f>"21:16:46.794"</f>
        <v>21:16:46.794</v>
      </c>
      <c r="CF1602">
        <v>794141672</v>
      </c>
      <c r="CI1602">
        <v>0</v>
      </c>
      <c r="CJ1602">
        <v>1504</v>
      </c>
      <c r="CK1602">
        <v>1011.2</v>
      </c>
      <c r="CL1602">
        <v>4.2187999999999999</v>
      </c>
      <c r="CM1602">
        <v>1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5</v>
      </c>
      <c r="CY1602">
        <v>7</v>
      </c>
      <c r="CZ1602" t="s">
        <v>131</v>
      </c>
      <c r="DA1602">
        <v>145</v>
      </c>
      <c r="DB1602">
        <v>1</v>
      </c>
      <c r="DC1602" t="s">
        <v>132</v>
      </c>
      <c r="DD1602" t="s">
        <v>133</v>
      </c>
      <c r="DG1602">
        <v>1936019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3">
      <c r="A1603" t="str">
        <f>"09/28/2024 21:16:47.077"</f>
        <v>09/28/2024 21:16:47.077</v>
      </c>
      <c r="C1603" t="str">
        <f t="shared" si="99"/>
        <v>FFDFD7C0</v>
      </c>
      <c r="D1603" t="s">
        <v>427</v>
      </c>
      <c r="E1603">
        <v>46</v>
      </c>
      <c r="H1603">
        <v>143</v>
      </c>
      <c r="I1603" t="s">
        <v>428</v>
      </c>
      <c r="J1603" t="s">
        <v>297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"21:16:46.789"</f>
        <v>21:16:46.789</v>
      </c>
      <c r="T1603" t="str">
        <f>"21:16:46.389"</f>
        <v>21:16:46.389</v>
      </c>
      <c r="U1603" t="str">
        <f t="shared" si="101"/>
        <v>A073EB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126</v>
      </c>
      <c r="AG1603">
        <v>0</v>
      </c>
      <c r="AH1603">
        <v>0</v>
      </c>
      <c r="AI1603">
        <v>2</v>
      </c>
      <c r="AJ1603">
        <v>1</v>
      </c>
      <c r="AK1603" t="s">
        <v>804</v>
      </c>
      <c r="AL1603">
        <v>36.010952000000003</v>
      </c>
      <c r="AM1603" t="s">
        <v>805</v>
      </c>
      <c r="AN1603">
        <v>-75.661147</v>
      </c>
      <c r="AO1603">
        <v>25</v>
      </c>
      <c r="AP1603">
        <v>900</v>
      </c>
      <c r="AQ1603" t="s">
        <v>129</v>
      </c>
      <c r="AR1603">
        <v>28</v>
      </c>
      <c r="AS1603">
        <v>128</v>
      </c>
      <c r="AT1603">
        <v>-64</v>
      </c>
      <c r="BB1603" t="str">
        <f t="shared" ref="BB1603:BB1666" si="102">"1200"</f>
        <v>1200</v>
      </c>
      <c r="BC1603">
        <v>1</v>
      </c>
      <c r="BD1603" t="str">
        <f t="shared" si="100"/>
        <v xml:space="preserve">N1281F  </v>
      </c>
      <c r="BE1603">
        <v>1</v>
      </c>
      <c r="BG1603">
        <v>0</v>
      </c>
      <c r="BH1603">
        <v>0</v>
      </c>
      <c r="BI1603">
        <v>0</v>
      </c>
      <c r="BJ1603">
        <v>725</v>
      </c>
      <c r="BK1603">
        <v>-175</v>
      </c>
      <c r="BL1603" t="s">
        <v>130</v>
      </c>
      <c r="BM1603">
        <v>1</v>
      </c>
      <c r="BN1603">
        <v>0</v>
      </c>
      <c r="BO1603">
        <v>1</v>
      </c>
      <c r="BP1603">
        <v>0</v>
      </c>
      <c r="BT1603">
        <v>0</v>
      </c>
      <c r="BU1603">
        <v>0</v>
      </c>
      <c r="CE1603" t="str">
        <f>"21:16:46.794"</f>
        <v>21:16:46.794</v>
      </c>
      <c r="CF1603">
        <v>794141672</v>
      </c>
      <c r="CI1603">
        <v>0</v>
      </c>
      <c r="CJ1603">
        <v>1504</v>
      </c>
      <c r="CK1603">
        <v>1011.2</v>
      </c>
      <c r="CL1603">
        <v>4.2187999999999999</v>
      </c>
      <c r="CM1603">
        <v>1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131</v>
      </c>
      <c r="DA1603">
        <v>145</v>
      </c>
      <c r="DB1603">
        <v>1</v>
      </c>
      <c r="DC1603" t="s">
        <v>132</v>
      </c>
      <c r="DD1603" t="s">
        <v>133</v>
      </c>
      <c r="DG1603">
        <v>1936019</v>
      </c>
      <c r="DI1603">
        <v>0</v>
      </c>
      <c r="DJ1603">
        <v>0</v>
      </c>
      <c r="DK1603">
        <v>1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3">
      <c r="A1604" t="str">
        <f>"09/28/2024 21:16:47.077"</f>
        <v>09/28/2024 21:16:47.077</v>
      </c>
      <c r="C1604" t="str">
        <f t="shared" si="99"/>
        <v>FFDFD7C0</v>
      </c>
      <c r="D1604" t="s">
        <v>136</v>
      </c>
      <c r="E1604">
        <v>4</v>
      </c>
      <c r="F1604">
        <v>1004</v>
      </c>
      <c r="G1604" t="s">
        <v>124</v>
      </c>
      <c r="J1604" t="s">
        <v>137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"21:16:46.789"</f>
        <v>21:16:46.789</v>
      </c>
      <c r="T1604" t="str">
        <f>"21:16:46.389"</f>
        <v>21:16:46.389</v>
      </c>
      <c r="U1604" t="str">
        <f t="shared" si="101"/>
        <v>A073EB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126</v>
      </c>
      <c r="AG1604">
        <v>0</v>
      </c>
      <c r="AH1604">
        <v>0</v>
      </c>
      <c r="AI1604">
        <v>2</v>
      </c>
      <c r="AJ1604">
        <v>1</v>
      </c>
      <c r="AK1604" t="s">
        <v>804</v>
      </c>
      <c r="AL1604">
        <v>36.010952000000003</v>
      </c>
      <c r="AM1604" t="s">
        <v>805</v>
      </c>
      <c r="AN1604">
        <v>-75.661147</v>
      </c>
      <c r="AO1604">
        <v>25</v>
      </c>
      <c r="AP1604">
        <v>900</v>
      </c>
      <c r="AQ1604" t="s">
        <v>129</v>
      </c>
      <c r="AR1604">
        <v>28</v>
      </c>
      <c r="AS1604">
        <v>128</v>
      </c>
      <c r="AT1604">
        <v>-64</v>
      </c>
      <c r="BB1604" t="str">
        <f t="shared" si="102"/>
        <v>1200</v>
      </c>
      <c r="BC1604">
        <v>1</v>
      </c>
      <c r="BD1604" t="str">
        <f t="shared" si="100"/>
        <v xml:space="preserve">N1281F  </v>
      </c>
      <c r="BE1604">
        <v>1</v>
      </c>
      <c r="BG1604">
        <v>0</v>
      </c>
      <c r="BH1604">
        <v>0</v>
      </c>
      <c r="BI1604">
        <v>0</v>
      </c>
      <c r="BJ1604">
        <v>725</v>
      </c>
      <c r="BK1604">
        <v>-175</v>
      </c>
      <c r="BL1604" t="s">
        <v>130</v>
      </c>
      <c r="BM1604">
        <v>1</v>
      </c>
      <c r="BN1604">
        <v>0</v>
      </c>
      <c r="BO1604">
        <v>1</v>
      </c>
      <c r="BP1604">
        <v>0</v>
      </c>
      <c r="BT1604">
        <v>0</v>
      </c>
      <c r="BU1604">
        <v>0</v>
      </c>
      <c r="CE1604" t="str">
        <f>"21:16:46.794"</f>
        <v>21:16:46.794</v>
      </c>
      <c r="CF1604">
        <v>794141672</v>
      </c>
      <c r="CI1604">
        <v>0</v>
      </c>
      <c r="CJ1604">
        <v>1504</v>
      </c>
      <c r="CK1604">
        <v>1011.2</v>
      </c>
      <c r="CL1604">
        <v>4.2187999999999999</v>
      </c>
      <c r="CM1604">
        <v>1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5</v>
      </c>
      <c r="CY1604">
        <v>7</v>
      </c>
      <c r="CZ1604" t="s">
        <v>131</v>
      </c>
      <c r="DA1604">
        <v>145</v>
      </c>
      <c r="DB1604">
        <v>1</v>
      </c>
      <c r="DC1604" t="s">
        <v>132</v>
      </c>
      <c r="DD1604" t="s">
        <v>133</v>
      </c>
      <c r="DG1604">
        <v>1936019</v>
      </c>
      <c r="DI1604">
        <v>0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3">
      <c r="A1605" t="str">
        <f>"09/28/2024 21:16:47.967"</f>
        <v>09/28/2024 21:16:47.967</v>
      </c>
      <c r="C1605" t="str">
        <f t="shared" si="99"/>
        <v>FFDFD7C0</v>
      </c>
      <c r="D1605" t="s">
        <v>136</v>
      </c>
      <c r="E1605">
        <v>3</v>
      </c>
      <c r="F1605">
        <v>1003</v>
      </c>
      <c r="G1605" t="s">
        <v>142</v>
      </c>
      <c r="J1605" t="s">
        <v>137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"21:16:47.711"</f>
        <v>21:16:47.711</v>
      </c>
      <c r="T1605" t="str">
        <f>"21:16:47.311"</f>
        <v>21:16:47.311</v>
      </c>
      <c r="U1605" t="str">
        <f t="shared" si="101"/>
        <v>A073EB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126</v>
      </c>
      <c r="AG1605">
        <v>0</v>
      </c>
      <c r="AH1605">
        <v>0</v>
      </c>
      <c r="AI1605">
        <v>2</v>
      </c>
      <c r="AJ1605">
        <v>1</v>
      </c>
      <c r="AK1605" t="s">
        <v>806</v>
      </c>
      <c r="AL1605">
        <v>36.011488</v>
      </c>
      <c r="AM1605" t="s">
        <v>807</v>
      </c>
      <c r="AN1605">
        <v>-75.661017999999999</v>
      </c>
      <c r="AO1605">
        <v>25</v>
      </c>
      <c r="AP1605">
        <v>900</v>
      </c>
      <c r="AQ1605" t="s">
        <v>129</v>
      </c>
      <c r="AR1605">
        <v>27</v>
      </c>
      <c r="AS1605">
        <v>129</v>
      </c>
      <c r="AT1605">
        <v>-256</v>
      </c>
      <c r="BB1605" t="str">
        <f t="shared" si="102"/>
        <v>1200</v>
      </c>
      <c r="BC1605">
        <v>1</v>
      </c>
      <c r="BD1605" t="str">
        <f t="shared" si="100"/>
        <v xml:space="preserve">N1281F  </v>
      </c>
      <c r="BE1605">
        <v>1</v>
      </c>
      <c r="BG1605">
        <v>0</v>
      </c>
      <c r="BH1605">
        <v>0</v>
      </c>
      <c r="BI1605">
        <v>0</v>
      </c>
      <c r="BJ1605">
        <v>725</v>
      </c>
      <c r="BK1605">
        <v>-175</v>
      </c>
      <c r="BL1605" t="s">
        <v>130</v>
      </c>
      <c r="BM1605">
        <v>1</v>
      </c>
      <c r="BN1605">
        <v>0</v>
      </c>
      <c r="BO1605">
        <v>1</v>
      </c>
      <c r="BP1605">
        <v>0</v>
      </c>
      <c r="BT1605">
        <v>0</v>
      </c>
      <c r="BU1605">
        <v>0</v>
      </c>
      <c r="CE1605" t="str">
        <f>"21:16:47.713"</f>
        <v>21:16:47.713</v>
      </c>
      <c r="CF1605">
        <v>713291586</v>
      </c>
      <c r="CI1605">
        <v>0</v>
      </c>
      <c r="CJ1605">
        <v>1504</v>
      </c>
      <c r="CK1605">
        <v>1011.2</v>
      </c>
      <c r="CL1605">
        <v>4.2187999999999999</v>
      </c>
      <c r="CM1605">
        <v>1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5</v>
      </c>
      <c r="CY1605">
        <v>7</v>
      </c>
      <c r="CZ1605" t="s">
        <v>131</v>
      </c>
      <c r="DA1605">
        <v>145</v>
      </c>
      <c r="DB1605">
        <v>1</v>
      </c>
      <c r="DC1605" t="s">
        <v>132</v>
      </c>
      <c r="DD1605" t="s">
        <v>133</v>
      </c>
      <c r="DG1605">
        <v>1936496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3">
      <c r="A1606" t="str">
        <f>"09/28/2024 21:16:47.967"</f>
        <v>09/28/2024 21:16:47.967</v>
      </c>
      <c r="C1606" t="str">
        <f t="shared" si="99"/>
        <v>FFDFD7C0</v>
      </c>
      <c r="D1606" t="s">
        <v>123</v>
      </c>
      <c r="E1606">
        <v>2</v>
      </c>
      <c r="H1606">
        <v>158</v>
      </c>
      <c r="I1606" t="s">
        <v>124</v>
      </c>
      <c r="J1606" t="s">
        <v>125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"21:16:47.711"</f>
        <v>21:16:47.711</v>
      </c>
      <c r="T1606" t="str">
        <f>"21:16:47.311"</f>
        <v>21:16:47.311</v>
      </c>
      <c r="U1606" t="str">
        <f t="shared" si="101"/>
        <v>A073EB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126</v>
      </c>
      <c r="AG1606">
        <v>0</v>
      </c>
      <c r="AH1606">
        <v>0</v>
      </c>
      <c r="AI1606">
        <v>2</v>
      </c>
      <c r="AJ1606">
        <v>1</v>
      </c>
      <c r="AK1606" t="s">
        <v>806</v>
      </c>
      <c r="AL1606">
        <v>36.011488</v>
      </c>
      <c r="AM1606" t="s">
        <v>807</v>
      </c>
      <c r="AN1606">
        <v>-75.661017999999999</v>
      </c>
      <c r="AO1606">
        <v>25</v>
      </c>
      <c r="AP1606">
        <v>900</v>
      </c>
      <c r="AQ1606" t="s">
        <v>129</v>
      </c>
      <c r="AR1606">
        <v>27</v>
      </c>
      <c r="AS1606">
        <v>129</v>
      </c>
      <c r="AT1606">
        <v>-256</v>
      </c>
      <c r="BB1606" t="str">
        <f t="shared" si="102"/>
        <v>1200</v>
      </c>
      <c r="BC1606">
        <v>1</v>
      </c>
      <c r="BD1606" t="str">
        <f t="shared" si="100"/>
        <v xml:space="preserve">N1281F  </v>
      </c>
      <c r="BE1606">
        <v>1</v>
      </c>
      <c r="BG1606">
        <v>0</v>
      </c>
      <c r="BH1606">
        <v>0</v>
      </c>
      <c r="BI1606">
        <v>0</v>
      </c>
      <c r="BJ1606">
        <v>725</v>
      </c>
      <c r="BK1606">
        <v>-175</v>
      </c>
      <c r="BL1606" t="s">
        <v>130</v>
      </c>
      <c r="BM1606">
        <v>1</v>
      </c>
      <c r="BN1606">
        <v>0</v>
      </c>
      <c r="BO1606">
        <v>1</v>
      </c>
      <c r="BP1606">
        <v>0</v>
      </c>
      <c r="BT1606">
        <v>0</v>
      </c>
      <c r="BU1606">
        <v>0</v>
      </c>
      <c r="CE1606" t="str">
        <f>"21:16:47.713"</f>
        <v>21:16:47.713</v>
      </c>
      <c r="CF1606">
        <v>713291586</v>
      </c>
      <c r="CI1606">
        <v>0</v>
      </c>
      <c r="CJ1606">
        <v>1504</v>
      </c>
      <c r="CK1606">
        <v>1011.2</v>
      </c>
      <c r="CL1606">
        <v>4.2187999999999999</v>
      </c>
      <c r="CM1606">
        <v>1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5</v>
      </c>
      <c r="CY1606">
        <v>7</v>
      </c>
      <c r="CZ1606" t="s">
        <v>131</v>
      </c>
      <c r="DA1606">
        <v>145</v>
      </c>
      <c r="DB1606">
        <v>1</v>
      </c>
      <c r="DC1606" t="s">
        <v>132</v>
      </c>
      <c r="DD1606" t="s">
        <v>133</v>
      </c>
      <c r="DG1606">
        <v>1936496</v>
      </c>
      <c r="DI1606">
        <v>0</v>
      </c>
      <c r="DJ1606">
        <v>0</v>
      </c>
      <c r="DK1606">
        <v>1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3">
      <c r="A1607" t="str">
        <f>"09/28/2024 21:16:47.967"</f>
        <v>09/28/2024 21:16:47.967</v>
      </c>
      <c r="C1607" t="str">
        <f t="shared" si="99"/>
        <v>FFDFD7C0</v>
      </c>
      <c r="D1607" t="s">
        <v>143</v>
      </c>
      <c r="E1607">
        <v>13</v>
      </c>
      <c r="J1607" t="s">
        <v>144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"21:16:47.711"</f>
        <v>21:16:47.711</v>
      </c>
      <c r="T1607" t="str">
        <f>"21:16:47.311"</f>
        <v>21:16:47.311</v>
      </c>
      <c r="U1607" t="str">
        <f t="shared" si="101"/>
        <v>A073EB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126</v>
      </c>
      <c r="AG1607">
        <v>0</v>
      </c>
      <c r="AH1607">
        <v>0</v>
      </c>
      <c r="AI1607">
        <v>2</v>
      </c>
      <c r="AJ1607">
        <v>1</v>
      </c>
      <c r="AK1607" t="s">
        <v>806</v>
      </c>
      <c r="AL1607">
        <v>36.011488</v>
      </c>
      <c r="AM1607" t="s">
        <v>807</v>
      </c>
      <c r="AN1607">
        <v>-75.661017999999999</v>
      </c>
      <c r="AO1607">
        <v>25</v>
      </c>
      <c r="AP1607">
        <v>900</v>
      </c>
      <c r="AQ1607" t="s">
        <v>129</v>
      </c>
      <c r="AR1607">
        <v>27</v>
      </c>
      <c r="AS1607">
        <v>129</v>
      </c>
      <c r="AT1607">
        <v>-256</v>
      </c>
      <c r="BB1607" t="str">
        <f t="shared" si="102"/>
        <v>1200</v>
      </c>
      <c r="BC1607">
        <v>1</v>
      </c>
      <c r="BD1607" t="str">
        <f t="shared" si="100"/>
        <v xml:space="preserve">N1281F  </v>
      </c>
      <c r="BE1607">
        <v>1</v>
      </c>
      <c r="BG1607">
        <v>0</v>
      </c>
      <c r="BH1607">
        <v>0</v>
      </c>
      <c r="BI1607">
        <v>0</v>
      </c>
      <c r="BJ1607">
        <v>725</v>
      </c>
      <c r="BK1607">
        <v>-175</v>
      </c>
      <c r="BL1607" t="s">
        <v>130</v>
      </c>
      <c r="BM1607">
        <v>1</v>
      </c>
      <c r="BN1607">
        <v>0</v>
      </c>
      <c r="BO1607">
        <v>1</v>
      </c>
      <c r="BP1607">
        <v>0</v>
      </c>
      <c r="BT1607">
        <v>0</v>
      </c>
      <c r="BU1607">
        <v>0</v>
      </c>
      <c r="CE1607" t="str">
        <f>"21:16:47.713"</f>
        <v>21:16:47.713</v>
      </c>
      <c r="CF1607">
        <v>713291586</v>
      </c>
      <c r="CI1607">
        <v>0</v>
      </c>
      <c r="CJ1607">
        <v>1504</v>
      </c>
      <c r="CK1607">
        <v>1011.2</v>
      </c>
      <c r="CL1607">
        <v>4.2187999999999999</v>
      </c>
      <c r="CM1607">
        <v>1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5</v>
      </c>
      <c r="CY1607">
        <v>7</v>
      </c>
      <c r="CZ1607" t="s">
        <v>131</v>
      </c>
      <c r="DA1607">
        <v>145</v>
      </c>
      <c r="DB1607">
        <v>1</v>
      </c>
      <c r="DC1607" t="s">
        <v>132</v>
      </c>
      <c r="DD1607" t="s">
        <v>133</v>
      </c>
      <c r="DG1607">
        <v>1936496</v>
      </c>
      <c r="DI1607">
        <v>0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3">
      <c r="A1608" t="str">
        <f>"09/28/2024 21:16:47.967"</f>
        <v>09/28/2024 21:16:47.967</v>
      </c>
      <c r="C1608" t="str">
        <f t="shared" si="99"/>
        <v>FFDFD7C0</v>
      </c>
      <c r="D1608" t="s">
        <v>427</v>
      </c>
      <c r="E1608">
        <v>46</v>
      </c>
      <c r="H1608">
        <v>143</v>
      </c>
      <c r="I1608" t="s">
        <v>428</v>
      </c>
      <c r="J1608" t="s">
        <v>297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"21:16:47.711"</f>
        <v>21:16:47.711</v>
      </c>
      <c r="T1608" t="str">
        <f>"21:16:47.311"</f>
        <v>21:16:47.311</v>
      </c>
      <c r="U1608" t="str">
        <f t="shared" si="101"/>
        <v>A073EB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126</v>
      </c>
      <c r="AG1608">
        <v>0</v>
      </c>
      <c r="AH1608">
        <v>0</v>
      </c>
      <c r="AI1608">
        <v>2</v>
      </c>
      <c r="AJ1608">
        <v>1</v>
      </c>
      <c r="AK1608" t="s">
        <v>806</v>
      </c>
      <c r="AL1608">
        <v>36.011488</v>
      </c>
      <c r="AM1608" t="s">
        <v>807</v>
      </c>
      <c r="AN1608">
        <v>-75.661017999999999</v>
      </c>
      <c r="AO1608">
        <v>25</v>
      </c>
      <c r="AP1608">
        <v>900</v>
      </c>
      <c r="AQ1608" t="s">
        <v>129</v>
      </c>
      <c r="AR1608">
        <v>27</v>
      </c>
      <c r="AS1608">
        <v>129</v>
      </c>
      <c r="AT1608">
        <v>-256</v>
      </c>
      <c r="BB1608" t="str">
        <f t="shared" si="102"/>
        <v>1200</v>
      </c>
      <c r="BC1608">
        <v>1</v>
      </c>
      <c r="BD1608" t="str">
        <f t="shared" si="100"/>
        <v xml:space="preserve">N1281F  </v>
      </c>
      <c r="BE1608">
        <v>1</v>
      </c>
      <c r="BG1608">
        <v>0</v>
      </c>
      <c r="BH1608">
        <v>0</v>
      </c>
      <c r="BI1608">
        <v>0</v>
      </c>
      <c r="BJ1608">
        <v>725</v>
      </c>
      <c r="BK1608">
        <v>-175</v>
      </c>
      <c r="BL1608" t="s">
        <v>130</v>
      </c>
      <c r="BM1608">
        <v>1</v>
      </c>
      <c r="BN1608">
        <v>0</v>
      </c>
      <c r="BO1608">
        <v>1</v>
      </c>
      <c r="BP1608">
        <v>0</v>
      </c>
      <c r="BT1608">
        <v>0</v>
      </c>
      <c r="BU1608">
        <v>0</v>
      </c>
      <c r="CE1608" t="str">
        <f>"21:16:47.713"</f>
        <v>21:16:47.713</v>
      </c>
      <c r="CF1608">
        <v>713291586</v>
      </c>
      <c r="CI1608">
        <v>0</v>
      </c>
      <c r="CJ1608">
        <v>1504</v>
      </c>
      <c r="CK1608">
        <v>1011.2</v>
      </c>
      <c r="CL1608">
        <v>4.2187999999999999</v>
      </c>
      <c r="CM1608">
        <v>1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145</v>
      </c>
      <c r="DB1608">
        <v>1</v>
      </c>
      <c r="DC1608" t="s">
        <v>132</v>
      </c>
      <c r="DD1608" t="s">
        <v>133</v>
      </c>
      <c r="DG1608">
        <v>1936496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3">
      <c r="A1609" t="str">
        <f>"09/28/2024 21:16:47.967"</f>
        <v>09/28/2024 21:16:47.967</v>
      </c>
      <c r="C1609" t="str">
        <f t="shared" si="99"/>
        <v>FFDFD7C0</v>
      </c>
      <c r="D1609" t="s">
        <v>136</v>
      </c>
      <c r="E1609">
        <v>4</v>
      </c>
      <c r="F1609">
        <v>1004</v>
      </c>
      <c r="G1609" t="s">
        <v>124</v>
      </c>
      <c r="J1609" t="s">
        <v>137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"21:16:47.711"</f>
        <v>21:16:47.711</v>
      </c>
      <c r="T1609" t="str">
        <f>"21:16:47.311"</f>
        <v>21:16:47.311</v>
      </c>
      <c r="U1609" t="str">
        <f t="shared" si="101"/>
        <v>A073EB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126</v>
      </c>
      <c r="AG1609">
        <v>0</v>
      </c>
      <c r="AH1609">
        <v>0</v>
      </c>
      <c r="AI1609">
        <v>2</v>
      </c>
      <c r="AJ1609">
        <v>1</v>
      </c>
      <c r="AK1609" t="s">
        <v>806</v>
      </c>
      <c r="AL1609">
        <v>36.011488</v>
      </c>
      <c r="AM1609" t="s">
        <v>807</v>
      </c>
      <c r="AN1609">
        <v>-75.661017999999999</v>
      </c>
      <c r="AO1609">
        <v>25</v>
      </c>
      <c r="AP1609">
        <v>900</v>
      </c>
      <c r="AQ1609" t="s">
        <v>129</v>
      </c>
      <c r="AR1609">
        <v>27</v>
      </c>
      <c r="AS1609">
        <v>129</v>
      </c>
      <c r="AT1609">
        <v>-256</v>
      </c>
      <c r="BB1609" t="str">
        <f t="shared" si="102"/>
        <v>1200</v>
      </c>
      <c r="BC1609">
        <v>1</v>
      </c>
      <c r="BD1609" t="str">
        <f t="shared" si="100"/>
        <v xml:space="preserve">N1281F  </v>
      </c>
      <c r="BE1609">
        <v>1</v>
      </c>
      <c r="BG1609">
        <v>0</v>
      </c>
      <c r="BH1609">
        <v>0</v>
      </c>
      <c r="BI1609">
        <v>0</v>
      </c>
      <c r="BJ1609">
        <v>725</v>
      </c>
      <c r="BK1609">
        <v>-175</v>
      </c>
      <c r="BL1609" t="s">
        <v>130</v>
      </c>
      <c r="BM1609">
        <v>1</v>
      </c>
      <c r="BN1609">
        <v>0</v>
      </c>
      <c r="BO1609">
        <v>1</v>
      </c>
      <c r="BP1609">
        <v>0</v>
      </c>
      <c r="BT1609">
        <v>0</v>
      </c>
      <c r="BU1609">
        <v>0</v>
      </c>
      <c r="CE1609" t="str">
        <f>"21:16:47.713"</f>
        <v>21:16:47.713</v>
      </c>
      <c r="CF1609">
        <v>713291586</v>
      </c>
      <c r="CI1609">
        <v>0</v>
      </c>
      <c r="CJ1609">
        <v>1504</v>
      </c>
      <c r="CK1609">
        <v>1011.2</v>
      </c>
      <c r="CL1609">
        <v>4.2187999999999999</v>
      </c>
      <c r="CM1609">
        <v>1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5</v>
      </c>
      <c r="CY1609">
        <v>7</v>
      </c>
      <c r="CZ1609" t="s">
        <v>131</v>
      </c>
      <c r="DA1609">
        <v>145</v>
      </c>
      <c r="DB1609">
        <v>1</v>
      </c>
      <c r="DC1609" t="s">
        <v>132</v>
      </c>
      <c r="DD1609" t="s">
        <v>133</v>
      </c>
      <c r="DG1609">
        <v>1936496</v>
      </c>
      <c r="DI1609">
        <v>0</v>
      </c>
      <c r="DJ1609">
        <v>0</v>
      </c>
      <c r="DK1609">
        <v>1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3">
      <c r="A1610" t="str">
        <f>"09/28/2024 21:16:49.045"</f>
        <v>09/28/2024 21:16:49.045</v>
      </c>
      <c r="C1610" t="str">
        <f t="shared" si="99"/>
        <v>FFDFD7C0</v>
      </c>
      <c r="D1610" t="s">
        <v>136</v>
      </c>
      <c r="E1610">
        <v>3</v>
      </c>
      <c r="F1610">
        <v>1003</v>
      </c>
      <c r="G1610" t="s">
        <v>142</v>
      </c>
      <c r="J1610" t="s">
        <v>137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"21:16:48.773"</f>
        <v>21:16:48.773</v>
      </c>
      <c r="T1610" t="str">
        <f>"21:16:48.373"</f>
        <v>21:16:48.373</v>
      </c>
      <c r="U1610" t="str">
        <f t="shared" si="101"/>
        <v>A073EB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126</v>
      </c>
      <c r="AG1610">
        <v>0</v>
      </c>
      <c r="AH1610">
        <v>0</v>
      </c>
      <c r="AI1610">
        <v>2</v>
      </c>
      <c r="AJ1610">
        <v>1</v>
      </c>
      <c r="AK1610" t="s">
        <v>808</v>
      </c>
      <c r="AL1610">
        <v>36.012154000000002</v>
      </c>
      <c r="AM1610" t="s">
        <v>809</v>
      </c>
      <c r="AN1610">
        <v>-75.660846000000006</v>
      </c>
      <c r="AO1610">
        <v>25</v>
      </c>
      <c r="AP1610">
        <v>900</v>
      </c>
      <c r="AQ1610" t="s">
        <v>129</v>
      </c>
      <c r="AR1610">
        <v>26</v>
      </c>
      <c r="AS1610">
        <v>130</v>
      </c>
      <c r="AT1610">
        <v>-320</v>
      </c>
      <c r="BB1610" t="str">
        <f t="shared" si="102"/>
        <v>1200</v>
      </c>
      <c r="BC1610">
        <v>1</v>
      </c>
      <c r="BD1610" t="str">
        <f t="shared" si="100"/>
        <v xml:space="preserve">N1281F  </v>
      </c>
      <c r="BE1610">
        <v>1</v>
      </c>
      <c r="BG1610">
        <v>0</v>
      </c>
      <c r="BH1610">
        <v>0</v>
      </c>
      <c r="BI1610">
        <v>0</v>
      </c>
      <c r="BJ1610">
        <v>725</v>
      </c>
      <c r="BK1610">
        <v>-175</v>
      </c>
      <c r="BL1610" t="s">
        <v>130</v>
      </c>
      <c r="BM1610">
        <v>1</v>
      </c>
      <c r="BN1610">
        <v>0</v>
      </c>
      <c r="BO1610">
        <v>1</v>
      </c>
      <c r="BP1610">
        <v>0</v>
      </c>
      <c r="BT1610">
        <v>0</v>
      </c>
      <c r="BU1610">
        <v>0</v>
      </c>
      <c r="CE1610" t="str">
        <f>"21:16:48.780"</f>
        <v>21:16:48.780</v>
      </c>
      <c r="CF1610">
        <v>779898670</v>
      </c>
      <c r="CI1610">
        <v>0</v>
      </c>
      <c r="CJ1610">
        <v>1504</v>
      </c>
      <c r="CK1610">
        <v>1011.2</v>
      </c>
      <c r="CL1610">
        <v>4.2187999999999999</v>
      </c>
      <c r="CM1610">
        <v>1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131</v>
      </c>
      <c r="DA1610">
        <v>145</v>
      </c>
      <c r="DB1610">
        <v>1</v>
      </c>
      <c r="DC1610" t="s">
        <v>132</v>
      </c>
      <c r="DD1610" t="s">
        <v>133</v>
      </c>
      <c r="DG1610">
        <v>1936987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3">
      <c r="A1611" t="str">
        <f>"09/28/2024 21:16:49.045"</f>
        <v>09/28/2024 21:16:49.045</v>
      </c>
      <c r="C1611" t="str">
        <f t="shared" si="99"/>
        <v>FFDFD7C0</v>
      </c>
      <c r="D1611" t="s">
        <v>123</v>
      </c>
      <c r="E1611">
        <v>2</v>
      </c>
      <c r="H1611">
        <v>158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"21:16:48.773"</f>
        <v>21:16:48.773</v>
      </c>
      <c r="T1611" t="str">
        <f>"21:16:48.373"</f>
        <v>21:16:48.373</v>
      </c>
      <c r="U1611" t="str">
        <f t="shared" si="101"/>
        <v>A073EB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126</v>
      </c>
      <c r="AG1611">
        <v>0</v>
      </c>
      <c r="AH1611">
        <v>0</v>
      </c>
      <c r="AI1611">
        <v>2</v>
      </c>
      <c r="AJ1611">
        <v>1</v>
      </c>
      <c r="AK1611" t="s">
        <v>808</v>
      </c>
      <c r="AL1611">
        <v>36.012154000000002</v>
      </c>
      <c r="AM1611" t="s">
        <v>809</v>
      </c>
      <c r="AN1611">
        <v>-75.660846000000006</v>
      </c>
      <c r="AO1611">
        <v>25</v>
      </c>
      <c r="AP1611">
        <v>900</v>
      </c>
      <c r="AQ1611" t="s">
        <v>129</v>
      </c>
      <c r="AR1611">
        <v>26</v>
      </c>
      <c r="AS1611">
        <v>130</v>
      </c>
      <c r="AT1611">
        <v>-320</v>
      </c>
      <c r="BB1611" t="str">
        <f t="shared" si="102"/>
        <v>1200</v>
      </c>
      <c r="BC1611">
        <v>1</v>
      </c>
      <c r="BD1611" t="str">
        <f t="shared" si="100"/>
        <v xml:space="preserve">N1281F  </v>
      </c>
      <c r="BE1611">
        <v>1</v>
      </c>
      <c r="BG1611">
        <v>0</v>
      </c>
      <c r="BH1611">
        <v>0</v>
      </c>
      <c r="BI1611">
        <v>0</v>
      </c>
      <c r="BJ1611">
        <v>725</v>
      </c>
      <c r="BK1611">
        <v>-175</v>
      </c>
      <c r="BL1611" t="s">
        <v>130</v>
      </c>
      <c r="BM1611">
        <v>1</v>
      </c>
      <c r="BN1611">
        <v>0</v>
      </c>
      <c r="BO1611">
        <v>1</v>
      </c>
      <c r="BP1611">
        <v>0</v>
      </c>
      <c r="BT1611">
        <v>0</v>
      </c>
      <c r="BU1611">
        <v>0</v>
      </c>
      <c r="CE1611" t="str">
        <f>"21:16:48.780"</f>
        <v>21:16:48.780</v>
      </c>
      <c r="CF1611">
        <v>779898670</v>
      </c>
      <c r="CI1611">
        <v>0</v>
      </c>
      <c r="CJ1611">
        <v>1504</v>
      </c>
      <c r="CK1611">
        <v>1011.2</v>
      </c>
      <c r="CL1611">
        <v>4.2187999999999999</v>
      </c>
      <c r="CM1611">
        <v>1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5</v>
      </c>
      <c r="CY1611">
        <v>7</v>
      </c>
      <c r="CZ1611" t="s">
        <v>131</v>
      </c>
      <c r="DA1611">
        <v>145</v>
      </c>
      <c r="DB1611">
        <v>1</v>
      </c>
      <c r="DC1611" t="s">
        <v>132</v>
      </c>
      <c r="DD1611" t="s">
        <v>133</v>
      </c>
      <c r="DG1611">
        <v>1936987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3">
      <c r="A1612" t="str">
        <f>"09/28/2024 21:16:49.045"</f>
        <v>09/28/2024 21:16:49.045</v>
      </c>
      <c r="C1612" t="str">
        <f t="shared" si="99"/>
        <v>FFDFD7C0</v>
      </c>
      <c r="D1612" t="s">
        <v>143</v>
      </c>
      <c r="E1612">
        <v>13</v>
      </c>
      <c r="J1612" t="s">
        <v>144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"21:16:48.773"</f>
        <v>21:16:48.773</v>
      </c>
      <c r="T1612" t="str">
        <f>"21:16:48.373"</f>
        <v>21:16:48.373</v>
      </c>
      <c r="U1612" t="str">
        <f t="shared" si="101"/>
        <v>A073EB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126</v>
      </c>
      <c r="AG1612">
        <v>0</v>
      </c>
      <c r="AH1612">
        <v>0</v>
      </c>
      <c r="AI1612">
        <v>2</v>
      </c>
      <c r="AJ1612">
        <v>1</v>
      </c>
      <c r="AK1612" t="s">
        <v>808</v>
      </c>
      <c r="AL1612">
        <v>36.012154000000002</v>
      </c>
      <c r="AM1612" t="s">
        <v>809</v>
      </c>
      <c r="AN1612">
        <v>-75.660846000000006</v>
      </c>
      <c r="AO1612">
        <v>25</v>
      </c>
      <c r="AP1612">
        <v>900</v>
      </c>
      <c r="AQ1612" t="s">
        <v>129</v>
      </c>
      <c r="AR1612">
        <v>26</v>
      </c>
      <c r="AS1612">
        <v>130</v>
      </c>
      <c r="AT1612">
        <v>-320</v>
      </c>
      <c r="BB1612" t="str">
        <f t="shared" si="102"/>
        <v>1200</v>
      </c>
      <c r="BC1612">
        <v>1</v>
      </c>
      <c r="BD1612" t="str">
        <f t="shared" si="100"/>
        <v xml:space="preserve">N1281F  </v>
      </c>
      <c r="BE1612">
        <v>1</v>
      </c>
      <c r="BG1612">
        <v>0</v>
      </c>
      <c r="BH1612">
        <v>0</v>
      </c>
      <c r="BI1612">
        <v>0</v>
      </c>
      <c r="BJ1612">
        <v>725</v>
      </c>
      <c r="BK1612">
        <v>-175</v>
      </c>
      <c r="BL1612" t="s">
        <v>130</v>
      </c>
      <c r="BM1612">
        <v>1</v>
      </c>
      <c r="BN1612">
        <v>0</v>
      </c>
      <c r="BO1612">
        <v>1</v>
      </c>
      <c r="BP1612">
        <v>0</v>
      </c>
      <c r="BT1612">
        <v>0</v>
      </c>
      <c r="BU1612">
        <v>0</v>
      </c>
      <c r="CE1612" t="str">
        <f>"21:16:48.780"</f>
        <v>21:16:48.780</v>
      </c>
      <c r="CF1612">
        <v>779898670</v>
      </c>
      <c r="CI1612">
        <v>0</v>
      </c>
      <c r="CJ1612">
        <v>1504</v>
      </c>
      <c r="CK1612">
        <v>1011.2</v>
      </c>
      <c r="CL1612">
        <v>4.2187999999999999</v>
      </c>
      <c r="CM1612">
        <v>1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131</v>
      </c>
      <c r="DA1612">
        <v>145</v>
      </c>
      <c r="DB1612">
        <v>1</v>
      </c>
      <c r="DC1612" t="s">
        <v>132</v>
      </c>
      <c r="DD1612" t="s">
        <v>133</v>
      </c>
      <c r="DG1612">
        <v>1936987</v>
      </c>
      <c r="DI1612">
        <v>0</v>
      </c>
      <c r="DJ1612">
        <v>0</v>
      </c>
      <c r="DK1612">
        <v>1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3">
      <c r="A1613" t="str">
        <f>"09/28/2024 21:16:49.045"</f>
        <v>09/28/2024 21:16:49.045</v>
      </c>
      <c r="C1613" t="str">
        <f t="shared" si="99"/>
        <v>FFDFD7C0</v>
      </c>
      <c r="D1613" t="s">
        <v>427</v>
      </c>
      <c r="E1613">
        <v>46</v>
      </c>
      <c r="H1613">
        <v>143</v>
      </c>
      <c r="I1613" t="s">
        <v>428</v>
      </c>
      <c r="J1613" t="s">
        <v>297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"21:16:48.773"</f>
        <v>21:16:48.773</v>
      </c>
      <c r="T1613" t="str">
        <f>"21:16:48.373"</f>
        <v>21:16:48.373</v>
      </c>
      <c r="U1613" t="str">
        <f t="shared" si="101"/>
        <v>A073EB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126</v>
      </c>
      <c r="AG1613">
        <v>0</v>
      </c>
      <c r="AH1613">
        <v>0</v>
      </c>
      <c r="AI1613">
        <v>2</v>
      </c>
      <c r="AJ1613">
        <v>1</v>
      </c>
      <c r="AK1613" t="s">
        <v>808</v>
      </c>
      <c r="AL1613">
        <v>36.012154000000002</v>
      </c>
      <c r="AM1613" t="s">
        <v>809</v>
      </c>
      <c r="AN1613">
        <v>-75.660846000000006</v>
      </c>
      <c r="AO1613">
        <v>25</v>
      </c>
      <c r="AP1613">
        <v>900</v>
      </c>
      <c r="AQ1613" t="s">
        <v>129</v>
      </c>
      <c r="AR1613">
        <v>26</v>
      </c>
      <c r="AS1613">
        <v>130</v>
      </c>
      <c r="AT1613">
        <v>-320</v>
      </c>
      <c r="BB1613" t="str">
        <f t="shared" si="102"/>
        <v>1200</v>
      </c>
      <c r="BC1613">
        <v>1</v>
      </c>
      <c r="BD1613" t="str">
        <f t="shared" si="100"/>
        <v xml:space="preserve">N1281F  </v>
      </c>
      <c r="BE1613">
        <v>1</v>
      </c>
      <c r="BG1613">
        <v>0</v>
      </c>
      <c r="BH1613">
        <v>0</v>
      </c>
      <c r="BI1613">
        <v>0</v>
      </c>
      <c r="BJ1613">
        <v>725</v>
      </c>
      <c r="BK1613">
        <v>-175</v>
      </c>
      <c r="BL1613" t="s">
        <v>130</v>
      </c>
      <c r="BM1613">
        <v>1</v>
      </c>
      <c r="BN1613">
        <v>0</v>
      </c>
      <c r="BO1613">
        <v>1</v>
      </c>
      <c r="BP1613">
        <v>0</v>
      </c>
      <c r="BT1613">
        <v>0</v>
      </c>
      <c r="BU1613">
        <v>0</v>
      </c>
      <c r="CE1613" t="str">
        <f>"21:16:48.780"</f>
        <v>21:16:48.780</v>
      </c>
      <c r="CF1613">
        <v>779898670</v>
      </c>
      <c r="CI1613">
        <v>0</v>
      </c>
      <c r="CJ1613">
        <v>1504</v>
      </c>
      <c r="CK1613">
        <v>1011.2</v>
      </c>
      <c r="CL1613">
        <v>4.2187999999999999</v>
      </c>
      <c r="CM1613">
        <v>1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5</v>
      </c>
      <c r="CY1613">
        <v>7</v>
      </c>
      <c r="CZ1613" t="s">
        <v>131</v>
      </c>
      <c r="DA1613">
        <v>145</v>
      </c>
      <c r="DB1613">
        <v>1</v>
      </c>
      <c r="DC1613" t="s">
        <v>132</v>
      </c>
      <c r="DD1613" t="s">
        <v>133</v>
      </c>
      <c r="DG1613">
        <v>1936987</v>
      </c>
      <c r="DI1613">
        <v>0</v>
      </c>
      <c r="DJ1613">
        <v>0</v>
      </c>
      <c r="DK1613">
        <v>1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3">
      <c r="A1614" t="str">
        <f>"09/28/2024 21:16:49.045"</f>
        <v>09/28/2024 21:16:49.045</v>
      </c>
      <c r="C1614" t="str">
        <f t="shared" si="99"/>
        <v>FFDFD7C0</v>
      </c>
      <c r="D1614" t="s">
        <v>136</v>
      </c>
      <c r="E1614">
        <v>4</v>
      </c>
      <c r="F1614">
        <v>1004</v>
      </c>
      <c r="G1614" t="s">
        <v>124</v>
      </c>
      <c r="J1614" t="s">
        <v>137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"21:16:48.773"</f>
        <v>21:16:48.773</v>
      </c>
      <c r="T1614" t="str">
        <f>"21:16:48.373"</f>
        <v>21:16:48.373</v>
      </c>
      <c r="U1614" t="str">
        <f t="shared" si="101"/>
        <v>A073EB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126</v>
      </c>
      <c r="AG1614">
        <v>0</v>
      </c>
      <c r="AH1614">
        <v>0</v>
      </c>
      <c r="AI1614">
        <v>2</v>
      </c>
      <c r="AJ1614">
        <v>1</v>
      </c>
      <c r="AK1614" t="s">
        <v>808</v>
      </c>
      <c r="AL1614">
        <v>36.012154000000002</v>
      </c>
      <c r="AM1614" t="s">
        <v>809</v>
      </c>
      <c r="AN1614">
        <v>-75.660846000000006</v>
      </c>
      <c r="AO1614">
        <v>25</v>
      </c>
      <c r="AP1614">
        <v>900</v>
      </c>
      <c r="AQ1614" t="s">
        <v>129</v>
      </c>
      <c r="AR1614">
        <v>26</v>
      </c>
      <c r="AS1614">
        <v>130</v>
      </c>
      <c r="AT1614">
        <v>-320</v>
      </c>
      <c r="BB1614" t="str">
        <f t="shared" si="102"/>
        <v>1200</v>
      </c>
      <c r="BC1614">
        <v>1</v>
      </c>
      <c r="BD1614" t="str">
        <f t="shared" si="100"/>
        <v xml:space="preserve">N1281F  </v>
      </c>
      <c r="BE1614">
        <v>1</v>
      </c>
      <c r="BG1614">
        <v>0</v>
      </c>
      <c r="BH1614">
        <v>0</v>
      </c>
      <c r="BI1614">
        <v>0</v>
      </c>
      <c r="BJ1614">
        <v>725</v>
      </c>
      <c r="BK1614">
        <v>-175</v>
      </c>
      <c r="BL1614" t="s">
        <v>130</v>
      </c>
      <c r="BM1614">
        <v>1</v>
      </c>
      <c r="BN1614">
        <v>0</v>
      </c>
      <c r="BO1614">
        <v>1</v>
      </c>
      <c r="BP1614">
        <v>0</v>
      </c>
      <c r="BT1614">
        <v>0</v>
      </c>
      <c r="BU1614">
        <v>0</v>
      </c>
      <c r="CE1614" t="str">
        <f>"21:16:48.780"</f>
        <v>21:16:48.780</v>
      </c>
      <c r="CF1614">
        <v>779898670</v>
      </c>
      <c r="CI1614">
        <v>0</v>
      </c>
      <c r="CJ1614">
        <v>1504</v>
      </c>
      <c r="CK1614">
        <v>1011.2</v>
      </c>
      <c r="CL1614">
        <v>4.2187999999999999</v>
      </c>
      <c r="CM1614">
        <v>1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5</v>
      </c>
      <c r="CY1614">
        <v>7</v>
      </c>
      <c r="CZ1614" t="s">
        <v>131</v>
      </c>
      <c r="DA1614">
        <v>145</v>
      </c>
      <c r="DB1614">
        <v>1</v>
      </c>
      <c r="DC1614" t="s">
        <v>132</v>
      </c>
      <c r="DD1614" t="s">
        <v>133</v>
      </c>
      <c r="DG1614">
        <v>1936987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3">
      <c r="A1615" t="str">
        <f>"09/28/2024 21:16:50.030"</f>
        <v>09/28/2024 21:16:50.030</v>
      </c>
      <c r="C1615" t="str">
        <f t="shared" si="99"/>
        <v>FFDFD7C0</v>
      </c>
      <c r="D1615" t="s">
        <v>136</v>
      </c>
      <c r="E1615">
        <v>3</v>
      </c>
      <c r="F1615">
        <v>1003</v>
      </c>
      <c r="G1615" t="s">
        <v>142</v>
      </c>
      <c r="J1615" t="s">
        <v>137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"21:16:49.609"</f>
        <v>21:16:49.609</v>
      </c>
      <c r="T1615" t="str">
        <f>"21:16:49.209"</f>
        <v>21:16:49.209</v>
      </c>
      <c r="U1615" t="str">
        <f t="shared" si="101"/>
        <v>A073EB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126</v>
      </c>
      <c r="AG1615">
        <v>0</v>
      </c>
      <c r="AH1615">
        <v>0</v>
      </c>
      <c r="AI1615">
        <v>2</v>
      </c>
      <c r="AJ1615">
        <v>1</v>
      </c>
      <c r="AK1615" t="s">
        <v>810</v>
      </c>
      <c r="AL1615">
        <v>36.012669000000002</v>
      </c>
      <c r="AM1615" t="s">
        <v>811</v>
      </c>
      <c r="AN1615">
        <v>-75.660739000000007</v>
      </c>
      <c r="AO1615">
        <v>25</v>
      </c>
      <c r="AP1615">
        <v>900</v>
      </c>
      <c r="AQ1615" t="s">
        <v>129</v>
      </c>
      <c r="AR1615">
        <v>26</v>
      </c>
      <c r="AS1615">
        <v>131</v>
      </c>
      <c r="AT1615">
        <v>-320</v>
      </c>
      <c r="BB1615" t="str">
        <f t="shared" si="102"/>
        <v>1200</v>
      </c>
      <c r="BC1615">
        <v>1</v>
      </c>
      <c r="BD1615" t="str">
        <f t="shared" si="100"/>
        <v xml:space="preserve">N1281F  </v>
      </c>
      <c r="BE1615">
        <v>1</v>
      </c>
      <c r="BG1615">
        <v>0</v>
      </c>
      <c r="BH1615">
        <v>0</v>
      </c>
      <c r="BI1615">
        <v>0</v>
      </c>
      <c r="BJ1615">
        <v>725</v>
      </c>
      <c r="BK1615">
        <v>-175</v>
      </c>
      <c r="BL1615" t="s">
        <v>130</v>
      </c>
      <c r="BM1615">
        <v>1</v>
      </c>
      <c r="BN1615">
        <v>0</v>
      </c>
      <c r="BO1615">
        <v>1</v>
      </c>
      <c r="BP1615">
        <v>0</v>
      </c>
      <c r="BT1615">
        <v>0</v>
      </c>
      <c r="BU1615">
        <v>0</v>
      </c>
      <c r="CE1615" t="str">
        <f>"21:16:49.617"</f>
        <v>21:16:49.617</v>
      </c>
      <c r="CF1615">
        <v>617128016</v>
      </c>
      <c r="CI1615">
        <v>0</v>
      </c>
      <c r="CJ1615">
        <v>1504</v>
      </c>
      <c r="CK1615">
        <v>1011.2</v>
      </c>
      <c r="CL1615">
        <v>4.2187999999999999</v>
      </c>
      <c r="CM1615">
        <v>1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5</v>
      </c>
      <c r="CY1615">
        <v>7</v>
      </c>
      <c r="CZ1615" t="s">
        <v>131</v>
      </c>
      <c r="DA1615">
        <v>145</v>
      </c>
      <c r="DB1615">
        <v>1</v>
      </c>
      <c r="DC1615" t="s">
        <v>132</v>
      </c>
      <c r="DD1615" t="s">
        <v>133</v>
      </c>
      <c r="DG1615">
        <v>1937383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3">
      <c r="A1616" t="str">
        <f>"09/28/2024 21:16:50.030"</f>
        <v>09/28/2024 21:16:50.030</v>
      </c>
      <c r="C1616" t="str">
        <f t="shared" si="99"/>
        <v>FFDFD7C0</v>
      </c>
      <c r="D1616" t="s">
        <v>143</v>
      </c>
      <c r="E1616">
        <v>13</v>
      </c>
      <c r="J1616" t="s">
        <v>144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"21:16:49.609"</f>
        <v>21:16:49.609</v>
      </c>
      <c r="T1616" t="str">
        <f>"21:16:49.209"</f>
        <v>21:16:49.209</v>
      </c>
      <c r="U1616" t="str">
        <f t="shared" si="101"/>
        <v>A073EB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126</v>
      </c>
      <c r="AG1616">
        <v>0</v>
      </c>
      <c r="AH1616">
        <v>0</v>
      </c>
      <c r="AI1616">
        <v>2</v>
      </c>
      <c r="AJ1616">
        <v>1</v>
      </c>
      <c r="AK1616" t="s">
        <v>810</v>
      </c>
      <c r="AL1616">
        <v>36.012669000000002</v>
      </c>
      <c r="AM1616" t="s">
        <v>811</v>
      </c>
      <c r="AN1616">
        <v>-75.660739000000007</v>
      </c>
      <c r="AO1616">
        <v>25</v>
      </c>
      <c r="AP1616">
        <v>900</v>
      </c>
      <c r="AQ1616" t="s">
        <v>129</v>
      </c>
      <c r="AR1616">
        <v>26</v>
      </c>
      <c r="AS1616">
        <v>131</v>
      </c>
      <c r="AT1616">
        <v>-320</v>
      </c>
      <c r="BB1616" t="str">
        <f t="shared" si="102"/>
        <v>1200</v>
      </c>
      <c r="BC1616">
        <v>1</v>
      </c>
      <c r="BD1616" t="str">
        <f t="shared" si="100"/>
        <v xml:space="preserve">N1281F  </v>
      </c>
      <c r="BE1616">
        <v>1</v>
      </c>
      <c r="BG1616">
        <v>0</v>
      </c>
      <c r="BH1616">
        <v>0</v>
      </c>
      <c r="BI1616">
        <v>0</v>
      </c>
      <c r="BJ1616">
        <v>725</v>
      </c>
      <c r="BK1616">
        <v>-175</v>
      </c>
      <c r="BL1616" t="s">
        <v>130</v>
      </c>
      <c r="BM1616">
        <v>1</v>
      </c>
      <c r="BN1616">
        <v>0</v>
      </c>
      <c r="BO1616">
        <v>1</v>
      </c>
      <c r="BP1616">
        <v>0</v>
      </c>
      <c r="BT1616">
        <v>0</v>
      </c>
      <c r="BU1616">
        <v>0</v>
      </c>
      <c r="CE1616" t="str">
        <f>"21:16:49.617"</f>
        <v>21:16:49.617</v>
      </c>
      <c r="CF1616">
        <v>617128016</v>
      </c>
      <c r="CI1616">
        <v>0</v>
      </c>
      <c r="CJ1616">
        <v>1504</v>
      </c>
      <c r="CK1616">
        <v>1011.2</v>
      </c>
      <c r="CL1616">
        <v>4.2187999999999999</v>
      </c>
      <c r="CM1616">
        <v>1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131</v>
      </c>
      <c r="DA1616">
        <v>145</v>
      </c>
      <c r="DB1616">
        <v>1</v>
      </c>
      <c r="DC1616" t="s">
        <v>132</v>
      </c>
      <c r="DD1616" t="s">
        <v>133</v>
      </c>
      <c r="DG1616">
        <v>1937383</v>
      </c>
      <c r="DI1616">
        <v>0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3">
      <c r="A1617" t="str">
        <f>"09/28/2024 21:16:50.030"</f>
        <v>09/28/2024 21:16:50.030</v>
      </c>
      <c r="C1617" t="str">
        <f t="shared" si="99"/>
        <v>FFDFD7C0</v>
      </c>
      <c r="D1617" t="s">
        <v>123</v>
      </c>
      <c r="E1617">
        <v>2</v>
      </c>
      <c r="H1617">
        <v>158</v>
      </c>
      <c r="I1617" t="s">
        <v>124</v>
      </c>
      <c r="J1617" t="s">
        <v>125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"21:16:49.609"</f>
        <v>21:16:49.609</v>
      </c>
      <c r="T1617" t="str">
        <f>"21:16:49.209"</f>
        <v>21:16:49.209</v>
      </c>
      <c r="U1617" t="str">
        <f t="shared" si="101"/>
        <v>A073EB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126</v>
      </c>
      <c r="AG1617">
        <v>0</v>
      </c>
      <c r="AH1617">
        <v>0</v>
      </c>
      <c r="AI1617">
        <v>2</v>
      </c>
      <c r="AJ1617">
        <v>1</v>
      </c>
      <c r="AK1617" t="s">
        <v>810</v>
      </c>
      <c r="AL1617">
        <v>36.012669000000002</v>
      </c>
      <c r="AM1617" t="s">
        <v>811</v>
      </c>
      <c r="AN1617">
        <v>-75.660739000000007</v>
      </c>
      <c r="AO1617">
        <v>25</v>
      </c>
      <c r="AP1617">
        <v>900</v>
      </c>
      <c r="AQ1617" t="s">
        <v>129</v>
      </c>
      <c r="AR1617">
        <v>26</v>
      </c>
      <c r="AS1617">
        <v>131</v>
      </c>
      <c r="AT1617">
        <v>-320</v>
      </c>
      <c r="BB1617" t="str">
        <f t="shared" si="102"/>
        <v>1200</v>
      </c>
      <c r="BC1617">
        <v>1</v>
      </c>
      <c r="BD1617" t="str">
        <f t="shared" si="100"/>
        <v xml:space="preserve">N1281F  </v>
      </c>
      <c r="BE1617">
        <v>1</v>
      </c>
      <c r="BG1617">
        <v>0</v>
      </c>
      <c r="BH1617">
        <v>0</v>
      </c>
      <c r="BI1617">
        <v>0</v>
      </c>
      <c r="BJ1617">
        <v>725</v>
      </c>
      <c r="BK1617">
        <v>-175</v>
      </c>
      <c r="BL1617" t="s">
        <v>130</v>
      </c>
      <c r="BM1617">
        <v>1</v>
      </c>
      <c r="BN1617">
        <v>0</v>
      </c>
      <c r="BO1617">
        <v>1</v>
      </c>
      <c r="BP1617">
        <v>0</v>
      </c>
      <c r="BT1617">
        <v>0</v>
      </c>
      <c r="BU1617">
        <v>0</v>
      </c>
      <c r="CE1617" t="str">
        <f>"21:16:49.617"</f>
        <v>21:16:49.617</v>
      </c>
      <c r="CF1617">
        <v>617128016</v>
      </c>
      <c r="CI1617">
        <v>0</v>
      </c>
      <c r="CJ1617">
        <v>1504</v>
      </c>
      <c r="CK1617">
        <v>1011.2</v>
      </c>
      <c r="CL1617">
        <v>4.2187999999999999</v>
      </c>
      <c r="CM1617">
        <v>1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131</v>
      </c>
      <c r="DA1617">
        <v>145</v>
      </c>
      <c r="DB1617">
        <v>1</v>
      </c>
      <c r="DC1617" t="s">
        <v>132</v>
      </c>
      <c r="DD1617" t="s">
        <v>133</v>
      </c>
      <c r="DG1617">
        <v>1937383</v>
      </c>
      <c r="DI1617">
        <v>0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3">
      <c r="A1618" t="str">
        <f>"09/28/2024 21:16:50.030"</f>
        <v>09/28/2024 21:16:50.030</v>
      </c>
      <c r="C1618" t="str">
        <f t="shared" si="99"/>
        <v>FFDFD7C0</v>
      </c>
      <c r="D1618" t="s">
        <v>427</v>
      </c>
      <c r="E1618">
        <v>46</v>
      </c>
      <c r="H1618">
        <v>143</v>
      </c>
      <c r="I1618" t="s">
        <v>428</v>
      </c>
      <c r="J1618" t="s">
        <v>297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"21:16:49.609"</f>
        <v>21:16:49.609</v>
      </c>
      <c r="T1618" t="str">
        <f>"21:16:49.209"</f>
        <v>21:16:49.209</v>
      </c>
      <c r="U1618" t="str">
        <f t="shared" si="101"/>
        <v>A073EB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126</v>
      </c>
      <c r="AG1618">
        <v>0</v>
      </c>
      <c r="AH1618">
        <v>0</v>
      </c>
      <c r="AI1618">
        <v>2</v>
      </c>
      <c r="AJ1618">
        <v>1</v>
      </c>
      <c r="AK1618" t="s">
        <v>810</v>
      </c>
      <c r="AL1618">
        <v>36.012669000000002</v>
      </c>
      <c r="AM1618" t="s">
        <v>811</v>
      </c>
      <c r="AN1618">
        <v>-75.660739000000007</v>
      </c>
      <c r="AO1618">
        <v>25</v>
      </c>
      <c r="AP1618">
        <v>900</v>
      </c>
      <c r="AQ1618" t="s">
        <v>129</v>
      </c>
      <c r="AR1618">
        <v>26</v>
      </c>
      <c r="AS1618">
        <v>131</v>
      </c>
      <c r="AT1618">
        <v>-320</v>
      </c>
      <c r="BB1618" t="str">
        <f t="shared" si="102"/>
        <v>1200</v>
      </c>
      <c r="BC1618">
        <v>1</v>
      </c>
      <c r="BD1618" t="str">
        <f t="shared" si="100"/>
        <v xml:space="preserve">N1281F  </v>
      </c>
      <c r="BE1618">
        <v>1</v>
      </c>
      <c r="BG1618">
        <v>0</v>
      </c>
      <c r="BH1618">
        <v>0</v>
      </c>
      <c r="BI1618">
        <v>0</v>
      </c>
      <c r="BJ1618">
        <v>725</v>
      </c>
      <c r="BK1618">
        <v>-175</v>
      </c>
      <c r="BL1618" t="s">
        <v>130</v>
      </c>
      <c r="BM1618">
        <v>1</v>
      </c>
      <c r="BN1618">
        <v>0</v>
      </c>
      <c r="BO1618">
        <v>1</v>
      </c>
      <c r="BP1618">
        <v>0</v>
      </c>
      <c r="BT1618">
        <v>0</v>
      </c>
      <c r="BU1618">
        <v>0</v>
      </c>
      <c r="CE1618" t="str">
        <f>"21:16:49.617"</f>
        <v>21:16:49.617</v>
      </c>
      <c r="CF1618">
        <v>617128016</v>
      </c>
      <c r="CI1618">
        <v>0</v>
      </c>
      <c r="CJ1618">
        <v>1504</v>
      </c>
      <c r="CK1618">
        <v>1011.2</v>
      </c>
      <c r="CL1618">
        <v>4.2187999999999999</v>
      </c>
      <c r="CM1618">
        <v>1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131</v>
      </c>
      <c r="DA1618">
        <v>145</v>
      </c>
      <c r="DB1618">
        <v>1</v>
      </c>
      <c r="DC1618" t="s">
        <v>132</v>
      </c>
      <c r="DD1618" t="s">
        <v>133</v>
      </c>
      <c r="DG1618">
        <v>1937383</v>
      </c>
      <c r="DI1618">
        <v>0</v>
      </c>
      <c r="DJ1618">
        <v>0</v>
      </c>
      <c r="DK1618">
        <v>1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3">
      <c r="A1619" t="str">
        <f>"09/28/2024 21:16:50.030"</f>
        <v>09/28/2024 21:16:50.030</v>
      </c>
      <c r="C1619" t="str">
        <f t="shared" si="99"/>
        <v>FFDFD7C0</v>
      </c>
      <c r="D1619" t="s">
        <v>136</v>
      </c>
      <c r="E1619">
        <v>4</v>
      </c>
      <c r="F1619">
        <v>1004</v>
      </c>
      <c r="G1619" t="s">
        <v>124</v>
      </c>
      <c r="J1619" t="s">
        <v>137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"21:16:49.609"</f>
        <v>21:16:49.609</v>
      </c>
      <c r="T1619" t="str">
        <f>"21:16:49.209"</f>
        <v>21:16:49.209</v>
      </c>
      <c r="U1619" t="str">
        <f t="shared" si="101"/>
        <v>A073EB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126</v>
      </c>
      <c r="AG1619">
        <v>0</v>
      </c>
      <c r="AH1619">
        <v>0</v>
      </c>
      <c r="AI1619">
        <v>2</v>
      </c>
      <c r="AJ1619">
        <v>1</v>
      </c>
      <c r="AK1619" t="s">
        <v>810</v>
      </c>
      <c r="AL1619">
        <v>36.012669000000002</v>
      </c>
      <c r="AM1619" t="s">
        <v>811</v>
      </c>
      <c r="AN1619">
        <v>-75.660739000000007</v>
      </c>
      <c r="AO1619">
        <v>25</v>
      </c>
      <c r="AP1619">
        <v>900</v>
      </c>
      <c r="AQ1619" t="s">
        <v>129</v>
      </c>
      <c r="AR1619">
        <v>26</v>
      </c>
      <c r="AS1619">
        <v>131</v>
      </c>
      <c r="AT1619">
        <v>-320</v>
      </c>
      <c r="BB1619" t="str">
        <f t="shared" si="102"/>
        <v>1200</v>
      </c>
      <c r="BC1619">
        <v>1</v>
      </c>
      <c r="BD1619" t="str">
        <f t="shared" si="100"/>
        <v xml:space="preserve">N1281F  </v>
      </c>
      <c r="BE1619">
        <v>1</v>
      </c>
      <c r="BG1619">
        <v>0</v>
      </c>
      <c r="BH1619">
        <v>0</v>
      </c>
      <c r="BI1619">
        <v>0</v>
      </c>
      <c r="BJ1619">
        <v>725</v>
      </c>
      <c r="BK1619">
        <v>-175</v>
      </c>
      <c r="BL1619" t="s">
        <v>130</v>
      </c>
      <c r="BM1619">
        <v>1</v>
      </c>
      <c r="BN1619">
        <v>0</v>
      </c>
      <c r="BO1619">
        <v>1</v>
      </c>
      <c r="BP1619">
        <v>0</v>
      </c>
      <c r="BT1619">
        <v>0</v>
      </c>
      <c r="BU1619">
        <v>0</v>
      </c>
      <c r="CE1619" t="str">
        <f>"21:16:49.617"</f>
        <v>21:16:49.617</v>
      </c>
      <c r="CF1619">
        <v>617128016</v>
      </c>
      <c r="CI1619">
        <v>0</v>
      </c>
      <c r="CJ1619">
        <v>1504</v>
      </c>
      <c r="CK1619">
        <v>1011.2</v>
      </c>
      <c r="CL1619">
        <v>4.2187999999999999</v>
      </c>
      <c r="CM1619">
        <v>1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131</v>
      </c>
      <c r="DA1619">
        <v>145</v>
      </c>
      <c r="DB1619">
        <v>1</v>
      </c>
      <c r="DC1619" t="s">
        <v>132</v>
      </c>
      <c r="DD1619" t="s">
        <v>133</v>
      </c>
      <c r="DG1619">
        <v>1937383</v>
      </c>
      <c r="DI1619">
        <v>0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3">
      <c r="A1620" t="str">
        <f>"09/28/2024 21:16:50.701"</f>
        <v>09/28/2024 21:16:50.701</v>
      </c>
      <c r="C1620" t="str">
        <f t="shared" ref="C1620:C1683" si="103">"FFDFD7C0"</f>
        <v>FFDFD7C0</v>
      </c>
      <c r="D1620" t="s">
        <v>123</v>
      </c>
      <c r="E1620">
        <v>2</v>
      </c>
      <c r="H1620">
        <v>158</v>
      </c>
      <c r="I1620" t="s">
        <v>124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"21:16:50.453"</f>
        <v>21:16:50.453</v>
      </c>
      <c r="T1620" t="str">
        <f>"21:16:50.053"</f>
        <v>21:16:50.053</v>
      </c>
      <c r="U1620" t="str">
        <f t="shared" si="101"/>
        <v>A073EB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126</v>
      </c>
      <c r="AG1620">
        <v>0</v>
      </c>
      <c r="AH1620">
        <v>0</v>
      </c>
      <c r="AI1620">
        <v>2</v>
      </c>
      <c r="AJ1620">
        <v>1</v>
      </c>
      <c r="AK1620" t="s">
        <v>812</v>
      </c>
      <c r="AL1620">
        <v>36.013184000000003</v>
      </c>
      <c r="AM1620" t="s">
        <v>813</v>
      </c>
      <c r="AN1620">
        <v>-75.660545999999997</v>
      </c>
      <c r="AO1620">
        <v>25</v>
      </c>
      <c r="AP1620">
        <v>875</v>
      </c>
      <c r="AQ1620" t="s">
        <v>129</v>
      </c>
      <c r="AR1620">
        <v>26</v>
      </c>
      <c r="AS1620">
        <v>132</v>
      </c>
      <c r="AT1620">
        <v>-320</v>
      </c>
      <c r="BB1620" t="str">
        <f t="shared" si="102"/>
        <v>1200</v>
      </c>
      <c r="BC1620">
        <v>1</v>
      </c>
      <c r="BD1620" t="str">
        <f t="shared" ref="BD1620:BD1683" si="104">"N1281F  "</f>
        <v xml:space="preserve">N1281F  </v>
      </c>
      <c r="BE1620">
        <v>1</v>
      </c>
      <c r="BG1620">
        <v>0</v>
      </c>
      <c r="BH1620">
        <v>0</v>
      </c>
      <c r="BI1620">
        <v>0</v>
      </c>
      <c r="BJ1620">
        <v>725</v>
      </c>
      <c r="BK1620">
        <v>-150</v>
      </c>
      <c r="BL1620" t="s">
        <v>130</v>
      </c>
      <c r="BM1620">
        <v>1</v>
      </c>
      <c r="BN1620">
        <v>0</v>
      </c>
      <c r="BO1620">
        <v>1</v>
      </c>
      <c r="BP1620">
        <v>0</v>
      </c>
      <c r="BT1620">
        <v>0</v>
      </c>
      <c r="BU1620">
        <v>0</v>
      </c>
      <c r="CE1620" t="str">
        <f>"21:16:50.459"</f>
        <v>21:16:50.459</v>
      </c>
      <c r="CF1620">
        <v>459272548</v>
      </c>
      <c r="CI1620">
        <v>0</v>
      </c>
      <c r="CJ1620">
        <v>1504</v>
      </c>
      <c r="CK1620">
        <v>1011.2</v>
      </c>
      <c r="CL1620">
        <v>4.2187999999999999</v>
      </c>
      <c r="CM1620">
        <v>1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145</v>
      </c>
      <c r="DB1620">
        <v>1</v>
      </c>
      <c r="DC1620" t="s">
        <v>132</v>
      </c>
      <c r="DD1620" t="s">
        <v>133</v>
      </c>
      <c r="DG1620">
        <v>1937773</v>
      </c>
      <c r="DI1620">
        <v>0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3">
      <c r="A1621" t="str">
        <f>"09/28/2024 21:16:50.701"</f>
        <v>09/28/2024 21:16:50.701</v>
      </c>
      <c r="C1621" t="str">
        <f t="shared" si="103"/>
        <v>FFDFD7C0</v>
      </c>
      <c r="D1621" t="s">
        <v>143</v>
      </c>
      <c r="E1621">
        <v>13</v>
      </c>
      <c r="J1621" t="s">
        <v>144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"21:16:50.453"</f>
        <v>21:16:50.453</v>
      </c>
      <c r="T1621" t="str">
        <f>"21:16:50.053"</f>
        <v>21:16:50.053</v>
      </c>
      <c r="U1621" t="str">
        <f t="shared" si="101"/>
        <v>A073EB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126</v>
      </c>
      <c r="AG1621">
        <v>0</v>
      </c>
      <c r="AH1621">
        <v>0</v>
      </c>
      <c r="AI1621">
        <v>2</v>
      </c>
      <c r="AJ1621">
        <v>1</v>
      </c>
      <c r="AK1621" t="s">
        <v>812</v>
      </c>
      <c r="AL1621">
        <v>36.013184000000003</v>
      </c>
      <c r="AM1621" t="s">
        <v>813</v>
      </c>
      <c r="AN1621">
        <v>-75.660545999999997</v>
      </c>
      <c r="AO1621">
        <v>25</v>
      </c>
      <c r="AP1621">
        <v>875</v>
      </c>
      <c r="AQ1621" t="s">
        <v>129</v>
      </c>
      <c r="AR1621">
        <v>26</v>
      </c>
      <c r="AS1621">
        <v>132</v>
      </c>
      <c r="AT1621">
        <v>-320</v>
      </c>
      <c r="BB1621" t="str">
        <f t="shared" si="102"/>
        <v>1200</v>
      </c>
      <c r="BC1621">
        <v>1</v>
      </c>
      <c r="BD1621" t="str">
        <f t="shared" si="104"/>
        <v xml:space="preserve">N1281F  </v>
      </c>
      <c r="BE1621">
        <v>1</v>
      </c>
      <c r="BG1621">
        <v>0</v>
      </c>
      <c r="BH1621">
        <v>0</v>
      </c>
      <c r="BI1621">
        <v>0</v>
      </c>
      <c r="BJ1621">
        <v>725</v>
      </c>
      <c r="BK1621">
        <v>-150</v>
      </c>
      <c r="BL1621" t="s">
        <v>130</v>
      </c>
      <c r="BM1621">
        <v>1</v>
      </c>
      <c r="BN1621">
        <v>0</v>
      </c>
      <c r="BO1621">
        <v>1</v>
      </c>
      <c r="BP1621">
        <v>0</v>
      </c>
      <c r="BT1621">
        <v>0</v>
      </c>
      <c r="BU1621">
        <v>0</v>
      </c>
      <c r="CE1621" t="str">
        <f>"21:16:50.459"</f>
        <v>21:16:50.459</v>
      </c>
      <c r="CF1621">
        <v>459272548</v>
      </c>
      <c r="CI1621">
        <v>0</v>
      </c>
      <c r="CJ1621">
        <v>1504</v>
      </c>
      <c r="CK1621">
        <v>1011.2</v>
      </c>
      <c r="CL1621">
        <v>4.2187999999999999</v>
      </c>
      <c r="CM1621">
        <v>1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131</v>
      </c>
      <c r="DA1621">
        <v>145</v>
      </c>
      <c r="DB1621">
        <v>1</v>
      </c>
      <c r="DC1621" t="s">
        <v>132</v>
      </c>
      <c r="DD1621" t="s">
        <v>133</v>
      </c>
      <c r="DG1621">
        <v>1937773</v>
      </c>
      <c r="DI1621">
        <v>0</v>
      </c>
      <c r="DJ1621">
        <v>0</v>
      </c>
      <c r="DK1621">
        <v>1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3">
      <c r="A1622" t="str">
        <f>"09/28/2024 21:16:50.701"</f>
        <v>09/28/2024 21:16:50.701</v>
      </c>
      <c r="C1622" t="str">
        <f t="shared" si="103"/>
        <v>FFDFD7C0</v>
      </c>
      <c r="D1622" t="s">
        <v>136</v>
      </c>
      <c r="E1622">
        <v>3</v>
      </c>
      <c r="F1622">
        <v>1003</v>
      </c>
      <c r="G1622" t="s">
        <v>142</v>
      </c>
      <c r="J1622" t="s">
        <v>137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"21:16:50.453"</f>
        <v>21:16:50.453</v>
      </c>
      <c r="T1622" t="str">
        <f>"21:16:50.053"</f>
        <v>21:16:50.053</v>
      </c>
      <c r="U1622" t="str">
        <f t="shared" si="101"/>
        <v>A073EB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126</v>
      </c>
      <c r="AG1622">
        <v>0</v>
      </c>
      <c r="AH1622">
        <v>0</v>
      </c>
      <c r="AI1622">
        <v>2</v>
      </c>
      <c r="AJ1622">
        <v>1</v>
      </c>
      <c r="AK1622" t="s">
        <v>812</v>
      </c>
      <c r="AL1622">
        <v>36.013184000000003</v>
      </c>
      <c r="AM1622" t="s">
        <v>813</v>
      </c>
      <c r="AN1622">
        <v>-75.660545999999997</v>
      </c>
      <c r="AO1622">
        <v>25</v>
      </c>
      <c r="AP1622">
        <v>875</v>
      </c>
      <c r="AQ1622" t="s">
        <v>129</v>
      </c>
      <c r="AR1622">
        <v>26</v>
      </c>
      <c r="AS1622">
        <v>132</v>
      </c>
      <c r="AT1622">
        <v>-320</v>
      </c>
      <c r="BB1622" t="str">
        <f t="shared" si="102"/>
        <v>1200</v>
      </c>
      <c r="BC1622">
        <v>1</v>
      </c>
      <c r="BD1622" t="str">
        <f t="shared" si="104"/>
        <v xml:space="preserve">N1281F  </v>
      </c>
      <c r="BE1622">
        <v>1</v>
      </c>
      <c r="BG1622">
        <v>0</v>
      </c>
      <c r="BH1622">
        <v>0</v>
      </c>
      <c r="BI1622">
        <v>0</v>
      </c>
      <c r="BJ1622">
        <v>725</v>
      </c>
      <c r="BK1622">
        <v>-150</v>
      </c>
      <c r="BL1622" t="s">
        <v>130</v>
      </c>
      <c r="BM1622">
        <v>1</v>
      </c>
      <c r="BN1622">
        <v>0</v>
      </c>
      <c r="BO1622">
        <v>1</v>
      </c>
      <c r="BP1622">
        <v>0</v>
      </c>
      <c r="BT1622">
        <v>0</v>
      </c>
      <c r="BU1622">
        <v>0</v>
      </c>
      <c r="CE1622" t="str">
        <f>"21:16:50.459"</f>
        <v>21:16:50.459</v>
      </c>
      <c r="CF1622">
        <v>459272548</v>
      </c>
      <c r="CI1622">
        <v>0</v>
      </c>
      <c r="CJ1622">
        <v>1504</v>
      </c>
      <c r="CK1622">
        <v>1011.2</v>
      </c>
      <c r="CL1622">
        <v>4.2187999999999999</v>
      </c>
      <c r="CM1622">
        <v>1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131</v>
      </c>
      <c r="DA1622">
        <v>145</v>
      </c>
      <c r="DB1622">
        <v>1</v>
      </c>
      <c r="DC1622" t="s">
        <v>132</v>
      </c>
      <c r="DD1622" t="s">
        <v>133</v>
      </c>
      <c r="DG1622">
        <v>1937773</v>
      </c>
      <c r="DI1622">
        <v>0</v>
      </c>
      <c r="DJ1622">
        <v>0</v>
      </c>
      <c r="DK1622">
        <v>1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3">
      <c r="A1623" t="str">
        <f>"09/28/2024 21:16:50.701"</f>
        <v>09/28/2024 21:16:50.701</v>
      </c>
      <c r="C1623" t="str">
        <f t="shared" si="103"/>
        <v>FFDFD7C0</v>
      </c>
      <c r="D1623" t="s">
        <v>427</v>
      </c>
      <c r="E1623">
        <v>46</v>
      </c>
      <c r="H1623">
        <v>143</v>
      </c>
      <c r="I1623" t="s">
        <v>428</v>
      </c>
      <c r="J1623" t="s">
        <v>297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"21:16:50.453"</f>
        <v>21:16:50.453</v>
      </c>
      <c r="T1623" t="str">
        <f>"21:16:50.053"</f>
        <v>21:16:50.053</v>
      </c>
      <c r="U1623" t="str">
        <f t="shared" si="101"/>
        <v>A073EB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126</v>
      </c>
      <c r="AG1623">
        <v>0</v>
      </c>
      <c r="AH1623">
        <v>0</v>
      </c>
      <c r="AI1623">
        <v>2</v>
      </c>
      <c r="AJ1623">
        <v>1</v>
      </c>
      <c r="AK1623" t="s">
        <v>812</v>
      </c>
      <c r="AL1623">
        <v>36.013184000000003</v>
      </c>
      <c r="AM1623" t="s">
        <v>813</v>
      </c>
      <c r="AN1623">
        <v>-75.660545999999997</v>
      </c>
      <c r="AO1623">
        <v>25</v>
      </c>
      <c r="AP1623">
        <v>875</v>
      </c>
      <c r="AQ1623" t="s">
        <v>129</v>
      </c>
      <c r="AR1623">
        <v>26</v>
      </c>
      <c r="AS1623">
        <v>132</v>
      </c>
      <c r="AT1623">
        <v>-320</v>
      </c>
      <c r="BB1623" t="str">
        <f t="shared" si="102"/>
        <v>1200</v>
      </c>
      <c r="BC1623">
        <v>1</v>
      </c>
      <c r="BD1623" t="str">
        <f t="shared" si="104"/>
        <v xml:space="preserve">N1281F  </v>
      </c>
      <c r="BE1623">
        <v>1</v>
      </c>
      <c r="BG1623">
        <v>0</v>
      </c>
      <c r="BH1623">
        <v>0</v>
      </c>
      <c r="BI1623">
        <v>0</v>
      </c>
      <c r="BJ1623">
        <v>725</v>
      </c>
      <c r="BK1623">
        <v>-150</v>
      </c>
      <c r="BL1623" t="s">
        <v>130</v>
      </c>
      <c r="BM1623">
        <v>1</v>
      </c>
      <c r="BN1623">
        <v>0</v>
      </c>
      <c r="BO1623">
        <v>1</v>
      </c>
      <c r="BP1623">
        <v>0</v>
      </c>
      <c r="BT1623">
        <v>0</v>
      </c>
      <c r="BU1623">
        <v>0</v>
      </c>
      <c r="CE1623" t="str">
        <f>"21:16:50.459"</f>
        <v>21:16:50.459</v>
      </c>
      <c r="CF1623">
        <v>459272548</v>
      </c>
      <c r="CI1623">
        <v>0</v>
      </c>
      <c r="CJ1623">
        <v>1504</v>
      </c>
      <c r="CK1623">
        <v>1011.2</v>
      </c>
      <c r="CL1623">
        <v>4.2187999999999999</v>
      </c>
      <c r="CM1623">
        <v>1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131</v>
      </c>
      <c r="DA1623">
        <v>145</v>
      </c>
      <c r="DB1623">
        <v>1</v>
      </c>
      <c r="DC1623" t="s">
        <v>132</v>
      </c>
      <c r="DD1623" t="s">
        <v>133</v>
      </c>
      <c r="DG1623">
        <v>1937773</v>
      </c>
      <c r="DI1623">
        <v>0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3">
      <c r="A1624" t="str">
        <f>"09/28/2024 21:16:50.701"</f>
        <v>09/28/2024 21:16:50.701</v>
      </c>
      <c r="C1624" t="str">
        <f t="shared" si="103"/>
        <v>FFDFD7C0</v>
      </c>
      <c r="D1624" t="s">
        <v>136</v>
      </c>
      <c r="E1624">
        <v>4</v>
      </c>
      <c r="F1624">
        <v>1004</v>
      </c>
      <c r="G1624" t="s">
        <v>124</v>
      </c>
      <c r="J1624" t="s">
        <v>137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"21:16:50.453"</f>
        <v>21:16:50.453</v>
      </c>
      <c r="T1624" t="str">
        <f>"21:16:50.053"</f>
        <v>21:16:50.053</v>
      </c>
      <c r="U1624" t="str">
        <f t="shared" si="101"/>
        <v>A073EB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126</v>
      </c>
      <c r="AG1624">
        <v>0</v>
      </c>
      <c r="AH1624">
        <v>0</v>
      </c>
      <c r="AI1624">
        <v>2</v>
      </c>
      <c r="AJ1624">
        <v>1</v>
      </c>
      <c r="AK1624" t="s">
        <v>812</v>
      </c>
      <c r="AL1624">
        <v>36.013184000000003</v>
      </c>
      <c r="AM1624" t="s">
        <v>813</v>
      </c>
      <c r="AN1624">
        <v>-75.660545999999997</v>
      </c>
      <c r="AO1624">
        <v>25</v>
      </c>
      <c r="AP1624">
        <v>875</v>
      </c>
      <c r="AQ1624" t="s">
        <v>129</v>
      </c>
      <c r="AR1624">
        <v>26</v>
      </c>
      <c r="AS1624">
        <v>132</v>
      </c>
      <c r="AT1624">
        <v>-320</v>
      </c>
      <c r="BB1624" t="str">
        <f t="shared" si="102"/>
        <v>1200</v>
      </c>
      <c r="BC1624">
        <v>1</v>
      </c>
      <c r="BD1624" t="str">
        <f t="shared" si="104"/>
        <v xml:space="preserve">N1281F  </v>
      </c>
      <c r="BE1624">
        <v>1</v>
      </c>
      <c r="BG1624">
        <v>0</v>
      </c>
      <c r="BH1624">
        <v>0</v>
      </c>
      <c r="BI1624">
        <v>0</v>
      </c>
      <c r="BJ1624">
        <v>725</v>
      </c>
      <c r="BK1624">
        <v>-150</v>
      </c>
      <c r="BL1624" t="s">
        <v>130</v>
      </c>
      <c r="BM1624">
        <v>1</v>
      </c>
      <c r="BN1624">
        <v>0</v>
      </c>
      <c r="BO1624">
        <v>1</v>
      </c>
      <c r="BP1624">
        <v>0</v>
      </c>
      <c r="BT1624">
        <v>0</v>
      </c>
      <c r="BU1624">
        <v>0</v>
      </c>
      <c r="CE1624" t="str">
        <f>"21:16:50.459"</f>
        <v>21:16:50.459</v>
      </c>
      <c r="CF1624">
        <v>459272548</v>
      </c>
      <c r="CI1624">
        <v>0</v>
      </c>
      <c r="CJ1624">
        <v>1504</v>
      </c>
      <c r="CK1624">
        <v>1011.2</v>
      </c>
      <c r="CL1624">
        <v>4.2187999999999999</v>
      </c>
      <c r="CM1624">
        <v>1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131</v>
      </c>
      <c r="DA1624">
        <v>145</v>
      </c>
      <c r="DB1624">
        <v>1</v>
      </c>
      <c r="DC1624" t="s">
        <v>132</v>
      </c>
      <c r="DD1624" t="s">
        <v>133</v>
      </c>
      <c r="DG1624">
        <v>1937773</v>
      </c>
      <c r="DI1624">
        <v>0</v>
      </c>
      <c r="DJ1624">
        <v>0</v>
      </c>
      <c r="DK1624">
        <v>1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3">
      <c r="A1625" t="str">
        <f>"09/28/2024 21:16:51.842"</f>
        <v>09/28/2024 21:16:51.842</v>
      </c>
      <c r="C1625" t="str">
        <f t="shared" si="103"/>
        <v>FFDFD7C0</v>
      </c>
      <c r="D1625" t="s">
        <v>136</v>
      </c>
      <c r="E1625">
        <v>3</v>
      </c>
      <c r="F1625">
        <v>1003</v>
      </c>
      <c r="G1625" t="s">
        <v>142</v>
      </c>
      <c r="J1625" t="s">
        <v>137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"21:16:51.563"</f>
        <v>21:16:51.563</v>
      </c>
      <c r="T1625" t="str">
        <f>"21:16:51.063"</f>
        <v>21:16:51.063</v>
      </c>
      <c r="U1625" t="str">
        <f t="shared" si="101"/>
        <v>A073EB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126</v>
      </c>
      <c r="AG1625">
        <v>0</v>
      </c>
      <c r="AH1625">
        <v>0</v>
      </c>
      <c r="AI1625">
        <v>2</v>
      </c>
      <c r="AJ1625">
        <v>1</v>
      </c>
      <c r="AK1625" t="s">
        <v>814</v>
      </c>
      <c r="AL1625">
        <v>36.013891999999998</v>
      </c>
      <c r="AM1625" t="s">
        <v>815</v>
      </c>
      <c r="AN1625">
        <v>-75.660396000000006</v>
      </c>
      <c r="AO1625">
        <v>25</v>
      </c>
      <c r="AP1625">
        <v>875</v>
      </c>
      <c r="AQ1625" t="s">
        <v>129</v>
      </c>
      <c r="AR1625">
        <v>27</v>
      </c>
      <c r="AS1625">
        <v>132</v>
      </c>
      <c r="AT1625">
        <v>-384</v>
      </c>
      <c r="BB1625" t="str">
        <f t="shared" si="102"/>
        <v>1200</v>
      </c>
      <c r="BC1625">
        <v>1</v>
      </c>
      <c r="BD1625" t="str">
        <f t="shared" si="104"/>
        <v xml:space="preserve">N1281F  </v>
      </c>
      <c r="BE1625">
        <v>1</v>
      </c>
      <c r="BG1625">
        <v>0</v>
      </c>
      <c r="BH1625">
        <v>0</v>
      </c>
      <c r="BI1625">
        <v>0</v>
      </c>
      <c r="BJ1625">
        <v>700</v>
      </c>
      <c r="BK1625">
        <v>-175</v>
      </c>
      <c r="BL1625" t="s">
        <v>130</v>
      </c>
      <c r="BM1625">
        <v>1</v>
      </c>
      <c r="BN1625">
        <v>0</v>
      </c>
      <c r="BO1625">
        <v>1</v>
      </c>
      <c r="BP1625">
        <v>0</v>
      </c>
      <c r="BT1625">
        <v>0</v>
      </c>
      <c r="BU1625">
        <v>0</v>
      </c>
      <c r="CE1625" t="str">
        <f>"21:16:51.565"</f>
        <v>21:16:51.565</v>
      </c>
      <c r="CF1625">
        <v>565201638</v>
      </c>
      <c r="CI1625">
        <v>0</v>
      </c>
      <c r="CJ1625">
        <v>1504</v>
      </c>
      <c r="CK1625">
        <v>1011.2</v>
      </c>
      <c r="CL1625">
        <v>4.2187999999999999</v>
      </c>
      <c r="CM1625">
        <v>1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6</v>
      </c>
      <c r="CY1625">
        <v>7</v>
      </c>
      <c r="CZ1625" t="s">
        <v>131</v>
      </c>
      <c r="DA1625">
        <v>145</v>
      </c>
      <c r="DB1625">
        <v>1</v>
      </c>
      <c r="DC1625" t="s">
        <v>132</v>
      </c>
      <c r="DD1625" t="s">
        <v>133</v>
      </c>
      <c r="DG1625">
        <v>1938384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3">
      <c r="A1626" t="str">
        <f>"09/28/2024 21:16:51.842"</f>
        <v>09/28/2024 21:16:51.842</v>
      </c>
      <c r="C1626" t="str">
        <f t="shared" si="103"/>
        <v>FFDFD7C0</v>
      </c>
      <c r="D1626" t="s">
        <v>123</v>
      </c>
      <c r="E1626">
        <v>2</v>
      </c>
      <c r="H1626">
        <v>158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"21:16:51.563"</f>
        <v>21:16:51.563</v>
      </c>
      <c r="T1626" t="str">
        <f>"21:16:51.063"</f>
        <v>21:16:51.063</v>
      </c>
      <c r="U1626" t="str">
        <f t="shared" si="101"/>
        <v>A073EB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126</v>
      </c>
      <c r="AG1626">
        <v>0</v>
      </c>
      <c r="AH1626">
        <v>0</v>
      </c>
      <c r="AI1626">
        <v>2</v>
      </c>
      <c r="AJ1626">
        <v>1</v>
      </c>
      <c r="AK1626" t="s">
        <v>814</v>
      </c>
      <c r="AL1626">
        <v>36.013891999999998</v>
      </c>
      <c r="AM1626" t="s">
        <v>815</v>
      </c>
      <c r="AN1626">
        <v>-75.660396000000006</v>
      </c>
      <c r="AO1626">
        <v>25</v>
      </c>
      <c r="AP1626">
        <v>875</v>
      </c>
      <c r="AQ1626" t="s">
        <v>129</v>
      </c>
      <c r="AR1626">
        <v>27</v>
      </c>
      <c r="AS1626">
        <v>132</v>
      </c>
      <c r="AT1626">
        <v>-384</v>
      </c>
      <c r="BB1626" t="str">
        <f t="shared" si="102"/>
        <v>1200</v>
      </c>
      <c r="BC1626">
        <v>1</v>
      </c>
      <c r="BD1626" t="str">
        <f t="shared" si="104"/>
        <v xml:space="preserve">N1281F  </v>
      </c>
      <c r="BE1626">
        <v>1</v>
      </c>
      <c r="BG1626">
        <v>0</v>
      </c>
      <c r="BH1626">
        <v>0</v>
      </c>
      <c r="BI1626">
        <v>0</v>
      </c>
      <c r="BJ1626">
        <v>700</v>
      </c>
      <c r="BK1626">
        <v>-175</v>
      </c>
      <c r="BL1626" t="s">
        <v>130</v>
      </c>
      <c r="BM1626">
        <v>1</v>
      </c>
      <c r="BN1626">
        <v>0</v>
      </c>
      <c r="BO1626">
        <v>1</v>
      </c>
      <c r="BP1626">
        <v>0</v>
      </c>
      <c r="BT1626">
        <v>0</v>
      </c>
      <c r="BU1626">
        <v>0</v>
      </c>
      <c r="CE1626" t="str">
        <f>"21:16:51.565"</f>
        <v>21:16:51.565</v>
      </c>
      <c r="CF1626">
        <v>565201638</v>
      </c>
      <c r="CI1626">
        <v>0</v>
      </c>
      <c r="CJ1626">
        <v>1504</v>
      </c>
      <c r="CK1626">
        <v>1011.2</v>
      </c>
      <c r="CL1626">
        <v>4.2187999999999999</v>
      </c>
      <c r="CM1626">
        <v>1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6</v>
      </c>
      <c r="CY1626">
        <v>7</v>
      </c>
      <c r="CZ1626" t="s">
        <v>131</v>
      </c>
      <c r="DA1626">
        <v>145</v>
      </c>
      <c r="DB1626">
        <v>1</v>
      </c>
      <c r="DC1626" t="s">
        <v>132</v>
      </c>
      <c r="DD1626" t="s">
        <v>133</v>
      </c>
      <c r="DG1626">
        <v>1938384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3">
      <c r="A1627" t="str">
        <f>"09/28/2024 21:16:51.842"</f>
        <v>09/28/2024 21:16:51.842</v>
      </c>
      <c r="C1627" t="str">
        <f t="shared" si="103"/>
        <v>FFDFD7C0</v>
      </c>
      <c r="D1627" t="s">
        <v>143</v>
      </c>
      <c r="E1627">
        <v>13</v>
      </c>
      <c r="J1627" t="s">
        <v>144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"21:16:51.563"</f>
        <v>21:16:51.563</v>
      </c>
      <c r="T1627" t="str">
        <f>"21:16:51.063"</f>
        <v>21:16:51.063</v>
      </c>
      <c r="U1627" t="str">
        <f t="shared" si="101"/>
        <v>A073EB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126</v>
      </c>
      <c r="AG1627">
        <v>0</v>
      </c>
      <c r="AH1627">
        <v>0</v>
      </c>
      <c r="AI1627">
        <v>2</v>
      </c>
      <c r="AJ1627">
        <v>1</v>
      </c>
      <c r="AK1627" t="s">
        <v>814</v>
      </c>
      <c r="AL1627">
        <v>36.013891999999998</v>
      </c>
      <c r="AM1627" t="s">
        <v>815</v>
      </c>
      <c r="AN1627">
        <v>-75.660396000000006</v>
      </c>
      <c r="AO1627">
        <v>25</v>
      </c>
      <c r="AP1627">
        <v>875</v>
      </c>
      <c r="AQ1627" t="s">
        <v>129</v>
      </c>
      <c r="AR1627">
        <v>27</v>
      </c>
      <c r="AS1627">
        <v>132</v>
      </c>
      <c r="AT1627">
        <v>-384</v>
      </c>
      <c r="BB1627" t="str">
        <f t="shared" si="102"/>
        <v>1200</v>
      </c>
      <c r="BC1627">
        <v>1</v>
      </c>
      <c r="BD1627" t="str">
        <f t="shared" si="104"/>
        <v xml:space="preserve">N1281F  </v>
      </c>
      <c r="BE1627">
        <v>1</v>
      </c>
      <c r="BG1627">
        <v>0</v>
      </c>
      <c r="BH1627">
        <v>0</v>
      </c>
      <c r="BI1627">
        <v>0</v>
      </c>
      <c r="BJ1627">
        <v>700</v>
      </c>
      <c r="BK1627">
        <v>-175</v>
      </c>
      <c r="BL1627" t="s">
        <v>130</v>
      </c>
      <c r="BM1627">
        <v>1</v>
      </c>
      <c r="BN1627">
        <v>0</v>
      </c>
      <c r="BO1627">
        <v>1</v>
      </c>
      <c r="BP1627">
        <v>0</v>
      </c>
      <c r="BT1627">
        <v>0</v>
      </c>
      <c r="BU1627">
        <v>0</v>
      </c>
      <c r="CE1627" t="str">
        <f>"21:16:51.565"</f>
        <v>21:16:51.565</v>
      </c>
      <c r="CF1627">
        <v>565201638</v>
      </c>
      <c r="CI1627">
        <v>0</v>
      </c>
      <c r="CJ1627">
        <v>1504</v>
      </c>
      <c r="CK1627">
        <v>1011.2</v>
      </c>
      <c r="CL1627">
        <v>4.2187999999999999</v>
      </c>
      <c r="CM1627">
        <v>1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6</v>
      </c>
      <c r="CY1627">
        <v>7</v>
      </c>
      <c r="CZ1627" t="s">
        <v>131</v>
      </c>
      <c r="DA1627">
        <v>145</v>
      </c>
      <c r="DB1627">
        <v>1</v>
      </c>
      <c r="DC1627" t="s">
        <v>132</v>
      </c>
      <c r="DD1627" t="s">
        <v>133</v>
      </c>
      <c r="DG1627">
        <v>1938384</v>
      </c>
      <c r="DI1627">
        <v>0</v>
      </c>
      <c r="DJ1627">
        <v>0</v>
      </c>
      <c r="DK1627">
        <v>1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3">
      <c r="A1628" t="str">
        <f>"09/28/2024 21:16:51.842"</f>
        <v>09/28/2024 21:16:51.842</v>
      </c>
      <c r="C1628" t="str">
        <f t="shared" si="103"/>
        <v>FFDFD7C0</v>
      </c>
      <c r="D1628" t="s">
        <v>427</v>
      </c>
      <c r="E1628">
        <v>46</v>
      </c>
      <c r="H1628">
        <v>143</v>
      </c>
      <c r="I1628" t="s">
        <v>428</v>
      </c>
      <c r="J1628" t="s">
        <v>297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"21:16:51.563"</f>
        <v>21:16:51.563</v>
      </c>
      <c r="T1628" t="str">
        <f>"21:16:51.063"</f>
        <v>21:16:51.063</v>
      </c>
      <c r="U1628" t="str">
        <f t="shared" si="101"/>
        <v>A073EB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126</v>
      </c>
      <c r="AG1628">
        <v>0</v>
      </c>
      <c r="AH1628">
        <v>0</v>
      </c>
      <c r="AI1628">
        <v>2</v>
      </c>
      <c r="AJ1628">
        <v>1</v>
      </c>
      <c r="AK1628" t="s">
        <v>814</v>
      </c>
      <c r="AL1628">
        <v>36.013891999999998</v>
      </c>
      <c r="AM1628" t="s">
        <v>815</v>
      </c>
      <c r="AN1628">
        <v>-75.660396000000006</v>
      </c>
      <c r="AO1628">
        <v>25</v>
      </c>
      <c r="AP1628">
        <v>875</v>
      </c>
      <c r="AQ1628" t="s">
        <v>129</v>
      </c>
      <c r="AR1628">
        <v>27</v>
      </c>
      <c r="AS1628">
        <v>132</v>
      </c>
      <c r="AT1628">
        <v>-384</v>
      </c>
      <c r="BB1628" t="str">
        <f t="shared" si="102"/>
        <v>1200</v>
      </c>
      <c r="BC1628">
        <v>1</v>
      </c>
      <c r="BD1628" t="str">
        <f t="shared" si="104"/>
        <v xml:space="preserve">N1281F  </v>
      </c>
      <c r="BE1628">
        <v>1</v>
      </c>
      <c r="BG1628">
        <v>0</v>
      </c>
      <c r="BH1628">
        <v>0</v>
      </c>
      <c r="BI1628">
        <v>0</v>
      </c>
      <c r="BJ1628">
        <v>700</v>
      </c>
      <c r="BK1628">
        <v>-175</v>
      </c>
      <c r="BL1628" t="s">
        <v>130</v>
      </c>
      <c r="BM1628">
        <v>1</v>
      </c>
      <c r="BN1628">
        <v>0</v>
      </c>
      <c r="BO1628">
        <v>1</v>
      </c>
      <c r="BP1628">
        <v>0</v>
      </c>
      <c r="BT1628">
        <v>0</v>
      </c>
      <c r="BU1628">
        <v>0</v>
      </c>
      <c r="CE1628" t="str">
        <f>"21:16:51.565"</f>
        <v>21:16:51.565</v>
      </c>
      <c r="CF1628">
        <v>565201638</v>
      </c>
      <c r="CI1628">
        <v>0</v>
      </c>
      <c r="CJ1628">
        <v>1504</v>
      </c>
      <c r="CK1628">
        <v>1011.2</v>
      </c>
      <c r="CL1628">
        <v>4.2187999999999999</v>
      </c>
      <c r="CM1628">
        <v>1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6</v>
      </c>
      <c r="CY1628">
        <v>7</v>
      </c>
      <c r="CZ1628" t="s">
        <v>131</v>
      </c>
      <c r="DA1628">
        <v>145</v>
      </c>
      <c r="DB1628">
        <v>1</v>
      </c>
      <c r="DC1628" t="s">
        <v>132</v>
      </c>
      <c r="DD1628" t="s">
        <v>133</v>
      </c>
      <c r="DG1628">
        <v>1938384</v>
      </c>
      <c r="DI1628">
        <v>0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3">
      <c r="A1629" t="str">
        <f>"09/28/2024 21:16:51.842"</f>
        <v>09/28/2024 21:16:51.842</v>
      </c>
      <c r="C1629" t="str">
        <f t="shared" si="103"/>
        <v>FFDFD7C0</v>
      </c>
      <c r="D1629" t="s">
        <v>136</v>
      </c>
      <c r="E1629">
        <v>4</v>
      </c>
      <c r="F1629">
        <v>1004</v>
      </c>
      <c r="G1629" t="s">
        <v>124</v>
      </c>
      <c r="J1629" t="s">
        <v>137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"21:16:51.563"</f>
        <v>21:16:51.563</v>
      </c>
      <c r="T1629" t="str">
        <f>"21:16:51.063"</f>
        <v>21:16:51.063</v>
      </c>
      <c r="U1629" t="str">
        <f t="shared" si="101"/>
        <v>A073EB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126</v>
      </c>
      <c r="AG1629">
        <v>0</v>
      </c>
      <c r="AH1629">
        <v>0</v>
      </c>
      <c r="AI1629">
        <v>2</v>
      </c>
      <c r="AJ1629">
        <v>1</v>
      </c>
      <c r="AK1629" t="s">
        <v>814</v>
      </c>
      <c r="AL1629">
        <v>36.013891999999998</v>
      </c>
      <c r="AM1629" t="s">
        <v>815</v>
      </c>
      <c r="AN1629">
        <v>-75.660396000000006</v>
      </c>
      <c r="AO1629">
        <v>25</v>
      </c>
      <c r="AP1629">
        <v>875</v>
      </c>
      <c r="AQ1629" t="s">
        <v>129</v>
      </c>
      <c r="AR1629">
        <v>27</v>
      </c>
      <c r="AS1629">
        <v>132</v>
      </c>
      <c r="AT1629">
        <v>-384</v>
      </c>
      <c r="BB1629" t="str">
        <f t="shared" si="102"/>
        <v>1200</v>
      </c>
      <c r="BC1629">
        <v>1</v>
      </c>
      <c r="BD1629" t="str">
        <f t="shared" si="104"/>
        <v xml:space="preserve">N1281F  </v>
      </c>
      <c r="BE1629">
        <v>1</v>
      </c>
      <c r="BG1629">
        <v>0</v>
      </c>
      <c r="BH1629">
        <v>0</v>
      </c>
      <c r="BI1629">
        <v>0</v>
      </c>
      <c r="BJ1629">
        <v>700</v>
      </c>
      <c r="BK1629">
        <v>-175</v>
      </c>
      <c r="BL1629" t="s">
        <v>130</v>
      </c>
      <c r="BM1629">
        <v>1</v>
      </c>
      <c r="BN1629">
        <v>0</v>
      </c>
      <c r="BO1629">
        <v>1</v>
      </c>
      <c r="BP1629">
        <v>0</v>
      </c>
      <c r="BT1629">
        <v>0</v>
      </c>
      <c r="BU1629">
        <v>0</v>
      </c>
      <c r="CE1629" t="str">
        <f>"21:16:51.565"</f>
        <v>21:16:51.565</v>
      </c>
      <c r="CF1629">
        <v>565201638</v>
      </c>
      <c r="CI1629">
        <v>0</v>
      </c>
      <c r="CJ1629">
        <v>1504</v>
      </c>
      <c r="CK1629">
        <v>1011.2</v>
      </c>
      <c r="CL1629">
        <v>4.2187999999999999</v>
      </c>
      <c r="CM1629">
        <v>1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6</v>
      </c>
      <c r="CY1629">
        <v>7</v>
      </c>
      <c r="CZ1629" t="s">
        <v>131</v>
      </c>
      <c r="DA1629">
        <v>145</v>
      </c>
      <c r="DB1629">
        <v>1</v>
      </c>
      <c r="DC1629" t="s">
        <v>132</v>
      </c>
      <c r="DD1629" t="s">
        <v>133</v>
      </c>
      <c r="DG1629">
        <v>1938384</v>
      </c>
      <c r="DI1629">
        <v>0</v>
      </c>
      <c r="DJ1629">
        <v>0</v>
      </c>
      <c r="DK1629">
        <v>1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3">
      <c r="A1630" t="str">
        <f>"09/28/2024 21:16:52.935"</f>
        <v>09/28/2024 21:16:52.935</v>
      </c>
      <c r="C1630" t="str">
        <f t="shared" si="103"/>
        <v>FFDFD7C0</v>
      </c>
      <c r="D1630" t="s">
        <v>136</v>
      </c>
      <c r="E1630">
        <v>3</v>
      </c>
      <c r="F1630">
        <v>1003</v>
      </c>
      <c r="G1630" t="s">
        <v>142</v>
      </c>
      <c r="J1630" t="s">
        <v>137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"21:16:52.680"</f>
        <v>21:16:52.680</v>
      </c>
      <c r="T1630" t="str">
        <f>"21:16:52.180"</f>
        <v>21:16:52.180</v>
      </c>
      <c r="U1630" t="str">
        <f t="shared" si="101"/>
        <v>A073EB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126</v>
      </c>
      <c r="AG1630">
        <v>0</v>
      </c>
      <c r="AH1630">
        <v>0</v>
      </c>
      <c r="AI1630">
        <v>2</v>
      </c>
      <c r="AJ1630">
        <v>1</v>
      </c>
      <c r="AK1630" t="s">
        <v>816</v>
      </c>
      <c r="AL1630">
        <v>36.014557000000003</v>
      </c>
      <c r="AM1630" t="s">
        <v>817</v>
      </c>
      <c r="AN1630">
        <v>-75.660267000000005</v>
      </c>
      <c r="AO1630">
        <v>25</v>
      </c>
      <c r="AP1630">
        <v>875</v>
      </c>
      <c r="AQ1630" t="s">
        <v>129</v>
      </c>
      <c r="AR1630">
        <v>27</v>
      </c>
      <c r="AS1630">
        <v>133</v>
      </c>
      <c r="AT1630">
        <v>-384</v>
      </c>
      <c r="BB1630" t="str">
        <f t="shared" si="102"/>
        <v>1200</v>
      </c>
      <c r="BC1630">
        <v>1</v>
      </c>
      <c r="BD1630" t="str">
        <f t="shared" si="104"/>
        <v xml:space="preserve">N1281F  </v>
      </c>
      <c r="BE1630">
        <v>1</v>
      </c>
      <c r="BG1630">
        <v>0</v>
      </c>
      <c r="BH1630">
        <v>0</v>
      </c>
      <c r="BI1630">
        <v>0</v>
      </c>
      <c r="BJ1630">
        <v>725</v>
      </c>
      <c r="BK1630">
        <v>-150</v>
      </c>
      <c r="BL1630" t="s">
        <v>130</v>
      </c>
      <c r="BM1630">
        <v>1</v>
      </c>
      <c r="BN1630">
        <v>0</v>
      </c>
      <c r="BO1630">
        <v>1</v>
      </c>
      <c r="BP1630">
        <v>0</v>
      </c>
      <c r="BT1630">
        <v>0</v>
      </c>
      <c r="BU1630">
        <v>0</v>
      </c>
      <c r="CE1630" t="str">
        <f>"21:16:52.683"</f>
        <v>21:16:52.683</v>
      </c>
      <c r="CF1630">
        <v>682599665</v>
      </c>
      <c r="CI1630">
        <v>0</v>
      </c>
      <c r="CJ1630">
        <v>1504</v>
      </c>
      <c r="CK1630">
        <v>1011.2</v>
      </c>
      <c r="CL1630">
        <v>4.2187999999999999</v>
      </c>
      <c r="CM1630">
        <v>1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131</v>
      </c>
      <c r="DA1630">
        <v>145</v>
      </c>
      <c r="DB1630">
        <v>1</v>
      </c>
      <c r="DC1630" t="s">
        <v>132</v>
      </c>
      <c r="DD1630" t="s">
        <v>133</v>
      </c>
      <c r="DG1630">
        <v>1938928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3">
      <c r="A1631" t="str">
        <f>"09/28/2024 21:16:52.935"</f>
        <v>09/28/2024 21:16:52.935</v>
      </c>
      <c r="C1631" t="str">
        <f t="shared" si="103"/>
        <v>FFDFD7C0</v>
      </c>
      <c r="D1631" t="s">
        <v>143</v>
      </c>
      <c r="E1631">
        <v>13</v>
      </c>
      <c r="J1631" t="s">
        <v>144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"21:16:52.680"</f>
        <v>21:16:52.680</v>
      </c>
      <c r="T1631" t="str">
        <f>"21:16:52.180"</f>
        <v>21:16:52.180</v>
      </c>
      <c r="U1631" t="str">
        <f t="shared" si="101"/>
        <v>A073EB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126</v>
      </c>
      <c r="AG1631">
        <v>0</v>
      </c>
      <c r="AH1631">
        <v>0</v>
      </c>
      <c r="AI1631">
        <v>2</v>
      </c>
      <c r="AJ1631">
        <v>1</v>
      </c>
      <c r="AK1631" t="s">
        <v>816</v>
      </c>
      <c r="AL1631">
        <v>36.014557000000003</v>
      </c>
      <c r="AM1631" t="s">
        <v>817</v>
      </c>
      <c r="AN1631">
        <v>-75.660267000000005</v>
      </c>
      <c r="AO1631">
        <v>25</v>
      </c>
      <c r="AP1631">
        <v>875</v>
      </c>
      <c r="AQ1631" t="s">
        <v>129</v>
      </c>
      <c r="AR1631">
        <v>27</v>
      </c>
      <c r="AS1631">
        <v>133</v>
      </c>
      <c r="AT1631">
        <v>-384</v>
      </c>
      <c r="BB1631" t="str">
        <f t="shared" si="102"/>
        <v>1200</v>
      </c>
      <c r="BC1631">
        <v>1</v>
      </c>
      <c r="BD1631" t="str">
        <f t="shared" si="104"/>
        <v xml:space="preserve">N1281F  </v>
      </c>
      <c r="BE1631">
        <v>1</v>
      </c>
      <c r="BG1631">
        <v>0</v>
      </c>
      <c r="BH1631">
        <v>0</v>
      </c>
      <c r="BI1631">
        <v>0</v>
      </c>
      <c r="BJ1631">
        <v>725</v>
      </c>
      <c r="BK1631">
        <v>-150</v>
      </c>
      <c r="BL1631" t="s">
        <v>130</v>
      </c>
      <c r="BM1631">
        <v>1</v>
      </c>
      <c r="BN1631">
        <v>0</v>
      </c>
      <c r="BO1631">
        <v>1</v>
      </c>
      <c r="BP1631">
        <v>0</v>
      </c>
      <c r="BT1631">
        <v>0</v>
      </c>
      <c r="BU1631">
        <v>0</v>
      </c>
      <c r="CE1631" t="str">
        <f>"21:16:52.683"</f>
        <v>21:16:52.683</v>
      </c>
      <c r="CF1631">
        <v>682599665</v>
      </c>
      <c r="CI1631">
        <v>0</v>
      </c>
      <c r="CJ1631">
        <v>1504</v>
      </c>
      <c r="CK1631">
        <v>1011.2</v>
      </c>
      <c r="CL1631">
        <v>4.2187999999999999</v>
      </c>
      <c r="CM1631">
        <v>1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5</v>
      </c>
      <c r="CY1631">
        <v>7</v>
      </c>
      <c r="CZ1631" t="s">
        <v>131</v>
      </c>
      <c r="DA1631">
        <v>145</v>
      </c>
      <c r="DB1631">
        <v>1</v>
      </c>
      <c r="DC1631" t="s">
        <v>132</v>
      </c>
      <c r="DD1631" t="s">
        <v>133</v>
      </c>
      <c r="DG1631">
        <v>1938928</v>
      </c>
      <c r="DI1631">
        <v>0</v>
      </c>
      <c r="DJ1631">
        <v>0</v>
      </c>
      <c r="DK1631">
        <v>1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3">
      <c r="A1632" t="str">
        <f>"09/28/2024 21:16:52.935"</f>
        <v>09/28/2024 21:16:52.935</v>
      </c>
      <c r="C1632" t="str">
        <f t="shared" si="103"/>
        <v>FFDFD7C0</v>
      </c>
      <c r="D1632" t="s">
        <v>123</v>
      </c>
      <c r="E1632">
        <v>2</v>
      </c>
      <c r="H1632">
        <v>158</v>
      </c>
      <c r="I1632" t="s">
        <v>124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"21:16:52.680"</f>
        <v>21:16:52.680</v>
      </c>
      <c r="T1632" t="str">
        <f>"21:16:52.180"</f>
        <v>21:16:52.180</v>
      </c>
      <c r="U1632" t="str">
        <f t="shared" si="101"/>
        <v>A073EB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126</v>
      </c>
      <c r="AG1632">
        <v>0</v>
      </c>
      <c r="AH1632">
        <v>0</v>
      </c>
      <c r="AI1632">
        <v>2</v>
      </c>
      <c r="AJ1632">
        <v>1</v>
      </c>
      <c r="AK1632" t="s">
        <v>816</v>
      </c>
      <c r="AL1632">
        <v>36.014557000000003</v>
      </c>
      <c r="AM1632" t="s">
        <v>817</v>
      </c>
      <c r="AN1632">
        <v>-75.660267000000005</v>
      </c>
      <c r="AO1632">
        <v>25</v>
      </c>
      <c r="AP1632">
        <v>875</v>
      </c>
      <c r="AQ1632" t="s">
        <v>129</v>
      </c>
      <c r="AR1632">
        <v>27</v>
      </c>
      <c r="AS1632">
        <v>133</v>
      </c>
      <c r="AT1632">
        <v>-384</v>
      </c>
      <c r="BB1632" t="str">
        <f t="shared" si="102"/>
        <v>1200</v>
      </c>
      <c r="BC1632">
        <v>1</v>
      </c>
      <c r="BD1632" t="str">
        <f t="shared" si="104"/>
        <v xml:space="preserve">N1281F  </v>
      </c>
      <c r="BE1632">
        <v>1</v>
      </c>
      <c r="BG1632">
        <v>0</v>
      </c>
      <c r="BH1632">
        <v>0</v>
      </c>
      <c r="BI1632">
        <v>0</v>
      </c>
      <c r="BJ1632">
        <v>725</v>
      </c>
      <c r="BK1632">
        <v>-150</v>
      </c>
      <c r="BL1632" t="s">
        <v>130</v>
      </c>
      <c r="BM1632">
        <v>1</v>
      </c>
      <c r="BN1632">
        <v>0</v>
      </c>
      <c r="BO1632">
        <v>1</v>
      </c>
      <c r="BP1632">
        <v>0</v>
      </c>
      <c r="BT1632">
        <v>0</v>
      </c>
      <c r="BU1632">
        <v>0</v>
      </c>
      <c r="CE1632" t="str">
        <f>"21:16:52.683"</f>
        <v>21:16:52.683</v>
      </c>
      <c r="CF1632">
        <v>682599665</v>
      </c>
      <c r="CI1632">
        <v>0</v>
      </c>
      <c r="CJ1632">
        <v>1504</v>
      </c>
      <c r="CK1632">
        <v>1011.2</v>
      </c>
      <c r="CL1632">
        <v>4.2187999999999999</v>
      </c>
      <c r="CM1632">
        <v>1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131</v>
      </c>
      <c r="DA1632">
        <v>145</v>
      </c>
      <c r="DB1632">
        <v>1</v>
      </c>
      <c r="DC1632" t="s">
        <v>132</v>
      </c>
      <c r="DD1632" t="s">
        <v>133</v>
      </c>
      <c r="DG1632">
        <v>1938928</v>
      </c>
      <c r="DI1632">
        <v>0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3">
      <c r="A1633" t="str">
        <f>"09/28/2024 21:16:52.935"</f>
        <v>09/28/2024 21:16:52.935</v>
      </c>
      <c r="C1633" t="str">
        <f t="shared" si="103"/>
        <v>FFDFD7C0</v>
      </c>
      <c r="D1633" t="s">
        <v>427</v>
      </c>
      <c r="E1633">
        <v>46</v>
      </c>
      <c r="H1633">
        <v>143</v>
      </c>
      <c r="I1633" t="s">
        <v>428</v>
      </c>
      <c r="J1633" t="s">
        <v>297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"21:16:52.680"</f>
        <v>21:16:52.680</v>
      </c>
      <c r="T1633" t="str">
        <f>"21:16:52.180"</f>
        <v>21:16:52.180</v>
      </c>
      <c r="U1633" t="str">
        <f t="shared" si="101"/>
        <v>A073EB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126</v>
      </c>
      <c r="AG1633">
        <v>0</v>
      </c>
      <c r="AH1633">
        <v>0</v>
      </c>
      <c r="AI1633">
        <v>2</v>
      </c>
      <c r="AJ1633">
        <v>1</v>
      </c>
      <c r="AK1633" t="s">
        <v>816</v>
      </c>
      <c r="AL1633">
        <v>36.014557000000003</v>
      </c>
      <c r="AM1633" t="s">
        <v>817</v>
      </c>
      <c r="AN1633">
        <v>-75.660267000000005</v>
      </c>
      <c r="AO1633">
        <v>25</v>
      </c>
      <c r="AP1633">
        <v>875</v>
      </c>
      <c r="AQ1633" t="s">
        <v>129</v>
      </c>
      <c r="AR1633">
        <v>27</v>
      </c>
      <c r="AS1633">
        <v>133</v>
      </c>
      <c r="AT1633">
        <v>-384</v>
      </c>
      <c r="BB1633" t="str">
        <f t="shared" si="102"/>
        <v>1200</v>
      </c>
      <c r="BC1633">
        <v>1</v>
      </c>
      <c r="BD1633" t="str">
        <f t="shared" si="104"/>
        <v xml:space="preserve">N1281F  </v>
      </c>
      <c r="BE1633">
        <v>1</v>
      </c>
      <c r="BG1633">
        <v>0</v>
      </c>
      <c r="BH1633">
        <v>0</v>
      </c>
      <c r="BI1633">
        <v>0</v>
      </c>
      <c r="BJ1633">
        <v>725</v>
      </c>
      <c r="BK1633">
        <v>-150</v>
      </c>
      <c r="BL1633" t="s">
        <v>130</v>
      </c>
      <c r="BM1633">
        <v>1</v>
      </c>
      <c r="BN1633">
        <v>0</v>
      </c>
      <c r="BO1633">
        <v>1</v>
      </c>
      <c r="BP1633">
        <v>0</v>
      </c>
      <c r="BT1633">
        <v>0</v>
      </c>
      <c r="BU1633">
        <v>0</v>
      </c>
      <c r="CE1633" t="str">
        <f>"21:16:52.683"</f>
        <v>21:16:52.683</v>
      </c>
      <c r="CF1633">
        <v>682599665</v>
      </c>
      <c r="CI1633">
        <v>0</v>
      </c>
      <c r="CJ1633">
        <v>1504</v>
      </c>
      <c r="CK1633">
        <v>1011.2</v>
      </c>
      <c r="CL1633">
        <v>4.2187999999999999</v>
      </c>
      <c r="CM1633">
        <v>1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5</v>
      </c>
      <c r="CY1633">
        <v>7</v>
      </c>
      <c r="CZ1633" t="s">
        <v>131</v>
      </c>
      <c r="DA1633">
        <v>145</v>
      </c>
      <c r="DB1633">
        <v>1</v>
      </c>
      <c r="DC1633" t="s">
        <v>132</v>
      </c>
      <c r="DD1633" t="s">
        <v>133</v>
      </c>
      <c r="DG1633">
        <v>1938928</v>
      </c>
      <c r="DI1633">
        <v>0</v>
      </c>
      <c r="DJ1633">
        <v>0</v>
      </c>
      <c r="DK1633">
        <v>1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3">
      <c r="A1634" t="str">
        <f>"09/28/2024 21:16:52.935"</f>
        <v>09/28/2024 21:16:52.935</v>
      </c>
      <c r="C1634" t="str">
        <f t="shared" si="103"/>
        <v>FFDFD7C0</v>
      </c>
      <c r="D1634" t="s">
        <v>136</v>
      </c>
      <c r="E1634">
        <v>4</v>
      </c>
      <c r="F1634">
        <v>1004</v>
      </c>
      <c r="G1634" t="s">
        <v>124</v>
      </c>
      <c r="J1634" t="s">
        <v>137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"21:16:52.680"</f>
        <v>21:16:52.680</v>
      </c>
      <c r="T1634" t="str">
        <f>"21:16:52.180"</f>
        <v>21:16:52.180</v>
      </c>
      <c r="U1634" t="str">
        <f t="shared" si="101"/>
        <v>A073EB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126</v>
      </c>
      <c r="AG1634">
        <v>0</v>
      </c>
      <c r="AH1634">
        <v>0</v>
      </c>
      <c r="AI1634">
        <v>2</v>
      </c>
      <c r="AJ1634">
        <v>1</v>
      </c>
      <c r="AK1634" t="s">
        <v>816</v>
      </c>
      <c r="AL1634">
        <v>36.014557000000003</v>
      </c>
      <c r="AM1634" t="s">
        <v>817</v>
      </c>
      <c r="AN1634">
        <v>-75.660267000000005</v>
      </c>
      <c r="AO1634">
        <v>25</v>
      </c>
      <c r="AP1634">
        <v>875</v>
      </c>
      <c r="AQ1634" t="s">
        <v>129</v>
      </c>
      <c r="AR1634">
        <v>27</v>
      </c>
      <c r="AS1634">
        <v>133</v>
      </c>
      <c r="AT1634">
        <v>-384</v>
      </c>
      <c r="BB1634" t="str">
        <f t="shared" si="102"/>
        <v>1200</v>
      </c>
      <c r="BC1634">
        <v>1</v>
      </c>
      <c r="BD1634" t="str">
        <f t="shared" si="104"/>
        <v xml:space="preserve">N1281F  </v>
      </c>
      <c r="BE1634">
        <v>1</v>
      </c>
      <c r="BG1634">
        <v>0</v>
      </c>
      <c r="BH1634">
        <v>0</v>
      </c>
      <c r="BI1634">
        <v>0</v>
      </c>
      <c r="BJ1634">
        <v>725</v>
      </c>
      <c r="BK1634">
        <v>-150</v>
      </c>
      <c r="BL1634" t="s">
        <v>130</v>
      </c>
      <c r="BM1634">
        <v>1</v>
      </c>
      <c r="BN1634">
        <v>0</v>
      </c>
      <c r="BO1634">
        <v>1</v>
      </c>
      <c r="BP1634">
        <v>0</v>
      </c>
      <c r="BT1634">
        <v>0</v>
      </c>
      <c r="BU1634">
        <v>0</v>
      </c>
      <c r="CE1634" t="str">
        <f>"21:16:52.683"</f>
        <v>21:16:52.683</v>
      </c>
      <c r="CF1634">
        <v>682599665</v>
      </c>
      <c r="CI1634">
        <v>0</v>
      </c>
      <c r="CJ1634">
        <v>1504</v>
      </c>
      <c r="CK1634">
        <v>1011.2</v>
      </c>
      <c r="CL1634">
        <v>4.2187999999999999</v>
      </c>
      <c r="CM1634">
        <v>1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131</v>
      </c>
      <c r="DA1634">
        <v>145</v>
      </c>
      <c r="DB1634">
        <v>1</v>
      </c>
      <c r="DC1634" t="s">
        <v>132</v>
      </c>
      <c r="DD1634" t="s">
        <v>133</v>
      </c>
      <c r="DG1634">
        <v>1938928</v>
      </c>
      <c r="DI1634">
        <v>0</v>
      </c>
      <c r="DJ1634">
        <v>0</v>
      </c>
      <c r="DK1634">
        <v>1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3">
      <c r="A1635" t="str">
        <f>"09/28/2024 21:16:54.013"</f>
        <v>09/28/2024 21:16:54.013</v>
      </c>
      <c r="C1635" t="str">
        <f t="shared" si="103"/>
        <v>FFDFD7C0</v>
      </c>
      <c r="D1635" t="s">
        <v>136</v>
      </c>
      <c r="E1635">
        <v>3</v>
      </c>
      <c r="F1635">
        <v>1003</v>
      </c>
      <c r="G1635" t="s">
        <v>142</v>
      </c>
      <c r="J1635" t="s">
        <v>137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"21:16:53.703"</f>
        <v>21:16:53.703</v>
      </c>
      <c r="T1635" t="str">
        <f>"21:16:53.203"</f>
        <v>21:16:53.203</v>
      </c>
      <c r="U1635" t="str">
        <f t="shared" si="101"/>
        <v>A073EB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126</v>
      </c>
      <c r="AG1635">
        <v>0</v>
      </c>
      <c r="AH1635">
        <v>0</v>
      </c>
      <c r="AI1635">
        <v>2</v>
      </c>
      <c r="AJ1635">
        <v>1</v>
      </c>
      <c r="AK1635" t="s">
        <v>818</v>
      </c>
      <c r="AL1635">
        <v>36.015158</v>
      </c>
      <c r="AM1635" t="s">
        <v>819</v>
      </c>
      <c r="AN1635">
        <v>-75.660094999999998</v>
      </c>
      <c r="AO1635">
        <v>25</v>
      </c>
      <c r="AP1635">
        <v>875</v>
      </c>
      <c r="AQ1635" t="s">
        <v>129</v>
      </c>
      <c r="AR1635">
        <v>27</v>
      </c>
      <c r="AS1635">
        <v>132</v>
      </c>
      <c r="AT1635">
        <v>-256</v>
      </c>
      <c r="BB1635" t="str">
        <f t="shared" si="102"/>
        <v>1200</v>
      </c>
      <c r="BC1635">
        <v>1</v>
      </c>
      <c r="BD1635" t="str">
        <f t="shared" si="104"/>
        <v xml:space="preserve">N1281F  </v>
      </c>
      <c r="BE1635">
        <v>1</v>
      </c>
      <c r="BG1635">
        <v>0</v>
      </c>
      <c r="BH1635">
        <v>0</v>
      </c>
      <c r="BI1635">
        <v>0</v>
      </c>
      <c r="BJ1635">
        <v>725</v>
      </c>
      <c r="BK1635">
        <v>-150</v>
      </c>
      <c r="BL1635" t="s">
        <v>130</v>
      </c>
      <c r="BM1635">
        <v>1</v>
      </c>
      <c r="BN1635">
        <v>0</v>
      </c>
      <c r="BO1635">
        <v>1</v>
      </c>
      <c r="BP1635">
        <v>0</v>
      </c>
      <c r="BT1635">
        <v>0</v>
      </c>
      <c r="BU1635">
        <v>0</v>
      </c>
      <c r="CE1635" t="str">
        <f>"21:16:53.708"</f>
        <v>21:16:53.708</v>
      </c>
      <c r="CF1635">
        <v>708246438</v>
      </c>
      <c r="CI1635">
        <v>0</v>
      </c>
      <c r="CJ1635">
        <v>1504</v>
      </c>
      <c r="CK1635">
        <v>1011.2</v>
      </c>
      <c r="CL1635">
        <v>4.2187999999999999</v>
      </c>
      <c r="CM1635">
        <v>1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5</v>
      </c>
      <c r="CY1635">
        <v>7</v>
      </c>
      <c r="CZ1635" t="s">
        <v>131</v>
      </c>
      <c r="DA1635">
        <v>145</v>
      </c>
      <c r="DB1635">
        <v>1</v>
      </c>
      <c r="DC1635" t="s">
        <v>132</v>
      </c>
      <c r="DD1635" t="s">
        <v>133</v>
      </c>
      <c r="DG1635">
        <v>1939419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3">
      <c r="A1636" t="str">
        <f>"09/28/2024 21:16:54.013"</f>
        <v>09/28/2024 21:16:54.013</v>
      </c>
      <c r="C1636" t="str">
        <f t="shared" si="103"/>
        <v>FFDFD7C0</v>
      </c>
      <c r="D1636" t="s">
        <v>143</v>
      </c>
      <c r="E1636">
        <v>13</v>
      </c>
      <c r="J1636" t="s">
        <v>144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"21:16:53.703"</f>
        <v>21:16:53.703</v>
      </c>
      <c r="T1636" t="str">
        <f>"21:16:53.203"</f>
        <v>21:16:53.203</v>
      </c>
      <c r="U1636" t="str">
        <f t="shared" si="101"/>
        <v>A073EB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126</v>
      </c>
      <c r="AG1636">
        <v>0</v>
      </c>
      <c r="AH1636">
        <v>0</v>
      </c>
      <c r="AI1636">
        <v>2</v>
      </c>
      <c r="AJ1636">
        <v>1</v>
      </c>
      <c r="AK1636" t="s">
        <v>818</v>
      </c>
      <c r="AL1636">
        <v>36.015158</v>
      </c>
      <c r="AM1636" t="s">
        <v>819</v>
      </c>
      <c r="AN1636">
        <v>-75.660094999999998</v>
      </c>
      <c r="AO1636">
        <v>25</v>
      </c>
      <c r="AP1636">
        <v>875</v>
      </c>
      <c r="AQ1636" t="s">
        <v>129</v>
      </c>
      <c r="AR1636">
        <v>27</v>
      </c>
      <c r="AS1636">
        <v>132</v>
      </c>
      <c r="AT1636">
        <v>-256</v>
      </c>
      <c r="BB1636" t="str">
        <f t="shared" si="102"/>
        <v>1200</v>
      </c>
      <c r="BC1636">
        <v>1</v>
      </c>
      <c r="BD1636" t="str">
        <f t="shared" si="104"/>
        <v xml:space="preserve">N1281F  </v>
      </c>
      <c r="BE1636">
        <v>1</v>
      </c>
      <c r="BG1636">
        <v>0</v>
      </c>
      <c r="BH1636">
        <v>0</v>
      </c>
      <c r="BI1636">
        <v>0</v>
      </c>
      <c r="BJ1636">
        <v>725</v>
      </c>
      <c r="BK1636">
        <v>-150</v>
      </c>
      <c r="BL1636" t="s">
        <v>130</v>
      </c>
      <c r="BM1636">
        <v>1</v>
      </c>
      <c r="BN1636">
        <v>0</v>
      </c>
      <c r="BO1636">
        <v>1</v>
      </c>
      <c r="BP1636">
        <v>0</v>
      </c>
      <c r="BT1636">
        <v>0</v>
      </c>
      <c r="BU1636">
        <v>0</v>
      </c>
      <c r="CE1636" t="str">
        <f>"21:16:53.708"</f>
        <v>21:16:53.708</v>
      </c>
      <c r="CF1636">
        <v>708246438</v>
      </c>
      <c r="CI1636">
        <v>0</v>
      </c>
      <c r="CJ1636">
        <v>1504</v>
      </c>
      <c r="CK1636">
        <v>1011.2</v>
      </c>
      <c r="CL1636">
        <v>4.2187999999999999</v>
      </c>
      <c r="CM1636">
        <v>1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131</v>
      </c>
      <c r="DA1636">
        <v>145</v>
      </c>
      <c r="DB1636">
        <v>1</v>
      </c>
      <c r="DC1636" t="s">
        <v>132</v>
      </c>
      <c r="DD1636" t="s">
        <v>133</v>
      </c>
      <c r="DG1636">
        <v>1939419</v>
      </c>
      <c r="DI1636">
        <v>0</v>
      </c>
      <c r="DJ1636">
        <v>0</v>
      </c>
      <c r="DK1636">
        <v>1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3">
      <c r="A1637" t="str">
        <f>"09/28/2024 21:16:54.013"</f>
        <v>09/28/2024 21:16:54.013</v>
      </c>
      <c r="C1637" t="str">
        <f t="shared" si="103"/>
        <v>FFDFD7C0</v>
      </c>
      <c r="D1637" t="s">
        <v>123</v>
      </c>
      <c r="E1637">
        <v>2</v>
      </c>
      <c r="H1637">
        <v>158</v>
      </c>
      <c r="I1637" t="s">
        <v>124</v>
      </c>
      <c r="J1637" t="s">
        <v>125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"21:16:53.703"</f>
        <v>21:16:53.703</v>
      </c>
      <c r="T1637" t="str">
        <f>"21:16:53.203"</f>
        <v>21:16:53.203</v>
      </c>
      <c r="U1637" t="str">
        <f t="shared" si="101"/>
        <v>A073EB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126</v>
      </c>
      <c r="AG1637">
        <v>0</v>
      </c>
      <c r="AH1637">
        <v>0</v>
      </c>
      <c r="AI1637">
        <v>2</v>
      </c>
      <c r="AJ1637">
        <v>1</v>
      </c>
      <c r="AK1637" t="s">
        <v>818</v>
      </c>
      <c r="AL1637">
        <v>36.015158</v>
      </c>
      <c r="AM1637" t="s">
        <v>819</v>
      </c>
      <c r="AN1637">
        <v>-75.660094999999998</v>
      </c>
      <c r="AO1637">
        <v>25</v>
      </c>
      <c r="AP1637">
        <v>875</v>
      </c>
      <c r="AQ1637" t="s">
        <v>129</v>
      </c>
      <c r="AR1637">
        <v>27</v>
      </c>
      <c r="AS1637">
        <v>132</v>
      </c>
      <c r="AT1637">
        <v>-256</v>
      </c>
      <c r="BB1637" t="str">
        <f t="shared" si="102"/>
        <v>1200</v>
      </c>
      <c r="BC1637">
        <v>1</v>
      </c>
      <c r="BD1637" t="str">
        <f t="shared" si="104"/>
        <v xml:space="preserve">N1281F  </v>
      </c>
      <c r="BE1637">
        <v>1</v>
      </c>
      <c r="BG1637">
        <v>0</v>
      </c>
      <c r="BH1637">
        <v>0</v>
      </c>
      <c r="BI1637">
        <v>0</v>
      </c>
      <c r="BJ1637">
        <v>725</v>
      </c>
      <c r="BK1637">
        <v>-150</v>
      </c>
      <c r="BL1637" t="s">
        <v>130</v>
      </c>
      <c r="BM1637">
        <v>1</v>
      </c>
      <c r="BN1637">
        <v>0</v>
      </c>
      <c r="BO1637">
        <v>1</v>
      </c>
      <c r="BP1637">
        <v>0</v>
      </c>
      <c r="BT1637">
        <v>0</v>
      </c>
      <c r="BU1637">
        <v>0</v>
      </c>
      <c r="CE1637" t="str">
        <f>"21:16:53.708"</f>
        <v>21:16:53.708</v>
      </c>
      <c r="CF1637">
        <v>708246438</v>
      </c>
      <c r="CI1637">
        <v>0</v>
      </c>
      <c r="CJ1637">
        <v>1504</v>
      </c>
      <c r="CK1637">
        <v>1011.2</v>
      </c>
      <c r="CL1637">
        <v>4.2187999999999999</v>
      </c>
      <c r="CM1637">
        <v>1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131</v>
      </c>
      <c r="DA1637">
        <v>145</v>
      </c>
      <c r="DB1637">
        <v>1</v>
      </c>
      <c r="DC1637" t="s">
        <v>132</v>
      </c>
      <c r="DD1637" t="s">
        <v>133</v>
      </c>
      <c r="DG1637">
        <v>1939419</v>
      </c>
      <c r="DI1637">
        <v>0</v>
      </c>
      <c r="DJ1637">
        <v>0</v>
      </c>
      <c r="DK1637">
        <v>1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3">
      <c r="A1638" t="str">
        <f>"09/28/2024 21:16:54.013"</f>
        <v>09/28/2024 21:16:54.013</v>
      </c>
      <c r="C1638" t="str">
        <f t="shared" si="103"/>
        <v>FFDFD7C0</v>
      </c>
      <c r="D1638" t="s">
        <v>427</v>
      </c>
      <c r="E1638">
        <v>46</v>
      </c>
      <c r="H1638">
        <v>143</v>
      </c>
      <c r="I1638" t="s">
        <v>428</v>
      </c>
      <c r="J1638" t="s">
        <v>297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"21:16:53.703"</f>
        <v>21:16:53.703</v>
      </c>
      <c r="T1638" t="str">
        <f>"21:16:53.203"</f>
        <v>21:16:53.203</v>
      </c>
      <c r="U1638" t="str">
        <f t="shared" si="101"/>
        <v>A073EB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126</v>
      </c>
      <c r="AG1638">
        <v>0</v>
      </c>
      <c r="AH1638">
        <v>0</v>
      </c>
      <c r="AI1638">
        <v>2</v>
      </c>
      <c r="AJ1638">
        <v>1</v>
      </c>
      <c r="AK1638" t="s">
        <v>818</v>
      </c>
      <c r="AL1638">
        <v>36.015158</v>
      </c>
      <c r="AM1638" t="s">
        <v>819</v>
      </c>
      <c r="AN1638">
        <v>-75.660094999999998</v>
      </c>
      <c r="AO1638">
        <v>25</v>
      </c>
      <c r="AP1638">
        <v>875</v>
      </c>
      <c r="AQ1638" t="s">
        <v>129</v>
      </c>
      <c r="AR1638">
        <v>27</v>
      </c>
      <c r="AS1638">
        <v>132</v>
      </c>
      <c r="AT1638">
        <v>-256</v>
      </c>
      <c r="BB1638" t="str">
        <f t="shared" si="102"/>
        <v>1200</v>
      </c>
      <c r="BC1638">
        <v>1</v>
      </c>
      <c r="BD1638" t="str">
        <f t="shared" si="104"/>
        <v xml:space="preserve">N1281F  </v>
      </c>
      <c r="BE1638">
        <v>1</v>
      </c>
      <c r="BG1638">
        <v>0</v>
      </c>
      <c r="BH1638">
        <v>0</v>
      </c>
      <c r="BI1638">
        <v>0</v>
      </c>
      <c r="BJ1638">
        <v>725</v>
      </c>
      <c r="BK1638">
        <v>-150</v>
      </c>
      <c r="BL1638" t="s">
        <v>130</v>
      </c>
      <c r="BM1638">
        <v>1</v>
      </c>
      <c r="BN1638">
        <v>0</v>
      </c>
      <c r="BO1638">
        <v>1</v>
      </c>
      <c r="BP1638">
        <v>0</v>
      </c>
      <c r="BT1638">
        <v>0</v>
      </c>
      <c r="BU1638">
        <v>0</v>
      </c>
      <c r="CE1638" t="str">
        <f>"21:16:53.708"</f>
        <v>21:16:53.708</v>
      </c>
      <c r="CF1638">
        <v>708246438</v>
      </c>
      <c r="CI1638">
        <v>0</v>
      </c>
      <c r="CJ1638">
        <v>1504</v>
      </c>
      <c r="CK1638">
        <v>1011.2</v>
      </c>
      <c r="CL1638">
        <v>4.2187999999999999</v>
      </c>
      <c r="CM1638">
        <v>1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131</v>
      </c>
      <c r="DA1638">
        <v>145</v>
      </c>
      <c r="DB1638">
        <v>1</v>
      </c>
      <c r="DC1638" t="s">
        <v>132</v>
      </c>
      <c r="DD1638" t="s">
        <v>133</v>
      </c>
      <c r="DG1638">
        <v>1939419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3">
      <c r="A1639" t="str">
        <f>"09/28/2024 21:16:54.013"</f>
        <v>09/28/2024 21:16:54.013</v>
      </c>
      <c r="C1639" t="str">
        <f t="shared" si="103"/>
        <v>FFDFD7C0</v>
      </c>
      <c r="D1639" t="s">
        <v>136</v>
      </c>
      <c r="E1639">
        <v>4</v>
      </c>
      <c r="F1639">
        <v>1004</v>
      </c>
      <c r="G1639" t="s">
        <v>124</v>
      </c>
      <c r="J1639" t="s">
        <v>137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"21:16:53.703"</f>
        <v>21:16:53.703</v>
      </c>
      <c r="T1639" t="str">
        <f>"21:16:53.203"</f>
        <v>21:16:53.203</v>
      </c>
      <c r="U1639" t="str">
        <f t="shared" si="101"/>
        <v>A073EB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126</v>
      </c>
      <c r="AG1639">
        <v>0</v>
      </c>
      <c r="AH1639">
        <v>0</v>
      </c>
      <c r="AI1639">
        <v>2</v>
      </c>
      <c r="AJ1639">
        <v>1</v>
      </c>
      <c r="AK1639" t="s">
        <v>818</v>
      </c>
      <c r="AL1639">
        <v>36.015158</v>
      </c>
      <c r="AM1639" t="s">
        <v>819</v>
      </c>
      <c r="AN1639">
        <v>-75.660094999999998</v>
      </c>
      <c r="AO1639">
        <v>25</v>
      </c>
      <c r="AP1639">
        <v>875</v>
      </c>
      <c r="AQ1639" t="s">
        <v>129</v>
      </c>
      <c r="AR1639">
        <v>27</v>
      </c>
      <c r="AS1639">
        <v>132</v>
      </c>
      <c r="AT1639">
        <v>-256</v>
      </c>
      <c r="BB1639" t="str">
        <f t="shared" si="102"/>
        <v>1200</v>
      </c>
      <c r="BC1639">
        <v>1</v>
      </c>
      <c r="BD1639" t="str">
        <f t="shared" si="104"/>
        <v xml:space="preserve">N1281F  </v>
      </c>
      <c r="BE1639">
        <v>1</v>
      </c>
      <c r="BG1639">
        <v>0</v>
      </c>
      <c r="BH1639">
        <v>0</v>
      </c>
      <c r="BI1639">
        <v>0</v>
      </c>
      <c r="BJ1639">
        <v>725</v>
      </c>
      <c r="BK1639">
        <v>-150</v>
      </c>
      <c r="BL1639" t="s">
        <v>130</v>
      </c>
      <c r="BM1639">
        <v>1</v>
      </c>
      <c r="BN1639">
        <v>0</v>
      </c>
      <c r="BO1639">
        <v>1</v>
      </c>
      <c r="BP1639">
        <v>0</v>
      </c>
      <c r="BT1639">
        <v>0</v>
      </c>
      <c r="BU1639">
        <v>0</v>
      </c>
      <c r="CE1639" t="str">
        <f>"21:16:53.708"</f>
        <v>21:16:53.708</v>
      </c>
      <c r="CF1639">
        <v>708246438</v>
      </c>
      <c r="CI1639">
        <v>0</v>
      </c>
      <c r="CJ1639">
        <v>1504</v>
      </c>
      <c r="CK1639">
        <v>1011.2</v>
      </c>
      <c r="CL1639">
        <v>4.2187999999999999</v>
      </c>
      <c r="CM1639">
        <v>1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5</v>
      </c>
      <c r="CY1639">
        <v>7</v>
      </c>
      <c r="CZ1639" t="s">
        <v>131</v>
      </c>
      <c r="DA1639">
        <v>145</v>
      </c>
      <c r="DB1639">
        <v>1</v>
      </c>
      <c r="DC1639" t="s">
        <v>132</v>
      </c>
      <c r="DD1639" t="s">
        <v>133</v>
      </c>
      <c r="DG1639">
        <v>1939419</v>
      </c>
      <c r="DI1639">
        <v>0</v>
      </c>
      <c r="DJ1639">
        <v>0</v>
      </c>
      <c r="DK1639">
        <v>1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3">
      <c r="A1640" t="str">
        <f>"09/28/2024 21:16:55.060"</f>
        <v>09/28/2024 21:16:55.060</v>
      </c>
      <c r="C1640" t="str">
        <f t="shared" si="103"/>
        <v>FFDFD7C0</v>
      </c>
      <c r="D1640" t="s">
        <v>143</v>
      </c>
      <c r="E1640">
        <v>13</v>
      </c>
      <c r="J1640" t="s">
        <v>144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"21:16:54.758"</f>
        <v>21:16:54.758</v>
      </c>
      <c r="T1640" t="str">
        <f>"21:16:54.258"</f>
        <v>21:16:54.258</v>
      </c>
      <c r="U1640" t="str">
        <f t="shared" si="101"/>
        <v>A073EB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126</v>
      </c>
      <c r="AG1640">
        <v>0</v>
      </c>
      <c r="AH1640">
        <v>0</v>
      </c>
      <c r="AI1640">
        <v>2</v>
      </c>
      <c r="AJ1640">
        <v>1</v>
      </c>
      <c r="AK1640" t="s">
        <v>820</v>
      </c>
      <c r="AL1640">
        <v>36.015844000000001</v>
      </c>
      <c r="AM1640" t="s">
        <v>633</v>
      </c>
      <c r="AN1640">
        <v>-75.659924000000004</v>
      </c>
      <c r="AO1640">
        <v>25</v>
      </c>
      <c r="AP1640">
        <v>875</v>
      </c>
      <c r="AQ1640" t="s">
        <v>129</v>
      </c>
      <c r="AR1640">
        <v>27</v>
      </c>
      <c r="AS1640">
        <v>132</v>
      </c>
      <c r="AT1640">
        <v>-64</v>
      </c>
      <c r="BB1640" t="str">
        <f t="shared" si="102"/>
        <v>1200</v>
      </c>
      <c r="BC1640">
        <v>1</v>
      </c>
      <c r="BD1640" t="str">
        <f t="shared" si="104"/>
        <v xml:space="preserve">N1281F  </v>
      </c>
      <c r="BE1640">
        <v>1</v>
      </c>
      <c r="BG1640">
        <v>0</v>
      </c>
      <c r="BH1640">
        <v>0</v>
      </c>
      <c r="BI1640">
        <v>0</v>
      </c>
      <c r="BJ1640">
        <v>725</v>
      </c>
      <c r="BK1640">
        <v>-150</v>
      </c>
      <c r="BL1640" t="s">
        <v>130</v>
      </c>
      <c r="BM1640">
        <v>1</v>
      </c>
      <c r="BN1640">
        <v>0</v>
      </c>
      <c r="BO1640">
        <v>1</v>
      </c>
      <c r="BP1640">
        <v>0</v>
      </c>
      <c r="BT1640">
        <v>0</v>
      </c>
      <c r="BU1640">
        <v>0</v>
      </c>
      <c r="CE1640" t="str">
        <f>"21:16:54.765"</f>
        <v>21:16:54.765</v>
      </c>
      <c r="CF1640">
        <v>765023183</v>
      </c>
      <c r="CI1640">
        <v>0</v>
      </c>
      <c r="CJ1640">
        <v>1504</v>
      </c>
      <c r="CK1640">
        <v>1011.2</v>
      </c>
      <c r="CL1640">
        <v>4.2187999999999999</v>
      </c>
      <c r="CM1640">
        <v>1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4</v>
      </c>
      <c r="CY1640">
        <v>7</v>
      </c>
      <c r="CZ1640" t="s">
        <v>131</v>
      </c>
      <c r="DA1640">
        <v>145</v>
      </c>
      <c r="DB1640">
        <v>1</v>
      </c>
      <c r="DC1640" t="s">
        <v>132</v>
      </c>
      <c r="DD1640" t="s">
        <v>133</v>
      </c>
      <c r="DG1640">
        <v>1939996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3">
      <c r="A1641" t="str">
        <f>"09/28/2024 21:16:55.060"</f>
        <v>09/28/2024 21:16:55.060</v>
      </c>
      <c r="C1641" t="str">
        <f t="shared" si="103"/>
        <v>FFDFD7C0</v>
      </c>
      <c r="D1641" t="s">
        <v>136</v>
      </c>
      <c r="E1641">
        <v>3</v>
      </c>
      <c r="F1641">
        <v>1003</v>
      </c>
      <c r="G1641" t="s">
        <v>142</v>
      </c>
      <c r="J1641" t="s">
        <v>137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"21:16:54.758"</f>
        <v>21:16:54.758</v>
      </c>
      <c r="T1641" t="str">
        <f>"21:16:54.258"</f>
        <v>21:16:54.258</v>
      </c>
      <c r="U1641" t="str">
        <f t="shared" si="101"/>
        <v>A073EB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126</v>
      </c>
      <c r="AG1641">
        <v>0</v>
      </c>
      <c r="AH1641">
        <v>0</v>
      </c>
      <c r="AI1641">
        <v>2</v>
      </c>
      <c r="AJ1641">
        <v>1</v>
      </c>
      <c r="AK1641" t="s">
        <v>820</v>
      </c>
      <c r="AL1641">
        <v>36.015844000000001</v>
      </c>
      <c r="AM1641" t="s">
        <v>633</v>
      </c>
      <c r="AN1641">
        <v>-75.659924000000004</v>
      </c>
      <c r="AO1641">
        <v>25</v>
      </c>
      <c r="AP1641">
        <v>875</v>
      </c>
      <c r="AQ1641" t="s">
        <v>129</v>
      </c>
      <c r="AR1641">
        <v>27</v>
      </c>
      <c r="AS1641">
        <v>132</v>
      </c>
      <c r="AT1641">
        <v>-64</v>
      </c>
      <c r="BB1641" t="str">
        <f t="shared" si="102"/>
        <v>1200</v>
      </c>
      <c r="BC1641">
        <v>1</v>
      </c>
      <c r="BD1641" t="str">
        <f t="shared" si="104"/>
        <v xml:space="preserve">N1281F  </v>
      </c>
      <c r="BE1641">
        <v>1</v>
      </c>
      <c r="BG1641">
        <v>0</v>
      </c>
      <c r="BH1641">
        <v>0</v>
      </c>
      <c r="BI1641">
        <v>0</v>
      </c>
      <c r="BJ1641">
        <v>725</v>
      </c>
      <c r="BK1641">
        <v>-150</v>
      </c>
      <c r="BL1641" t="s">
        <v>130</v>
      </c>
      <c r="BM1641">
        <v>1</v>
      </c>
      <c r="BN1641">
        <v>0</v>
      </c>
      <c r="BO1641">
        <v>1</v>
      </c>
      <c r="BP1641">
        <v>0</v>
      </c>
      <c r="BT1641">
        <v>0</v>
      </c>
      <c r="BU1641">
        <v>0</v>
      </c>
      <c r="CE1641" t="str">
        <f>"21:16:54.765"</f>
        <v>21:16:54.765</v>
      </c>
      <c r="CF1641">
        <v>765023183</v>
      </c>
      <c r="CI1641">
        <v>0</v>
      </c>
      <c r="CJ1641">
        <v>1504</v>
      </c>
      <c r="CK1641">
        <v>1011.2</v>
      </c>
      <c r="CL1641">
        <v>4.2187999999999999</v>
      </c>
      <c r="CM1641">
        <v>1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4</v>
      </c>
      <c r="CY1641">
        <v>7</v>
      </c>
      <c r="CZ1641" t="s">
        <v>131</v>
      </c>
      <c r="DA1641">
        <v>145</v>
      </c>
      <c r="DB1641">
        <v>1</v>
      </c>
      <c r="DC1641" t="s">
        <v>132</v>
      </c>
      <c r="DD1641" t="s">
        <v>133</v>
      </c>
      <c r="DG1641">
        <v>1939996</v>
      </c>
      <c r="DI1641">
        <v>0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3">
      <c r="A1642" t="str">
        <f>"09/28/2024 21:16:55.060"</f>
        <v>09/28/2024 21:16:55.060</v>
      </c>
      <c r="C1642" t="str">
        <f t="shared" si="103"/>
        <v>FFDFD7C0</v>
      </c>
      <c r="D1642" t="s">
        <v>123</v>
      </c>
      <c r="E1642">
        <v>2</v>
      </c>
      <c r="H1642">
        <v>158</v>
      </c>
      <c r="I1642" t="s">
        <v>124</v>
      </c>
      <c r="J1642" t="s">
        <v>125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"21:16:54.758"</f>
        <v>21:16:54.758</v>
      </c>
      <c r="T1642" t="str">
        <f>"21:16:54.258"</f>
        <v>21:16:54.258</v>
      </c>
      <c r="U1642" t="str">
        <f t="shared" si="101"/>
        <v>A073EB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126</v>
      </c>
      <c r="AG1642">
        <v>0</v>
      </c>
      <c r="AH1642">
        <v>0</v>
      </c>
      <c r="AI1642">
        <v>2</v>
      </c>
      <c r="AJ1642">
        <v>1</v>
      </c>
      <c r="AK1642" t="s">
        <v>820</v>
      </c>
      <c r="AL1642">
        <v>36.015844000000001</v>
      </c>
      <c r="AM1642" t="s">
        <v>633</v>
      </c>
      <c r="AN1642">
        <v>-75.659924000000004</v>
      </c>
      <c r="AO1642">
        <v>25</v>
      </c>
      <c r="AP1642">
        <v>875</v>
      </c>
      <c r="AQ1642" t="s">
        <v>129</v>
      </c>
      <c r="AR1642">
        <v>27</v>
      </c>
      <c r="AS1642">
        <v>132</v>
      </c>
      <c r="AT1642">
        <v>-64</v>
      </c>
      <c r="BB1642" t="str">
        <f t="shared" si="102"/>
        <v>1200</v>
      </c>
      <c r="BC1642">
        <v>1</v>
      </c>
      <c r="BD1642" t="str">
        <f t="shared" si="104"/>
        <v xml:space="preserve">N1281F  </v>
      </c>
      <c r="BE1642">
        <v>1</v>
      </c>
      <c r="BG1642">
        <v>0</v>
      </c>
      <c r="BH1642">
        <v>0</v>
      </c>
      <c r="BI1642">
        <v>0</v>
      </c>
      <c r="BJ1642">
        <v>725</v>
      </c>
      <c r="BK1642">
        <v>-150</v>
      </c>
      <c r="BL1642" t="s">
        <v>130</v>
      </c>
      <c r="BM1642">
        <v>1</v>
      </c>
      <c r="BN1642">
        <v>0</v>
      </c>
      <c r="BO1642">
        <v>1</v>
      </c>
      <c r="BP1642">
        <v>0</v>
      </c>
      <c r="BT1642">
        <v>0</v>
      </c>
      <c r="BU1642">
        <v>0</v>
      </c>
      <c r="CE1642" t="str">
        <f>"21:16:54.765"</f>
        <v>21:16:54.765</v>
      </c>
      <c r="CF1642">
        <v>765023183</v>
      </c>
      <c r="CI1642">
        <v>0</v>
      </c>
      <c r="CJ1642">
        <v>1504</v>
      </c>
      <c r="CK1642">
        <v>1011.2</v>
      </c>
      <c r="CL1642">
        <v>4.2187999999999999</v>
      </c>
      <c r="CM1642">
        <v>1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4</v>
      </c>
      <c r="CY1642">
        <v>7</v>
      </c>
      <c r="CZ1642" t="s">
        <v>131</v>
      </c>
      <c r="DA1642">
        <v>145</v>
      </c>
      <c r="DB1642">
        <v>1</v>
      </c>
      <c r="DC1642" t="s">
        <v>132</v>
      </c>
      <c r="DD1642" t="s">
        <v>133</v>
      </c>
      <c r="DG1642">
        <v>1939996</v>
      </c>
      <c r="DI1642">
        <v>0</v>
      </c>
      <c r="DJ1642">
        <v>0</v>
      </c>
      <c r="DK1642">
        <v>1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3">
      <c r="A1643" t="str">
        <f>"09/28/2024 21:16:55.060"</f>
        <v>09/28/2024 21:16:55.060</v>
      </c>
      <c r="C1643" t="str">
        <f t="shared" si="103"/>
        <v>FFDFD7C0</v>
      </c>
      <c r="D1643" t="s">
        <v>136</v>
      </c>
      <c r="E1643">
        <v>4</v>
      </c>
      <c r="F1643">
        <v>1004</v>
      </c>
      <c r="G1643" t="s">
        <v>124</v>
      </c>
      <c r="J1643" t="s">
        <v>137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"21:16:54.758"</f>
        <v>21:16:54.758</v>
      </c>
      <c r="T1643" t="str">
        <f>"21:16:54.258"</f>
        <v>21:16:54.258</v>
      </c>
      <c r="U1643" t="str">
        <f t="shared" si="101"/>
        <v>A073EB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126</v>
      </c>
      <c r="AG1643">
        <v>0</v>
      </c>
      <c r="AH1643">
        <v>0</v>
      </c>
      <c r="AI1643">
        <v>2</v>
      </c>
      <c r="AJ1643">
        <v>1</v>
      </c>
      <c r="AK1643" t="s">
        <v>820</v>
      </c>
      <c r="AL1643">
        <v>36.015844000000001</v>
      </c>
      <c r="AM1643" t="s">
        <v>633</v>
      </c>
      <c r="AN1643">
        <v>-75.659924000000004</v>
      </c>
      <c r="AO1643">
        <v>25</v>
      </c>
      <c r="AP1643">
        <v>875</v>
      </c>
      <c r="AQ1643" t="s">
        <v>129</v>
      </c>
      <c r="AR1643">
        <v>27</v>
      </c>
      <c r="AS1643">
        <v>132</v>
      </c>
      <c r="AT1643">
        <v>-64</v>
      </c>
      <c r="BB1643" t="str">
        <f t="shared" si="102"/>
        <v>1200</v>
      </c>
      <c r="BC1643">
        <v>1</v>
      </c>
      <c r="BD1643" t="str">
        <f t="shared" si="104"/>
        <v xml:space="preserve">N1281F  </v>
      </c>
      <c r="BE1643">
        <v>1</v>
      </c>
      <c r="BG1643">
        <v>0</v>
      </c>
      <c r="BH1643">
        <v>0</v>
      </c>
      <c r="BI1643">
        <v>0</v>
      </c>
      <c r="BJ1643">
        <v>725</v>
      </c>
      <c r="BK1643">
        <v>-150</v>
      </c>
      <c r="BL1643" t="s">
        <v>130</v>
      </c>
      <c r="BM1643">
        <v>1</v>
      </c>
      <c r="BN1643">
        <v>0</v>
      </c>
      <c r="BO1643">
        <v>1</v>
      </c>
      <c r="BP1643">
        <v>0</v>
      </c>
      <c r="BT1643">
        <v>0</v>
      </c>
      <c r="BU1643">
        <v>0</v>
      </c>
      <c r="CE1643" t="str">
        <f>"21:16:54.765"</f>
        <v>21:16:54.765</v>
      </c>
      <c r="CF1643">
        <v>765023183</v>
      </c>
      <c r="CI1643">
        <v>0</v>
      </c>
      <c r="CJ1643">
        <v>1504</v>
      </c>
      <c r="CK1643">
        <v>1011.2</v>
      </c>
      <c r="CL1643">
        <v>4.2187999999999999</v>
      </c>
      <c r="CM1643">
        <v>1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4</v>
      </c>
      <c r="CY1643">
        <v>7</v>
      </c>
      <c r="CZ1643" t="s">
        <v>131</v>
      </c>
      <c r="DA1643">
        <v>145</v>
      </c>
      <c r="DB1643">
        <v>1</v>
      </c>
      <c r="DC1643" t="s">
        <v>132</v>
      </c>
      <c r="DD1643" t="s">
        <v>133</v>
      </c>
      <c r="DG1643">
        <v>1939996</v>
      </c>
      <c r="DI1643">
        <v>0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3">
      <c r="A1644" t="str">
        <f>"09/28/2024 21:16:55.060"</f>
        <v>09/28/2024 21:16:55.060</v>
      </c>
      <c r="C1644" t="str">
        <f t="shared" si="103"/>
        <v>FFDFD7C0</v>
      </c>
      <c r="D1644" t="s">
        <v>427</v>
      </c>
      <c r="E1644">
        <v>46</v>
      </c>
      <c r="H1644">
        <v>143</v>
      </c>
      <c r="I1644" t="s">
        <v>428</v>
      </c>
      <c r="J1644" t="s">
        <v>297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"21:16:54.758"</f>
        <v>21:16:54.758</v>
      </c>
      <c r="T1644" t="str">
        <f>"21:16:54.258"</f>
        <v>21:16:54.258</v>
      </c>
      <c r="U1644" t="str">
        <f t="shared" si="101"/>
        <v>A073EB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126</v>
      </c>
      <c r="AG1644">
        <v>0</v>
      </c>
      <c r="AH1644">
        <v>0</v>
      </c>
      <c r="AI1644">
        <v>2</v>
      </c>
      <c r="AJ1644">
        <v>1</v>
      </c>
      <c r="AK1644" t="s">
        <v>820</v>
      </c>
      <c r="AL1644">
        <v>36.015844000000001</v>
      </c>
      <c r="AM1644" t="s">
        <v>633</v>
      </c>
      <c r="AN1644">
        <v>-75.659924000000004</v>
      </c>
      <c r="AO1644">
        <v>25</v>
      </c>
      <c r="AP1644">
        <v>875</v>
      </c>
      <c r="AQ1644" t="s">
        <v>129</v>
      </c>
      <c r="AR1644">
        <v>27</v>
      </c>
      <c r="AS1644">
        <v>132</v>
      </c>
      <c r="AT1644">
        <v>-64</v>
      </c>
      <c r="BB1644" t="str">
        <f t="shared" si="102"/>
        <v>1200</v>
      </c>
      <c r="BC1644">
        <v>1</v>
      </c>
      <c r="BD1644" t="str">
        <f t="shared" si="104"/>
        <v xml:space="preserve">N1281F  </v>
      </c>
      <c r="BE1644">
        <v>1</v>
      </c>
      <c r="BG1644">
        <v>0</v>
      </c>
      <c r="BH1644">
        <v>0</v>
      </c>
      <c r="BI1644">
        <v>0</v>
      </c>
      <c r="BJ1644">
        <v>725</v>
      </c>
      <c r="BK1644">
        <v>-150</v>
      </c>
      <c r="BL1644" t="s">
        <v>130</v>
      </c>
      <c r="BM1644">
        <v>1</v>
      </c>
      <c r="BN1644">
        <v>0</v>
      </c>
      <c r="BO1644">
        <v>1</v>
      </c>
      <c r="BP1644">
        <v>0</v>
      </c>
      <c r="BT1644">
        <v>0</v>
      </c>
      <c r="BU1644">
        <v>0</v>
      </c>
      <c r="CE1644" t="str">
        <f>"21:16:54.765"</f>
        <v>21:16:54.765</v>
      </c>
      <c r="CF1644">
        <v>765023183</v>
      </c>
      <c r="CI1644">
        <v>0</v>
      </c>
      <c r="CJ1644">
        <v>1504</v>
      </c>
      <c r="CK1644">
        <v>1011.2</v>
      </c>
      <c r="CL1644">
        <v>4.2187999999999999</v>
      </c>
      <c r="CM1644">
        <v>1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4</v>
      </c>
      <c r="CY1644">
        <v>7</v>
      </c>
      <c r="CZ1644" t="s">
        <v>131</v>
      </c>
      <c r="DA1644">
        <v>145</v>
      </c>
      <c r="DB1644">
        <v>1</v>
      </c>
      <c r="DC1644" t="s">
        <v>132</v>
      </c>
      <c r="DD1644" t="s">
        <v>133</v>
      </c>
      <c r="DG1644">
        <v>1939996</v>
      </c>
      <c r="DI1644">
        <v>0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3">
      <c r="A1645" t="str">
        <f>"09/28/2024 21:16:55.950"</f>
        <v>09/28/2024 21:16:55.950</v>
      </c>
      <c r="C1645" t="str">
        <f t="shared" si="103"/>
        <v>FFDFD7C0</v>
      </c>
      <c r="D1645" t="s">
        <v>427</v>
      </c>
      <c r="E1645">
        <v>46</v>
      </c>
      <c r="H1645">
        <v>143</v>
      </c>
      <c r="I1645" t="s">
        <v>428</v>
      </c>
      <c r="J1645" t="s">
        <v>297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"21:16:55.703"</f>
        <v>21:16:55.703</v>
      </c>
      <c r="T1645" t="str">
        <f>"21:16:55.303"</f>
        <v>21:16:55.303</v>
      </c>
      <c r="U1645" t="str">
        <f t="shared" si="101"/>
        <v>A073EB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126</v>
      </c>
      <c r="AG1645">
        <v>0</v>
      </c>
      <c r="AH1645">
        <v>0</v>
      </c>
      <c r="AI1645">
        <v>2</v>
      </c>
      <c r="AJ1645">
        <v>1</v>
      </c>
      <c r="AK1645" t="s">
        <v>821</v>
      </c>
      <c r="AL1645">
        <v>36.016381000000003</v>
      </c>
      <c r="AM1645" t="s">
        <v>550</v>
      </c>
      <c r="AN1645">
        <v>-75.659751999999997</v>
      </c>
      <c r="AO1645">
        <v>25</v>
      </c>
      <c r="AP1645">
        <v>875</v>
      </c>
      <c r="AQ1645" t="s">
        <v>129</v>
      </c>
      <c r="AR1645">
        <v>28</v>
      </c>
      <c r="AS1645">
        <v>131</v>
      </c>
      <c r="AT1645">
        <v>192</v>
      </c>
      <c r="BB1645" t="str">
        <f t="shared" si="102"/>
        <v>1200</v>
      </c>
      <c r="BC1645">
        <v>1</v>
      </c>
      <c r="BD1645" t="str">
        <f t="shared" si="104"/>
        <v xml:space="preserve">N1281F  </v>
      </c>
      <c r="BE1645">
        <v>1</v>
      </c>
      <c r="BG1645">
        <v>0</v>
      </c>
      <c r="BH1645">
        <v>0</v>
      </c>
      <c r="BI1645">
        <v>0</v>
      </c>
      <c r="BJ1645">
        <v>725</v>
      </c>
      <c r="BK1645">
        <v>-150</v>
      </c>
      <c r="BL1645" t="s">
        <v>130</v>
      </c>
      <c r="BM1645">
        <v>1</v>
      </c>
      <c r="BN1645">
        <v>0</v>
      </c>
      <c r="BO1645">
        <v>1</v>
      </c>
      <c r="BP1645">
        <v>0</v>
      </c>
      <c r="BT1645">
        <v>0</v>
      </c>
      <c r="BU1645">
        <v>0</v>
      </c>
      <c r="CE1645" t="str">
        <f>"21:16:55.705"</f>
        <v>21:16:55.705</v>
      </c>
      <c r="CF1645">
        <v>705472472</v>
      </c>
      <c r="CI1645">
        <v>0</v>
      </c>
      <c r="CJ1645">
        <v>1504</v>
      </c>
      <c r="CK1645">
        <v>1011.2</v>
      </c>
      <c r="CL1645">
        <v>4.2187999999999999</v>
      </c>
      <c r="CM1645">
        <v>1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5</v>
      </c>
      <c r="CY1645">
        <v>7</v>
      </c>
      <c r="CZ1645" t="s">
        <v>131</v>
      </c>
      <c r="DA1645">
        <v>145</v>
      </c>
      <c r="DB1645">
        <v>1</v>
      </c>
      <c r="DC1645" t="s">
        <v>132</v>
      </c>
      <c r="DD1645" t="s">
        <v>133</v>
      </c>
      <c r="DG1645">
        <v>1940473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3">
      <c r="A1646" t="str">
        <f>"09/28/2024 21:16:55.997"</f>
        <v>09/28/2024 21:16:55.997</v>
      </c>
      <c r="C1646" t="str">
        <f t="shared" si="103"/>
        <v>FFDFD7C0</v>
      </c>
      <c r="D1646" t="s">
        <v>136</v>
      </c>
      <c r="E1646">
        <v>3</v>
      </c>
      <c r="F1646">
        <v>1003</v>
      </c>
      <c r="G1646" t="s">
        <v>142</v>
      </c>
      <c r="J1646" t="s">
        <v>137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"21:16:55.703"</f>
        <v>21:16:55.703</v>
      </c>
      <c r="T1646" t="str">
        <f>"21:16:55.303"</f>
        <v>21:16:55.303</v>
      </c>
      <c r="U1646" t="str">
        <f t="shared" si="101"/>
        <v>A073EB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126</v>
      </c>
      <c r="AG1646">
        <v>0</v>
      </c>
      <c r="AH1646">
        <v>0</v>
      </c>
      <c r="AI1646">
        <v>2</v>
      </c>
      <c r="AJ1646">
        <v>1</v>
      </c>
      <c r="AK1646" t="s">
        <v>821</v>
      </c>
      <c r="AL1646">
        <v>36.016381000000003</v>
      </c>
      <c r="AM1646" t="s">
        <v>550</v>
      </c>
      <c r="AN1646">
        <v>-75.659751999999997</v>
      </c>
      <c r="AO1646">
        <v>25</v>
      </c>
      <c r="AP1646">
        <v>875</v>
      </c>
      <c r="AQ1646" t="s">
        <v>129</v>
      </c>
      <c r="AR1646">
        <v>28</v>
      </c>
      <c r="AS1646">
        <v>131</v>
      </c>
      <c r="AT1646">
        <v>192</v>
      </c>
      <c r="BB1646" t="str">
        <f t="shared" si="102"/>
        <v>1200</v>
      </c>
      <c r="BC1646">
        <v>1</v>
      </c>
      <c r="BD1646" t="str">
        <f t="shared" si="104"/>
        <v xml:space="preserve">N1281F  </v>
      </c>
      <c r="BE1646">
        <v>1</v>
      </c>
      <c r="BG1646">
        <v>0</v>
      </c>
      <c r="BH1646">
        <v>0</v>
      </c>
      <c r="BI1646">
        <v>0</v>
      </c>
      <c r="BJ1646">
        <v>725</v>
      </c>
      <c r="BK1646">
        <v>-150</v>
      </c>
      <c r="BL1646" t="s">
        <v>130</v>
      </c>
      <c r="BM1646">
        <v>1</v>
      </c>
      <c r="BN1646">
        <v>0</v>
      </c>
      <c r="BO1646">
        <v>1</v>
      </c>
      <c r="BP1646">
        <v>0</v>
      </c>
      <c r="BT1646">
        <v>0</v>
      </c>
      <c r="BU1646">
        <v>0</v>
      </c>
      <c r="CE1646" t="str">
        <f>"21:16:55.705"</f>
        <v>21:16:55.705</v>
      </c>
      <c r="CF1646">
        <v>705472472</v>
      </c>
      <c r="CI1646">
        <v>0</v>
      </c>
      <c r="CJ1646">
        <v>1504</v>
      </c>
      <c r="CK1646">
        <v>1011.2</v>
      </c>
      <c r="CL1646">
        <v>4.2187999999999999</v>
      </c>
      <c r="CM1646">
        <v>1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5</v>
      </c>
      <c r="CY1646">
        <v>7</v>
      </c>
      <c r="CZ1646" t="s">
        <v>131</v>
      </c>
      <c r="DA1646">
        <v>145</v>
      </c>
      <c r="DB1646">
        <v>1</v>
      </c>
      <c r="DC1646" t="s">
        <v>132</v>
      </c>
      <c r="DD1646" t="s">
        <v>133</v>
      </c>
      <c r="DG1646">
        <v>1940473</v>
      </c>
      <c r="DI1646">
        <v>0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3">
      <c r="A1647" t="str">
        <f>"09/28/2024 21:16:55.997"</f>
        <v>09/28/2024 21:16:55.997</v>
      </c>
      <c r="C1647" t="str">
        <f t="shared" si="103"/>
        <v>FFDFD7C0</v>
      </c>
      <c r="D1647" t="s">
        <v>143</v>
      </c>
      <c r="E1647">
        <v>13</v>
      </c>
      <c r="J1647" t="s">
        <v>144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"21:16:55.703"</f>
        <v>21:16:55.703</v>
      </c>
      <c r="T1647" t="str">
        <f>"21:16:55.303"</f>
        <v>21:16:55.303</v>
      </c>
      <c r="U1647" t="str">
        <f t="shared" si="101"/>
        <v>A073EB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126</v>
      </c>
      <c r="AG1647">
        <v>0</v>
      </c>
      <c r="AH1647">
        <v>0</v>
      </c>
      <c r="AI1647">
        <v>2</v>
      </c>
      <c r="AJ1647">
        <v>1</v>
      </c>
      <c r="AK1647" t="s">
        <v>821</v>
      </c>
      <c r="AL1647">
        <v>36.016381000000003</v>
      </c>
      <c r="AM1647" t="s">
        <v>550</v>
      </c>
      <c r="AN1647">
        <v>-75.659751999999997</v>
      </c>
      <c r="AO1647">
        <v>25</v>
      </c>
      <c r="AP1647">
        <v>875</v>
      </c>
      <c r="AQ1647" t="s">
        <v>129</v>
      </c>
      <c r="AR1647">
        <v>28</v>
      </c>
      <c r="AS1647">
        <v>131</v>
      </c>
      <c r="AT1647">
        <v>192</v>
      </c>
      <c r="BB1647" t="str">
        <f t="shared" si="102"/>
        <v>1200</v>
      </c>
      <c r="BC1647">
        <v>1</v>
      </c>
      <c r="BD1647" t="str">
        <f t="shared" si="104"/>
        <v xml:space="preserve">N1281F  </v>
      </c>
      <c r="BE1647">
        <v>1</v>
      </c>
      <c r="BG1647">
        <v>0</v>
      </c>
      <c r="BH1647">
        <v>0</v>
      </c>
      <c r="BI1647">
        <v>0</v>
      </c>
      <c r="BJ1647">
        <v>725</v>
      </c>
      <c r="BK1647">
        <v>-150</v>
      </c>
      <c r="BL1647" t="s">
        <v>130</v>
      </c>
      <c r="BM1647">
        <v>1</v>
      </c>
      <c r="BN1647">
        <v>0</v>
      </c>
      <c r="BO1647">
        <v>1</v>
      </c>
      <c r="BP1647">
        <v>0</v>
      </c>
      <c r="BT1647">
        <v>0</v>
      </c>
      <c r="BU1647">
        <v>0</v>
      </c>
      <c r="CE1647" t="str">
        <f>"21:16:55.705"</f>
        <v>21:16:55.705</v>
      </c>
      <c r="CF1647">
        <v>705472472</v>
      </c>
      <c r="CI1647">
        <v>0</v>
      </c>
      <c r="CJ1647">
        <v>1504</v>
      </c>
      <c r="CK1647">
        <v>1011.2</v>
      </c>
      <c r="CL1647">
        <v>4.2187999999999999</v>
      </c>
      <c r="CM1647">
        <v>1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5</v>
      </c>
      <c r="CY1647">
        <v>7</v>
      </c>
      <c r="CZ1647" t="s">
        <v>131</v>
      </c>
      <c r="DA1647">
        <v>145</v>
      </c>
      <c r="DB1647">
        <v>1</v>
      </c>
      <c r="DC1647" t="s">
        <v>132</v>
      </c>
      <c r="DD1647" t="s">
        <v>133</v>
      </c>
      <c r="DG1647">
        <v>1940473</v>
      </c>
      <c r="DI1647">
        <v>0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3">
      <c r="A1648" t="str">
        <f>"09/28/2024 21:16:55.997"</f>
        <v>09/28/2024 21:16:55.997</v>
      </c>
      <c r="C1648" t="str">
        <f t="shared" si="103"/>
        <v>FFDFD7C0</v>
      </c>
      <c r="D1648" t="s">
        <v>123</v>
      </c>
      <c r="E1648">
        <v>2</v>
      </c>
      <c r="H1648">
        <v>158</v>
      </c>
      <c r="I1648" t="s">
        <v>124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"21:16:55.703"</f>
        <v>21:16:55.703</v>
      </c>
      <c r="T1648" t="str">
        <f>"21:16:55.303"</f>
        <v>21:16:55.303</v>
      </c>
      <c r="U1648" t="str">
        <f t="shared" si="101"/>
        <v>A073EB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126</v>
      </c>
      <c r="AG1648">
        <v>0</v>
      </c>
      <c r="AH1648">
        <v>0</v>
      </c>
      <c r="AI1648">
        <v>2</v>
      </c>
      <c r="AJ1648">
        <v>1</v>
      </c>
      <c r="AK1648" t="s">
        <v>821</v>
      </c>
      <c r="AL1648">
        <v>36.016381000000003</v>
      </c>
      <c r="AM1648" t="s">
        <v>550</v>
      </c>
      <c r="AN1648">
        <v>-75.659751999999997</v>
      </c>
      <c r="AO1648">
        <v>25</v>
      </c>
      <c r="AP1648">
        <v>875</v>
      </c>
      <c r="AQ1648" t="s">
        <v>129</v>
      </c>
      <c r="AR1648">
        <v>28</v>
      </c>
      <c r="AS1648">
        <v>131</v>
      </c>
      <c r="AT1648">
        <v>192</v>
      </c>
      <c r="BB1648" t="str">
        <f t="shared" si="102"/>
        <v>1200</v>
      </c>
      <c r="BC1648">
        <v>1</v>
      </c>
      <c r="BD1648" t="str">
        <f t="shared" si="104"/>
        <v xml:space="preserve">N1281F  </v>
      </c>
      <c r="BE1648">
        <v>1</v>
      </c>
      <c r="BG1648">
        <v>0</v>
      </c>
      <c r="BH1648">
        <v>0</v>
      </c>
      <c r="BI1648">
        <v>0</v>
      </c>
      <c r="BJ1648">
        <v>725</v>
      </c>
      <c r="BK1648">
        <v>-150</v>
      </c>
      <c r="BL1648" t="s">
        <v>130</v>
      </c>
      <c r="BM1648">
        <v>1</v>
      </c>
      <c r="BN1648">
        <v>0</v>
      </c>
      <c r="BO1648">
        <v>1</v>
      </c>
      <c r="BP1648">
        <v>0</v>
      </c>
      <c r="BT1648">
        <v>0</v>
      </c>
      <c r="BU1648">
        <v>0</v>
      </c>
      <c r="CE1648" t="str">
        <f>"21:16:55.705"</f>
        <v>21:16:55.705</v>
      </c>
      <c r="CF1648">
        <v>705472472</v>
      </c>
      <c r="CI1648">
        <v>0</v>
      </c>
      <c r="CJ1648">
        <v>1504</v>
      </c>
      <c r="CK1648">
        <v>1011.2</v>
      </c>
      <c r="CL1648">
        <v>4.2187999999999999</v>
      </c>
      <c r="CM1648">
        <v>1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131</v>
      </c>
      <c r="DA1648">
        <v>145</v>
      </c>
      <c r="DB1648">
        <v>1</v>
      </c>
      <c r="DC1648" t="s">
        <v>132</v>
      </c>
      <c r="DD1648" t="s">
        <v>133</v>
      </c>
      <c r="DG1648">
        <v>1940473</v>
      </c>
      <c r="DI1648">
        <v>0</v>
      </c>
      <c r="DJ1648">
        <v>0</v>
      </c>
      <c r="DK1648">
        <v>1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3">
      <c r="A1649" t="str">
        <f>"09/28/2024 21:16:55.997"</f>
        <v>09/28/2024 21:16:55.997</v>
      </c>
      <c r="C1649" t="str">
        <f t="shared" si="103"/>
        <v>FFDFD7C0</v>
      </c>
      <c r="D1649" t="s">
        <v>136</v>
      </c>
      <c r="E1649">
        <v>4</v>
      </c>
      <c r="F1649">
        <v>1004</v>
      </c>
      <c r="G1649" t="s">
        <v>124</v>
      </c>
      <c r="J1649" t="s">
        <v>137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"21:16:55.703"</f>
        <v>21:16:55.703</v>
      </c>
      <c r="T1649" t="str">
        <f>"21:16:55.303"</f>
        <v>21:16:55.303</v>
      </c>
      <c r="U1649" t="str">
        <f t="shared" si="101"/>
        <v>A073EB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126</v>
      </c>
      <c r="AG1649">
        <v>0</v>
      </c>
      <c r="AH1649">
        <v>0</v>
      </c>
      <c r="AI1649">
        <v>2</v>
      </c>
      <c r="AJ1649">
        <v>1</v>
      </c>
      <c r="AK1649" t="s">
        <v>821</v>
      </c>
      <c r="AL1649">
        <v>36.016381000000003</v>
      </c>
      <c r="AM1649" t="s">
        <v>550</v>
      </c>
      <c r="AN1649">
        <v>-75.659751999999997</v>
      </c>
      <c r="AO1649">
        <v>25</v>
      </c>
      <c r="AP1649">
        <v>875</v>
      </c>
      <c r="AQ1649" t="s">
        <v>129</v>
      </c>
      <c r="AR1649">
        <v>28</v>
      </c>
      <c r="AS1649">
        <v>131</v>
      </c>
      <c r="AT1649">
        <v>192</v>
      </c>
      <c r="BB1649" t="str">
        <f t="shared" si="102"/>
        <v>1200</v>
      </c>
      <c r="BC1649">
        <v>1</v>
      </c>
      <c r="BD1649" t="str">
        <f t="shared" si="104"/>
        <v xml:space="preserve">N1281F  </v>
      </c>
      <c r="BE1649">
        <v>1</v>
      </c>
      <c r="BG1649">
        <v>0</v>
      </c>
      <c r="BH1649">
        <v>0</v>
      </c>
      <c r="BI1649">
        <v>0</v>
      </c>
      <c r="BJ1649">
        <v>725</v>
      </c>
      <c r="BK1649">
        <v>-150</v>
      </c>
      <c r="BL1649" t="s">
        <v>130</v>
      </c>
      <c r="BM1649">
        <v>1</v>
      </c>
      <c r="BN1649">
        <v>0</v>
      </c>
      <c r="BO1649">
        <v>1</v>
      </c>
      <c r="BP1649">
        <v>0</v>
      </c>
      <c r="BT1649">
        <v>0</v>
      </c>
      <c r="BU1649">
        <v>0</v>
      </c>
      <c r="CE1649" t="str">
        <f>"21:16:55.705"</f>
        <v>21:16:55.705</v>
      </c>
      <c r="CF1649">
        <v>705472472</v>
      </c>
      <c r="CI1649">
        <v>0</v>
      </c>
      <c r="CJ1649">
        <v>1504</v>
      </c>
      <c r="CK1649">
        <v>1011.2</v>
      </c>
      <c r="CL1649">
        <v>4.2187999999999999</v>
      </c>
      <c r="CM1649">
        <v>1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131</v>
      </c>
      <c r="DA1649">
        <v>145</v>
      </c>
      <c r="DB1649">
        <v>1</v>
      </c>
      <c r="DC1649" t="s">
        <v>132</v>
      </c>
      <c r="DD1649" t="s">
        <v>133</v>
      </c>
      <c r="DG1649">
        <v>1940473</v>
      </c>
      <c r="DI1649">
        <v>0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3">
      <c r="A1650" t="str">
        <f>"09/28/2024 21:16:56.950"</f>
        <v>09/28/2024 21:16:56.950</v>
      </c>
      <c r="C1650" t="str">
        <f t="shared" si="103"/>
        <v>FFDFD7C0</v>
      </c>
      <c r="D1650" t="s">
        <v>136</v>
      </c>
      <c r="E1650">
        <v>3</v>
      </c>
      <c r="F1650">
        <v>1003</v>
      </c>
      <c r="G1650" t="s">
        <v>142</v>
      </c>
      <c r="J1650" t="s">
        <v>137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"21:16:56.680"</f>
        <v>21:16:56.680</v>
      </c>
      <c r="T1650" t="str">
        <f>"21:16:56.180"</f>
        <v>21:16:56.180</v>
      </c>
      <c r="U1650" t="str">
        <f t="shared" si="101"/>
        <v>A073EB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126</v>
      </c>
      <c r="AG1650">
        <v>0</v>
      </c>
      <c r="AH1650">
        <v>0</v>
      </c>
      <c r="AI1650">
        <v>2</v>
      </c>
      <c r="AJ1650">
        <v>1</v>
      </c>
      <c r="AK1650" t="s">
        <v>822</v>
      </c>
      <c r="AL1650">
        <v>36.016981999999999</v>
      </c>
      <c r="AM1650" t="s">
        <v>823</v>
      </c>
      <c r="AN1650">
        <v>-75.659644999999998</v>
      </c>
      <c r="AO1650">
        <v>25</v>
      </c>
      <c r="AP1650">
        <v>875</v>
      </c>
      <c r="AQ1650" t="s">
        <v>129</v>
      </c>
      <c r="AR1650">
        <v>28</v>
      </c>
      <c r="AS1650">
        <v>130</v>
      </c>
      <c r="AT1650">
        <v>192</v>
      </c>
      <c r="BB1650" t="str">
        <f t="shared" si="102"/>
        <v>1200</v>
      </c>
      <c r="BC1650">
        <v>1</v>
      </c>
      <c r="BD1650" t="str">
        <f t="shared" si="104"/>
        <v xml:space="preserve">N1281F  </v>
      </c>
      <c r="BE1650">
        <v>1</v>
      </c>
      <c r="BG1650">
        <v>0</v>
      </c>
      <c r="BH1650">
        <v>0</v>
      </c>
      <c r="BI1650">
        <v>0</v>
      </c>
      <c r="BJ1650">
        <v>725</v>
      </c>
      <c r="BK1650">
        <v>-150</v>
      </c>
      <c r="BL1650" t="s">
        <v>130</v>
      </c>
      <c r="BM1650">
        <v>1</v>
      </c>
      <c r="BN1650">
        <v>0</v>
      </c>
      <c r="BO1650">
        <v>1</v>
      </c>
      <c r="BP1650">
        <v>0</v>
      </c>
      <c r="BT1650">
        <v>0</v>
      </c>
      <c r="BU1650">
        <v>0</v>
      </c>
      <c r="CE1650" t="str">
        <f>"21:16:56.682"</f>
        <v>21:16:56.682</v>
      </c>
      <c r="CF1650">
        <v>681966887</v>
      </c>
      <c r="CI1650">
        <v>0</v>
      </c>
      <c r="CJ1650">
        <v>1504</v>
      </c>
      <c r="CK1650">
        <v>1011.2</v>
      </c>
      <c r="CL1650">
        <v>4.2187999999999999</v>
      </c>
      <c r="CM1650">
        <v>1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5</v>
      </c>
      <c r="CY1650">
        <v>7</v>
      </c>
      <c r="CZ1650" t="s">
        <v>131</v>
      </c>
      <c r="DA1650">
        <v>145</v>
      </c>
      <c r="DB1650">
        <v>1</v>
      </c>
      <c r="DC1650" t="s">
        <v>132</v>
      </c>
      <c r="DD1650" t="s">
        <v>133</v>
      </c>
      <c r="DG1650">
        <v>1941060</v>
      </c>
      <c r="DI1650">
        <v>0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3">
      <c r="A1651" t="str">
        <f>"09/28/2024 21:16:56.950"</f>
        <v>09/28/2024 21:16:56.950</v>
      </c>
      <c r="C1651" t="str">
        <f t="shared" si="103"/>
        <v>FFDFD7C0</v>
      </c>
      <c r="D1651" t="s">
        <v>143</v>
      </c>
      <c r="E1651">
        <v>13</v>
      </c>
      <c r="J1651" t="s">
        <v>144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"21:16:56.680"</f>
        <v>21:16:56.680</v>
      </c>
      <c r="T1651" t="str">
        <f>"21:16:56.180"</f>
        <v>21:16:56.180</v>
      </c>
      <c r="U1651" t="str">
        <f t="shared" si="101"/>
        <v>A073EB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126</v>
      </c>
      <c r="AG1651">
        <v>0</v>
      </c>
      <c r="AH1651">
        <v>0</v>
      </c>
      <c r="AI1651">
        <v>2</v>
      </c>
      <c r="AJ1651">
        <v>1</v>
      </c>
      <c r="AK1651" t="s">
        <v>822</v>
      </c>
      <c r="AL1651">
        <v>36.016981999999999</v>
      </c>
      <c r="AM1651" t="s">
        <v>823</v>
      </c>
      <c r="AN1651">
        <v>-75.659644999999998</v>
      </c>
      <c r="AO1651">
        <v>25</v>
      </c>
      <c r="AP1651">
        <v>875</v>
      </c>
      <c r="AQ1651" t="s">
        <v>129</v>
      </c>
      <c r="AR1651">
        <v>28</v>
      </c>
      <c r="AS1651">
        <v>130</v>
      </c>
      <c r="AT1651">
        <v>192</v>
      </c>
      <c r="BB1651" t="str">
        <f t="shared" si="102"/>
        <v>1200</v>
      </c>
      <c r="BC1651">
        <v>1</v>
      </c>
      <c r="BD1651" t="str">
        <f t="shared" si="104"/>
        <v xml:space="preserve">N1281F  </v>
      </c>
      <c r="BE1651">
        <v>1</v>
      </c>
      <c r="BG1651">
        <v>0</v>
      </c>
      <c r="BH1651">
        <v>0</v>
      </c>
      <c r="BI1651">
        <v>0</v>
      </c>
      <c r="BJ1651">
        <v>725</v>
      </c>
      <c r="BK1651">
        <v>-150</v>
      </c>
      <c r="BL1651" t="s">
        <v>130</v>
      </c>
      <c r="BM1651">
        <v>1</v>
      </c>
      <c r="BN1651">
        <v>0</v>
      </c>
      <c r="BO1651">
        <v>1</v>
      </c>
      <c r="BP1651">
        <v>0</v>
      </c>
      <c r="BT1651">
        <v>0</v>
      </c>
      <c r="BU1651">
        <v>0</v>
      </c>
      <c r="CE1651" t="str">
        <f>"21:16:56.682"</f>
        <v>21:16:56.682</v>
      </c>
      <c r="CF1651">
        <v>681966887</v>
      </c>
      <c r="CI1651">
        <v>0</v>
      </c>
      <c r="CJ1651">
        <v>1504</v>
      </c>
      <c r="CK1651">
        <v>1011.2</v>
      </c>
      <c r="CL1651">
        <v>4.2187999999999999</v>
      </c>
      <c r="CM1651">
        <v>1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5</v>
      </c>
      <c r="CY1651">
        <v>7</v>
      </c>
      <c r="CZ1651" t="s">
        <v>131</v>
      </c>
      <c r="DA1651">
        <v>145</v>
      </c>
      <c r="DB1651">
        <v>1</v>
      </c>
      <c r="DC1651" t="s">
        <v>132</v>
      </c>
      <c r="DD1651" t="s">
        <v>133</v>
      </c>
      <c r="DG1651">
        <v>1941060</v>
      </c>
      <c r="DI1651">
        <v>0</v>
      </c>
      <c r="DJ1651">
        <v>0</v>
      </c>
      <c r="DK1651">
        <v>1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3">
      <c r="A1652" t="str">
        <f>"09/28/2024 21:16:56.950"</f>
        <v>09/28/2024 21:16:56.950</v>
      </c>
      <c r="C1652" t="str">
        <f t="shared" si="103"/>
        <v>FFDFD7C0</v>
      </c>
      <c r="D1652" t="s">
        <v>123</v>
      </c>
      <c r="E1652">
        <v>2</v>
      </c>
      <c r="H1652">
        <v>158</v>
      </c>
      <c r="I1652" t="s">
        <v>124</v>
      </c>
      <c r="J1652" t="s">
        <v>125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"21:16:56.680"</f>
        <v>21:16:56.680</v>
      </c>
      <c r="T1652" t="str">
        <f>"21:16:56.180"</f>
        <v>21:16:56.180</v>
      </c>
      <c r="U1652" t="str">
        <f t="shared" si="101"/>
        <v>A073EB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126</v>
      </c>
      <c r="AG1652">
        <v>0</v>
      </c>
      <c r="AH1652">
        <v>0</v>
      </c>
      <c r="AI1652">
        <v>2</v>
      </c>
      <c r="AJ1652">
        <v>1</v>
      </c>
      <c r="AK1652" t="s">
        <v>822</v>
      </c>
      <c r="AL1652">
        <v>36.016981999999999</v>
      </c>
      <c r="AM1652" t="s">
        <v>823</v>
      </c>
      <c r="AN1652">
        <v>-75.659644999999998</v>
      </c>
      <c r="AO1652">
        <v>25</v>
      </c>
      <c r="AP1652">
        <v>875</v>
      </c>
      <c r="AQ1652" t="s">
        <v>129</v>
      </c>
      <c r="AR1652">
        <v>28</v>
      </c>
      <c r="AS1652">
        <v>130</v>
      </c>
      <c r="AT1652">
        <v>192</v>
      </c>
      <c r="BB1652" t="str">
        <f t="shared" si="102"/>
        <v>1200</v>
      </c>
      <c r="BC1652">
        <v>1</v>
      </c>
      <c r="BD1652" t="str">
        <f t="shared" si="104"/>
        <v xml:space="preserve">N1281F  </v>
      </c>
      <c r="BE1652">
        <v>1</v>
      </c>
      <c r="BG1652">
        <v>0</v>
      </c>
      <c r="BH1652">
        <v>0</v>
      </c>
      <c r="BI1652">
        <v>0</v>
      </c>
      <c r="BJ1652">
        <v>725</v>
      </c>
      <c r="BK1652">
        <v>-150</v>
      </c>
      <c r="BL1652" t="s">
        <v>130</v>
      </c>
      <c r="BM1652">
        <v>1</v>
      </c>
      <c r="BN1652">
        <v>0</v>
      </c>
      <c r="BO1652">
        <v>1</v>
      </c>
      <c r="BP1652">
        <v>0</v>
      </c>
      <c r="BT1652">
        <v>0</v>
      </c>
      <c r="BU1652">
        <v>0</v>
      </c>
      <c r="CE1652" t="str">
        <f>"21:16:56.682"</f>
        <v>21:16:56.682</v>
      </c>
      <c r="CF1652">
        <v>681966887</v>
      </c>
      <c r="CI1652">
        <v>0</v>
      </c>
      <c r="CJ1652">
        <v>1504</v>
      </c>
      <c r="CK1652">
        <v>1011.2</v>
      </c>
      <c r="CL1652">
        <v>4.2187999999999999</v>
      </c>
      <c r="CM1652">
        <v>1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131</v>
      </c>
      <c r="DA1652">
        <v>145</v>
      </c>
      <c r="DB1652">
        <v>1</v>
      </c>
      <c r="DC1652" t="s">
        <v>132</v>
      </c>
      <c r="DD1652" t="s">
        <v>133</v>
      </c>
      <c r="DG1652">
        <v>1941060</v>
      </c>
      <c r="DI1652">
        <v>0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3">
      <c r="A1653" t="str">
        <f>"09/28/2024 21:16:56.950"</f>
        <v>09/28/2024 21:16:56.950</v>
      </c>
      <c r="C1653" t="str">
        <f t="shared" si="103"/>
        <v>FFDFD7C0</v>
      </c>
      <c r="D1653" t="s">
        <v>427</v>
      </c>
      <c r="E1653">
        <v>46</v>
      </c>
      <c r="H1653">
        <v>143</v>
      </c>
      <c r="I1653" t="s">
        <v>428</v>
      </c>
      <c r="J1653" t="s">
        <v>297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"21:16:56.680"</f>
        <v>21:16:56.680</v>
      </c>
      <c r="T1653" t="str">
        <f>"21:16:56.180"</f>
        <v>21:16:56.180</v>
      </c>
      <c r="U1653" t="str">
        <f t="shared" si="101"/>
        <v>A073EB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126</v>
      </c>
      <c r="AG1653">
        <v>0</v>
      </c>
      <c r="AH1653">
        <v>0</v>
      </c>
      <c r="AI1653">
        <v>2</v>
      </c>
      <c r="AJ1653">
        <v>1</v>
      </c>
      <c r="AK1653" t="s">
        <v>822</v>
      </c>
      <c r="AL1653">
        <v>36.016981999999999</v>
      </c>
      <c r="AM1653" t="s">
        <v>823</v>
      </c>
      <c r="AN1653">
        <v>-75.659644999999998</v>
      </c>
      <c r="AO1653">
        <v>25</v>
      </c>
      <c r="AP1653">
        <v>875</v>
      </c>
      <c r="AQ1653" t="s">
        <v>129</v>
      </c>
      <c r="AR1653">
        <v>28</v>
      </c>
      <c r="AS1653">
        <v>130</v>
      </c>
      <c r="AT1653">
        <v>192</v>
      </c>
      <c r="BB1653" t="str">
        <f t="shared" si="102"/>
        <v>1200</v>
      </c>
      <c r="BC1653">
        <v>1</v>
      </c>
      <c r="BD1653" t="str">
        <f t="shared" si="104"/>
        <v xml:space="preserve">N1281F  </v>
      </c>
      <c r="BE1653">
        <v>1</v>
      </c>
      <c r="BG1653">
        <v>0</v>
      </c>
      <c r="BH1653">
        <v>0</v>
      </c>
      <c r="BI1653">
        <v>0</v>
      </c>
      <c r="BJ1653">
        <v>725</v>
      </c>
      <c r="BK1653">
        <v>-150</v>
      </c>
      <c r="BL1653" t="s">
        <v>130</v>
      </c>
      <c r="BM1653">
        <v>1</v>
      </c>
      <c r="BN1653">
        <v>0</v>
      </c>
      <c r="BO1653">
        <v>1</v>
      </c>
      <c r="BP1653">
        <v>0</v>
      </c>
      <c r="BT1653">
        <v>0</v>
      </c>
      <c r="BU1653">
        <v>0</v>
      </c>
      <c r="CE1653" t="str">
        <f>"21:16:56.682"</f>
        <v>21:16:56.682</v>
      </c>
      <c r="CF1653">
        <v>681966887</v>
      </c>
      <c r="CI1653">
        <v>0</v>
      </c>
      <c r="CJ1653">
        <v>1504</v>
      </c>
      <c r="CK1653">
        <v>1011.2</v>
      </c>
      <c r="CL1653">
        <v>4.2187999999999999</v>
      </c>
      <c r="CM1653">
        <v>1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5</v>
      </c>
      <c r="CY1653">
        <v>7</v>
      </c>
      <c r="CZ1653" t="s">
        <v>131</v>
      </c>
      <c r="DA1653">
        <v>145</v>
      </c>
      <c r="DB1653">
        <v>1</v>
      </c>
      <c r="DC1653" t="s">
        <v>132</v>
      </c>
      <c r="DD1653" t="s">
        <v>133</v>
      </c>
      <c r="DG1653">
        <v>1941060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3">
      <c r="A1654" t="str">
        <f>"09/28/2024 21:16:56.950"</f>
        <v>09/28/2024 21:16:56.950</v>
      </c>
      <c r="C1654" t="str">
        <f t="shared" si="103"/>
        <v>FFDFD7C0</v>
      </c>
      <c r="D1654" t="s">
        <v>136</v>
      </c>
      <c r="E1654">
        <v>4</v>
      </c>
      <c r="F1654">
        <v>1004</v>
      </c>
      <c r="G1654" t="s">
        <v>124</v>
      </c>
      <c r="J1654" t="s">
        <v>137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"21:16:56.680"</f>
        <v>21:16:56.680</v>
      </c>
      <c r="T1654" t="str">
        <f>"21:16:56.180"</f>
        <v>21:16:56.180</v>
      </c>
      <c r="U1654" t="str">
        <f t="shared" si="101"/>
        <v>A073EB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126</v>
      </c>
      <c r="AG1654">
        <v>0</v>
      </c>
      <c r="AH1654">
        <v>0</v>
      </c>
      <c r="AI1654">
        <v>2</v>
      </c>
      <c r="AJ1654">
        <v>1</v>
      </c>
      <c r="AK1654" t="s">
        <v>822</v>
      </c>
      <c r="AL1654">
        <v>36.016981999999999</v>
      </c>
      <c r="AM1654" t="s">
        <v>823</v>
      </c>
      <c r="AN1654">
        <v>-75.659644999999998</v>
      </c>
      <c r="AO1654">
        <v>25</v>
      </c>
      <c r="AP1654">
        <v>875</v>
      </c>
      <c r="AQ1654" t="s">
        <v>129</v>
      </c>
      <c r="AR1654">
        <v>28</v>
      </c>
      <c r="AS1654">
        <v>130</v>
      </c>
      <c r="AT1654">
        <v>192</v>
      </c>
      <c r="BB1654" t="str">
        <f t="shared" si="102"/>
        <v>1200</v>
      </c>
      <c r="BC1654">
        <v>1</v>
      </c>
      <c r="BD1654" t="str">
        <f t="shared" si="104"/>
        <v xml:space="preserve">N1281F  </v>
      </c>
      <c r="BE1654">
        <v>1</v>
      </c>
      <c r="BG1654">
        <v>0</v>
      </c>
      <c r="BH1654">
        <v>0</v>
      </c>
      <c r="BI1654">
        <v>0</v>
      </c>
      <c r="BJ1654">
        <v>725</v>
      </c>
      <c r="BK1654">
        <v>-150</v>
      </c>
      <c r="BL1654" t="s">
        <v>130</v>
      </c>
      <c r="BM1654">
        <v>1</v>
      </c>
      <c r="BN1654">
        <v>0</v>
      </c>
      <c r="BO1654">
        <v>1</v>
      </c>
      <c r="BP1654">
        <v>0</v>
      </c>
      <c r="BT1654">
        <v>0</v>
      </c>
      <c r="BU1654">
        <v>0</v>
      </c>
      <c r="CE1654" t="str">
        <f>"21:16:56.682"</f>
        <v>21:16:56.682</v>
      </c>
      <c r="CF1654">
        <v>681966887</v>
      </c>
      <c r="CI1654">
        <v>0</v>
      </c>
      <c r="CJ1654">
        <v>1504</v>
      </c>
      <c r="CK1654">
        <v>1011.2</v>
      </c>
      <c r="CL1654">
        <v>4.2187999999999999</v>
      </c>
      <c r="CM1654">
        <v>1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131</v>
      </c>
      <c r="DA1654">
        <v>145</v>
      </c>
      <c r="DB1654">
        <v>1</v>
      </c>
      <c r="DC1654" t="s">
        <v>132</v>
      </c>
      <c r="DD1654" t="s">
        <v>133</v>
      </c>
      <c r="DG1654">
        <v>1941060</v>
      </c>
      <c r="DI1654">
        <v>0</v>
      </c>
      <c r="DJ1654">
        <v>0</v>
      </c>
      <c r="DK1654">
        <v>1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3">
      <c r="A1655" t="str">
        <f>"09/28/2024 21:16:57.856"</f>
        <v>09/28/2024 21:16:57.856</v>
      </c>
      <c r="C1655" t="str">
        <f t="shared" si="103"/>
        <v>FFDFD7C0</v>
      </c>
      <c r="D1655" t="s">
        <v>136</v>
      </c>
      <c r="E1655">
        <v>3</v>
      </c>
      <c r="F1655">
        <v>1003</v>
      </c>
      <c r="G1655" t="s">
        <v>142</v>
      </c>
      <c r="J1655" t="s">
        <v>137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"21:16:57.609"</f>
        <v>21:16:57.609</v>
      </c>
      <c r="T1655" t="str">
        <f>"21:16:57.209"</f>
        <v>21:16:57.209</v>
      </c>
      <c r="U1655" t="str">
        <f t="shared" si="101"/>
        <v>A073EB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126</v>
      </c>
      <c r="AG1655">
        <v>0</v>
      </c>
      <c r="AH1655">
        <v>0</v>
      </c>
      <c r="AI1655">
        <v>2</v>
      </c>
      <c r="AJ1655">
        <v>1</v>
      </c>
      <c r="AK1655" t="s">
        <v>824</v>
      </c>
      <c r="AL1655">
        <v>36.017518000000003</v>
      </c>
      <c r="AM1655" t="s">
        <v>825</v>
      </c>
      <c r="AN1655">
        <v>-75.659451000000004</v>
      </c>
      <c r="AO1655">
        <v>25</v>
      </c>
      <c r="AP1655">
        <v>900</v>
      </c>
      <c r="AQ1655" t="s">
        <v>129</v>
      </c>
      <c r="AR1655">
        <v>28</v>
      </c>
      <c r="AS1655">
        <v>129</v>
      </c>
      <c r="AT1655">
        <v>384</v>
      </c>
      <c r="BB1655" t="str">
        <f t="shared" si="102"/>
        <v>1200</v>
      </c>
      <c r="BC1655">
        <v>1</v>
      </c>
      <c r="BD1655" t="str">
        <f t="shared" si="104"/>
        <v xml:space="preserve">N1281F  </v>
      </c>
      <c r="BE1655">
        <v>1</v>
      </c>
      <c r="BG1655">
        <v>0</v>
      </c>
      <c r="BH1655">
        <v>0</v>
      </c>
      <c r="BI1655">
        <v>0</v>
      </c>
      <c r="BJ1655">
        <v>750</v>
      </c>
      <c r="BK1655">
        <v>-150</v>
      </c>
      <c r="BL1655" t="s">
        <v>130</v>
      </c>
      <c r="BM1655">
        <v>1</v>
      </c>
      <c r="BN1655">
        <v>0</v>
      </c>
      <c r="BO1655">
        <v>1</v>
      </c>
      <c r="BP1655">
        <v>0</v>
      </c>
      <c r="BT1655">
        <v>0</v>
      </c>
      <c r="BU1655">
        <v>0</v>
      </c>
      <c r="CE1655" t="str">
        <f>"21:16:57.613"</f>
        <v>21:16:57.613</v>
      </c>
      <c r="CF1655">
        <v>612585782</v>
      </c>
      <c r="CI1655">
        <v>0</v>
      </c>
      <c r="CJ1655">
        <v>1504</v>
      </c>
      <c r="CK1655">
        <v>1011.2</v>
      </c>
      <c r="CL1655">
        <v>4.2187999999999999</v>
      </c>
      <c r="CM1655">
        <v>1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131</v>
      </c>
      <c r="DA1655">
        <v>145</v>
      </c>
      <c r="DB1655">
        <v>1</v>
      </c>
      <c r="DC1655" t="s">
        <v>132</v>
      </c>
      <c r="DD1655" t="s">
        <v>133</v>
      </c>
      <c r="DG1655">
        <v>1941501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3">
      <c r="A1656" t="str">
        <f>"09/28/2024 21:16:57.856"</f>
        <v>09/28/2024 21:16:57.856</v>
      </c>
      <c r="C1656" t="str">
        <f t="shared" si="103"/>
        <v>FFDFD7C0</v>
      </c>
      <c r="D1656" t="s">
        <v>143</v>
      </c>
      <c r="E1656">
        <v>13</v>
      </c>
      <c r="J1656" t="s">
        <v>144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"21:16:57.609"</f>
        <v>21:16:57.609</v>
      </c>
      <c r="T1656" t="str">
        <f>"21:16:57.209"</f>
        <v>21:16:57.209</v>
      </c>
      <c r="U1656" t="str">
        <f t="shared" si="101"/>
        <v>A073EB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126</v>
      </c>
      <c r="AG1656">
        <v>0</v>
      </c>
      <c r="AH1656">
        <v>0</v>
      </c>
      <c r="AI1656">
        <v>2</v>
      </c>
      <c r="AJ1656">
        <v>1</v>
      </c>
      <c r="AK1656" t="s">
        <v>824</v>
      </c>
      <c r="AL1656">
        <v>36.017518000000003</v>
      </c>
      <c r="AM1656" t="s">
        <v>825</v>
      </c>
      <c r="AN1656">
        <v>-75.659451000000004</v>
      </c>
      <c r="AO1656">
        <v>25</v>
      </c>
      <c r="AP1656">
        <v>900</v>
      </c>
      <c r="AQ1656" t="s">
        <v>129</v>
      </c>
      <c r="AR1656">
        <v>28</v>
      </c>
      <c r="AS1656">
        <v>129</v>
      </c>
      <c r="AT1656">
        <v>384</v>
      </c>
      <c r="BB1656" t="str">
        <f t="shared" si="102"/>
        <v>1200</v>
      </c>
      <c r="BC1656">
        <v>1</v>
      </c>
      <c r="BD1656" t="str">
        <f t="shared" si="104"/>
        <v xml:space="preserve">N1281F  </v>
      </c>
      <c r="BE1656">
        <v>1</v>
      </c>
      <c r="BG1656">
        <v>0</v>
      </c>
      <c r="BH1656">
        <v>0</v>
      </c>
      <c r="BI1656">
        <v>0</v>
      </c>
      <c r="BJ1656">
        <v>750</v>
      </c>
      <c r="BK1656">
        <v>-150</v>
      </c>
      <c r="BL1656" t="s">
        <v>130</v>
      </c>
      <c r="BM1656">
        <v>1</v>
      </c>
      <c r="BN1656">
        <v>0</v>
      </c>
      <c r="BO1656">
        <v>1</v>
      </c>
      <c r="BP1656">
        <v>0</v>
      </c>
      <c r="BT1656">
        <v>0</v>
      </c>
      <c r="BU1656">
        <v>0</v>
      </c>
      <c r="CE1656" t="str">
        <f>"21:16:57.613"</f>
        <v>21:16:57.613</v>
      </c>
      <c r="CF1656">
        <v>612585782</v>
      </c>
      <c r="CI1656">
        <v>0</v>
      </c>
      <c r="CJ1656">
        <v>1504</v>
      </c>
      <c r="CK1656">
        <v>1011.2</v>
      </c>
      <c r="CL1656">
        <v>4.2187999999999999</v>
      </c>
      <c r="CM1656">
        <v>1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131</v>
      </c>
      <c r="DA1656">
        <v>145</v>
      </c>
      <c r="DB1656">
        <v>1</v>
      </c>
      <c r="DC1656" t="s">
        <v>132</v>
      </c>
      <c r="DD1656" t="s">
        <v>133</v>
      </c>
      <c r="DG1656">
        <v>1941501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3">
      <c r="A1657" t="str">
        <f>"09/28/2024 21:16:57.856"</f>
        <v>09/28/2024 21:16:57.856</v>
      </c>
      <c r="C1657" t="str">
        <f t="shared" si="103"/>
        <v>FFDFD7C0</v>
      </c>
      <c r="D1657" t="s">
        <v>123</v>
      </c>
      <c r="E1657">
        <v>2</v>
      </c>
      <c r="H1657">
        <v>158</v>
      </c>
      <c r="I1657" t="s">
        <v>124</v>
      </c>
      <c r="J1657" t="s">
        <v>125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"21:16:57.609"</f>
        <v>21:16:57.609</v>
      </c>
      <c r="T1657" t="str">
        <f>"21:16:57.209"</f>
        <v>21:16:57.209</v>
      </c>
      <c r="U1657" t="str">
        <f t="shared" si="101"/>
        <v>A073EB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126</v>
      </c>
      <c r="AG1657">
        <v>0</v>
      </c>
      <c r="AH1657">
        <v>0</v>
      </c>
      <c r="AI1657">
        <v>2</v>
      </c>
      <c r="AJ1657">
        <v>1</v>
      </c>
      <c r="AK1657" t="s">
        <v>824</v>
      </c>
      <c r="AL1657">
        <v>36.017518000000003</v>
      </c>
      <c r="AM1657" t="s">
        <v>825</v>
      </c>
      <c r="AN1657">
        <v>-75.659451000000004</v>
      </c>
      <c r="AO1657">
        <v>25</v>
      </c>
      <c r="AP1657">
        <v>900</v>
      </c>
      <c r="AQ1657" t="s">
        <v>129</v>
      </c>
      <c r="AR1657">
        <v>28</v>
      </c>
      <c r="AS1657">
        <v>129</v>
      </c>
      <c r="AT1657">
        <v>384</v>
      </c>
      <c r="BB1657" t="str">
        <f t="shared" si="102"/>
        <v>1200</v>
      </c>
      <c r="BC1657">
        <v>1</v>
      </c>
      <c r="BD1657" t="str">
        <f t="shared" si="104"/>
        <v xml:space="preserve">N1281F  </v>
      </c>
      <c r="BE1657">
        <v>1</v>
      </c>
      <c r="BG1657">
        <v>0</v>
      </c>
      <c r="BH1657">
        <v>0</v>
      </c>
      <c r="BI1657">
        <v>0</v>
      </c>
      <c r="BJ1657">
        <v>750</v>
      </c>
      <c r="BK1657">
        <v>-150</v>
      </c>
      <c r="BL1657" t="s">
        <v>130</v>
      </c>
      <c r="BM1657">
        <v>1</v>
      </c>
      <c r="BN1657">
        <v>0</v>
      </c>
      <c r="BO1657">
        <v>1</v>
      </c>
      <c r="BP1657">
        <v>0</v>
      </c>
      <c r="BT1657">
        <v>0</v>
      </c>
      <c r="BU1657">
        <v>0</v>
      </c>
      <c r="CE1657" t="str">
        <f>"21:16:57.613"</f>
        <v>21:16:57.613</v>
      </c>
      <c r="CF1657">
        <v>612585782</v>
      </c>
      <c r="CI1657">
        <v>0</v>
      </c>
      <c r="CJ1657">
        <v>1504</v>
      </c>
      <c r="CK1657">
        <v>1011.2</v>
      </c>
      <c r="CL1657">
        <v>4.2187999999999999</v>
      </c>
      <c r="CM1657">
        <v>1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5</v>
      </c>
      <c r="CY1657">
        <v>7</v>
      </c>
      <c r="CZ1657" t="s">
        <v>131</v>
      </c>
      <c r="DA1657">
        <v>145</v>
      </c>
      <c r="DB1657">
        <v>1</v>
      </c>
      <c r="DC1657" t="s">
        <v>132</v>
      </c>
      <c r="DD1657" t="s">
        <v>133</v>
      </c>
      <c r="DG1657">
        <v>1941501</v>
      </c>
      <c r="DI1657">
        <v>0</v>
      </c>
      <c r="DJ1657">
        <v>0</v>
      </c>
      <c r="DK1657">
        <v>1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3">
      <c r="A1658" t="str">
        <f>"09/28/2024 21:16:57.856"</f>
        <v>09/28/2024 21:16:57.856</v>
      </c>
      <c r="C1658" t="str">
        <f t="shared" si="103"/>
        <v>FFDFD7C0</v>
      </c>
      <c r="D1658" t="s">
        <v>136</v>
      </c>
      <c r="E1658">
        <v>4</v>
      </c>
      <c r="F1658">
        <v>1004</v>
      </c>
      <c r="G1658" t="s">
        <v>124</v>
      </c>
      <c r="J1658" t="s">
        <v>137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"21:16:57.609"</f>
        <v>21:16:57.609</v>
      </c>
      <c r="T1658" t="str">
        <f>"21:16:57.209"</f>
        <v>21:16:57.209</v>
      </c>
      <c r="U1658" t="str">
        <f t="shared" si="101"/>
        <v>A073EB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126</v>
      </c>
      <c r="AG1658">
        <v>0</v>
      </c>
      <c r="AH1658">
        <v>0</v>
      </c>
      <c r="AI1658">
        <v>2</v>
      </c>
      <c r="AJ1658">
        <v>1</v>
      </c>
      <c r="AK1658" t="s">
        <v>824</v>
      </c>
      <c r="AL1658">
        <v>36.017518000000003</v>
      </c>
      <c r="AM1658" t="s">
        <v>825</v>
      </c>
      <c r="AN1658">
        <v>-75.659451000000004</v>
      </c>
      <c r="AO1658">
        <v>25</v>
      </c>
      <c r="AP1658">
        <v>900</v>
      </c>
      <c r="AQ1658" t="s">
        <v>129</v>
      </c>
      <c r="AR1658">
        <v>28</v>
      </c>
      <c r="AS1658">
        <v>129</v>
      </c>
      <c r="AT1658">
        <v>384</v>
      </c>
      <c r="BB1658" t="str">
        <f t="shared" si="102"/>
        <v>1200</v>
      </c>
      <c r="BC1658">
        <v>1</v>
      </c>
      <c r="BD1658" t="str">
        <f t="shared" si="104"/>
        <v xml:space="preserve">N1281F  </v>
      </c>
      <c r="BE1658">
        <v>1</v>
      </c>
      <c r="BG1658">
        <v>0</v>
      </c>
      <c r="BH1658">
        <v>0</v>
      </c>
      <c r="BI1658">
        <v>0</v>
      </c>
      <c r="BJ1658">
        <v>750</v>
      </c>
      <c r="BK1658">
        <v>-150</v>
      </c>
      <c r="BL1658" t="s">
        <v>130</v>
      </c>
      <c r="BM1658">
        <v>1</v>
      </c>
      <c r="BN1658">
        <v>0</v>
      </c>
      <c r="BO1658">
        <v>1</v>
      </c>
      <c r="BP1658">
        <v>0</v>
      </c>
      <c r="BT1658">
        <v>0</v>
      </c>
      <c r="BU1658">
        <v>0</v>
      </c>
      <c r="CE1658" t="str">
        <f>"21:16:57.613"</f>
        <v>21:16:57.613</v>
      </c>
      <c r="CF1658">
        <v>612585782</v>
      </c>
      <c r="CI1658">
        <v>0</v>
      </c>
      <c r="CJ1658">
        <v>1504</v>
      </c>
      <c r="CK1658">
        <v>1011.2</v>
      </c>
      <c r="CL1658">
        <v>4.2187999999999999</v>
      </c>
      <c r="CM1658">
        <v>1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5</v>
      </c>
      <c r="CY1658">
        <v>7</v>
      </c>
      <c r="CZ1658" t="s">
        <v>131</v>
      </c>
      <c r="DA1658">
        <v>145</v>
      </c>
      <c r="DB1658">
        <v>1</v>
      </c>
      <c r="DC1658" t="s">
        <v>132</v>
      </c>
      <c r="DD1658" t="s">
        <v>133</v>
      </c>
      <c r="DG1658">
        <v>1941501</v>
      </c>
      <c r="DI1658">
        <v>0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3">
      <c r="A1659" t="str">
        <f>"09/28/2024 21:16:57.856"</f>
        <v>09/28/2024 21:16:57.856</v>
      </c>
      <c r="C1659" t="str">
        <f t="shared" si="103"/>
        <v>FFDFD7C0</v>
      </c>
      <c r="D1659" t="s">
        <v>427</v>
      </c>
      <c r="E1659">
        <v>46</v>
      </c>
      <c r="H1659">
        <v>143</v>
      </c>
      <c r="I1659" t="s">
        <v>428</v>
      </c>
      <c r="J1659" t="s">
        <v>297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"21:16:57.609"</f>
        <v>21:16:57.609</v>
      </c>
      <c r="T1659" t="str">
        <f>"21:16:57.209"</f>
        <v>21:16:57.209</v>
      </c>
      <c r="U1659" t="str">
        <f t="shared" si="101"/>
        <v>A073EB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126</v>
      </c>
      <c r="AG1659">
        <v>0</v>
      </c>
      <c r="AH1659">
        <v>0</v>
      </c>
      <c r="AI1659">
        <v>2</v>
      </c>
      <c r="AJ1659">
        <v>1</v>
      </c>
      <c r="AK1659" t="s">
        <v>824</v>
      </c>
      <c r="AL1659">
        <v>36.017518000000003</v>
      </c>
      <c r="AM1659" t="s">
        <v>825</v>
      </c>
      <c r="AN1659">
        <v>-75.659451000000004</v>
      </c>
      <c r="AO1659">
        <v>25</v>
      </c>
      <c r="AP1659">
        <v>900</v>
      </c>
      <c r="AQ1659" t="s">
        <v>129</v>
      </c>
      <c r="AR1659">
        <v>28</v>
      </c>
      <c r="AS1659">
        <v>129</v>
      </c>
      <c r="AT1659">
        <v>384</v>
      </c>
      <c r="BB1659" t="str">
        <f t="shared" si="102"/>
        <v>1200</v>
      </c>
      <c r="BC1659">
        <v>1</v>
      </c>
      <c r="BD1659" t="str">
        <f t="shared" si="104"/>
        <v xml:space="preserve">N1281F  </v>
      </c>
      <c r="BE1659">
        <v>1</v>
      </c>
      <c r="BG1659">
        <v>0</v>
      </c>
      <c r="BH1659">
        <v>0</v>
      </c>
      <c r="BI1659">
        <v>0</v>
      </c>
      <c r="BJ1659">
        <v>750</v>
      </c>
      <c r="BK1659">
        <v>-150</v>
      </c>
      <c r="BL1659" t="s">
        <v>130</v>
      </c>
      <c r="BM1659">
        <v>1</v>
      </c>
      <c r="BN1659">
        <v>0</v>
      </c>
      <c r="BO1659">
        <v>1</v>
      </c>
      <c r="BP1659">
        <v>0</v>
      </c>
      <c r="BT1659">
        <v>0</v>
      </c>
      <c r="BU1659">
        <v>0</v>
      </c>
      <c r="CE1659" t="str">
        <f>"21:16:57.613"</f>
        <v>21:16:57.613</v>
      </c>
      <c r="CF1659">
        <v>612585782</v>
      </c>
      <c r="CI1659">
        <v>0</v>
      </c>
      <c r="CJ1659">
        <v>1504</v>
      </c>
      <c r="CK1659">
        <v>1011.2</v>
      </c>
      <c r="CL1659">
        <v>4.2187999999999999</v>
      </c>
      <c r="CM1659">
        <v>1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5</v>
      </c>
      <c r="CY1659">
        <v>7</v>
      </c>
      <c r="CZ1659" t="s">
        <v>131</v>
      </c>
      <c r="DA1659">
        <v>145</v>
      </c>
      <c r="DB1659">
        <v>1</v>
      </c>
      <c r="DC1659" t="s">
        <v>132</v>
      </c>
      <c r="DD1659" t="s">
        <v>133</v>
      </c>
      <c r="DG1659">
        <v>1941501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3">
      <c r="A1660" t="str">
        <f>"09/28/2024 21:16:59.043"</f>
        <v>09/28/2024 21:16:59.043</v>
      </c>
      <c r="C1660" t="str">
        <f t="shared" si="103"/>
        <v>FFDFD7C0</v>
      </c>
      <c r="D1660" t="s">
        <v>136</v>
      </c>
      <c r="E1660">
        <v>3</v>
      </c>
      <c r="F1660">
        <v>1003</v>
      </c>
      <c r="G1660" t="s">
        <v>142</v>
      </c>
      <c r="J1660" t="s">
        <v>137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"21:16:58.773"</f>
        <v>21:16:58.773</v>
      </c>
      <c r="T1660" t="str">
        <f>"21:16:58.273"</f>
        <v>21:16:58.273</v>
      </c>
      <c r="U1660" t="str">
        <f t="shared" si="101"/>
        <v>A073EB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126</v>
      </c>
      <c r="AG1660">
        <v>0</v>
      </c>
      <c r="AH1660">
        <v>0</v>
      </c>
      <c r="AI1660">
        <v>2</v>
      </c>
      <c r="AJ1660">
        <v>1</v>
      </c>
      <c r="AK1660" t="s">
        <v>826</v>
      </c>
      <c r="AL1660">
        <v>36.018248</v>
      </c>
      <c r="AM1660" t="s">
        <v>827</v>
      </c>
      <c r="AN1660">
        <v>-75.659279999999995</v>
      </c>
      <c r="AO1660">
        <v>25</v>
      </c>
      <c r="AP1660">
        <v>900</v>
      </c>
      <c r="AQ1660" t="s">
        <v>129</v>
      </c>
      <c r="AR1660">
        <v>28</v>
      </c>
      <c r="AS1660">
        <v>128</v>
      </c>
      <c r="AT1660">
        <v>448</v>
      </c>
      <c r="BB1660" t="str">
        <f t="shared" si="102"/>
        <v>1200</v>
      </c>
      <c r="BC1660">
        <v>1</v>
      </c>
      <c r="BD1660" t="str">
        <f t="shared" si="104"/>
        <v xml:space="preserve">N1281F  </v>
      </c>
      <c r="BE1660">
        <v>1</v>
      </c>
      <c r="BG1660">
        <v>0</v>
      </c>
      <c r="BH1660">
        <v>0</v>
      </c>
      <c r="BI1660">
        <v>0</v>
      </c>
      <c r="BJ1660">
        <v>750</v>
      </c>
      <c r="BK1660">
        <v>-150</v>
      </c>
      <c r="BL1660" t="s">
        <v>130</v>
      </c>
      <c r="BM1660">
        <v>1</v>
      </c>
      <c r="BN1660">
        <v>0</v>
      </c>
      <c r="BO1660">
        <v>1</v>
      </c>
      <c r="BP1660">
        <v>0</v>
      </c>
      <c r="BT1660">
        <v>0</v>
      </c>
      <c r="BU1660">
        <v>0</v>
      </c>
      <c r="CE1660" t="str">
        <f>"21:16:58.779"</f>
        <v>21:16:58.779</v>
      </c>
      <c r="CF1660">
        <v>779136148</v>
      </c>
      <c r="CI1660">
        <v>0</v>
      </c>
      <c r="CJ1660">
        <v>1504</v>
      </c>
      <c r="CK1660">
        <v>1011.2</v>
      </c>
      <c r="CL1660">
        <v>4.2187999999999999</v>
      </c>
      <c r="CM1660">
        <v>1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131</v>
      </c>
      <c r="DA1660">
        <v>145</v>
      </c>
      <c r="DB1660">
        <v>1</v>
      </c>
      <c r="DC1660" t="s">
        <v>132</v>
      </c>
      <c r="DD1660" t="s">
        <v>133</v>
      </c>
      <c r="DG1660">
        <v>1942062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3">
      <c r="A1661" t="str">
        <f>"09/28/2024 21:16:59.043"</f>
        <v>09/28/2024 21:16:59.043</v>
      </c>
      <c r="C1661" t="str">
        <f t="shared" si="103"/>
        <v>FFDFD7C0</v>
      </c>
      <c r="D1661" t="s">
        <v>143</v>
      </c>
      <c r="E1661">
        <v>13</v>
      </c>
      <c r="J1661" t="s">
        <v>144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"21:16:58.773"</f>
        <v>21:16:58.773</v>
      </c>
      <c r="T1661" t="str">
        <f>"21:16:58.273"</f>
        <v>21:16:58.273</v>
      </c>
      <c r="U1661" t="str">
        <f t="shared" si="101"/>
        <v>A073EB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126</v>
      </c>
      <c r="AG1661">
        <v>0</v>
      </c>
      <c r="AH1661">
        <v>0</v>
      </c>
      <c r="AI1661">
        <v>2</v>
      </c>
      <c r="AJ1661">
        <v>1</v>
      </c>
      <c r="AK1661" t="s">
        <v>826</v>
      </c>
      <c r="AL1661">
        <v>36.018248</v>
      </c>
      <c r="AM1661" t="s">
        <v>827</v>
      </c>
      <c r="AN1661">
        <v>-75.659279999999995</v>
      </c>
      <c r="AO1661">
        <v>25</v>
      </c>
      <c r="AP1661">
        <v>900</v>
      </c>
      <c r="AQ1661" t="s">
        <v>129</v>
      </c>
      <c r="AR1661">
        <v>28</v>
      </c>
      <c r="AS1661">
        <v>128</v>
      </c>
      <c r="AT1661">
        <v>448</v>
      </c>
      <c r="BB1661" t="str">
        <f t="shared" si="102"/>
        <v>1200</v>
      </c>
      <c r="BC1661">
        <v>1</v>
      </c>
      <c r="BD1661" t="str">
        <f t="shared" si="104"/>
        <v xml:space="preserve">N1281F  </v>
      </c>
      <c r="BE1661">
        <v>1</v>
      </c>
      <c r="BG1661">
        <v>0</v>
      </c>
      <c r="BH1661">
        <v>0</v>
      </c>
      <c r="BI1661">
        <v>0</v>
      </c>
      <c r="BJ1661">
        <v>750</v>
      </c>
      <c r="BK1661">
        <v>-150</v>
      </c>
      <c r="BL1661" t="s">
        <v>130</v>
      </c>
      <c r="BM1661">
        <v>1</v>
      </c>
      <c r="BN1661">
        <v>0</v>
      </c>
      <c r="BO1661">
        <v>1</v>
      </c>
      <c r="BP1661">
        <v>0</v>
      </c>
      <c r="BT1661">
        <v>0</v>
      </c>
      <c r="BU1661">
        <v>0</v>
      </c>
      <c r="CE1661" t="str">
        <f>"21:16:58.779"</f>
        <v>21:16:58.779</v>
      </c>
      <c r="CF1661">
        <v>779136148</v>
      </c>
      <c r="CI1661">
        <v>0</v>
      </c>
      <c r="CJ1661">
        <v>1504</v>
      </c>
      <c r="CK1661">
        <v>1011.2</v>
      </c>
      <c r="CL1661">
        <v>4.2187999999999999</v>
      </c>
      <c r="CM1661">
        <v>1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131</v>
      </c>
      <c r="DA1661">
        <v>145</v>
      </c>
      <c r="DB1661">
        <v>1</v>
      </c>
      <c r="DC1661" t="s">
        <v>132</v>
      </c>
      <c r="DD1661" t="s">
        <v>133</v>
      </c>
      <c r="DG1661">
        <v>1942062</v>
      </c>
      <c r="DI1661">
        <v>0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3">
      <c r="A1662" t="str">
        <f>"09/28/2024 21:16:59.043"</f>
        <v>09/28/2024 21:16:59.043</v>
      </c>
      <c r="C1662" t="str">
        <f t="shared" si="103"/>
        <v>FFDFD7C0</v>
      </c>
      <c r="D1662" t="s">
        <v>123</v>
      </c>
      <c r="E1662">
        <v>2</v>
      </c>
      <c r="H1662">
        <v>158</v>
      </c>
      <c r="I1662" t="s">
        <v>124</v>
      </c>
      <c r="J1662" t="s">
        <v>125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"21:16:58.773"</f>
        <v>21:16:58.773</v>
      </c>
      <c r="T1662" t="str">
        <f>"21:16:58.273"</f>
        <v>21:16:58.273</v>
      </c>
      <c r="U1662" t="str">
        <f t="shared" si="101"/>
        <v>A073EB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126</v>
      </c>
      <c r="AG1662">
        <v>0</v>
      </c>
      <c r="AH1662">
        <v>0</v>
      </c>
      <c r="AI1662">
        <v>2</v>
      </c>
      <c r="AJ1662">
        <v>1</v>
      </c>
      <c r="AK1662" t="s">
        <v>826</v>
      </c>
      <c r="AL1662">
        <v>36.018248</v>
      </c>
      <c r="AM1662" t="s">
        <v>827</v>
      </c>
      <c r="AN1662">
        <v>-75.659279999999995</v>
      </c>
      <c r="AO1662">
        <v>25</v>
      </c>
      <c r="AP1662">
        <v>900</v>
      </c>
      <c r="AQ1662" t="s">
        <v>129</v>
      </c>
      <c r="AR1662">
        <v>28</v>
      </c>
      <c r="AS1662">
        <v>128</v>
      </c>
      <c r="AT1662">
        <v>448</v>
      </c>
      <c r="BB1662" t="str">
        <f t="shared" si="102"/>
        <v>1200</v>
      </c>
      <c r="BC1662">
        <v>1</v>
      </c>
      <c r="BD1662" t="str">
        <f t="shared" si="104"/>
        <v xml:space="preserve">N1281F  </v>
      </c>
      <c r="BE1662">
        <v>1</v>
      </c>
      <c r="BG1662">
        <v>0</v>
      </c>
      <c r="BH1662">
        <v>0</v>
      </c>
      <c r="BI1662">
        <v>0</v>
      </c>
      <c r="BJ1662">
        <v>750</v>
      </c>
      <c r="BK1662">
        <v>-150</v>
      </c>
      <c r="BL1662" t="s">
        <v>130</v>
      </c>
      <c r="BM1662">
        <v>1</v>
      </c>
      <c r="BN1662">
        <v>0</v>
      </c>
      <c r="BO1662">
        <v>1</v>
      </c>
      <c r="BP1662">
        <v>0</v>
      </c>
      <c r="BT1662">
        <v>0</v>
      </c>
      <c r="BU1662">
        <v>0</v>
      </c>
      <c r="CE1662" t="str">
        <f>"21:16:58.779"</f>
        <v>21:16:58.779</v>
      </c>
      <c r="CF1662">
        <v>779136148</v>
      </c>
      <c r="CI1662">
        <v>0</v>
      </c>
      <c r="CJ1662">
        <v>1504</v>
      </c>
      <c r="CK1662">
        <v>1011.2</v>
      </c>
      <c r="CL1662">
        <v>4.2187999999999999</v>
      </c>
      <c r="CM1662">
        <v>1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131</v>
      </c>
      <c r="DA1662">
        <v>145</v>
      </c>
      <c r="DB1662">
        <v>1</v>
      </c>
      <c r="DC1662" t="s">
        <v>132</v>
      </c>
      <c r="DD1662" t="s">
        <v>133</v>
      </c>
      <c r="DG1662">
        <v>1942062</v>
      </c>
      <c r="DI1662">
        <v>0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3">
      <c r="A1663" t="str">
        <f>"09/28/2024 21:16:59.043"</f>
        <v>09/28/2024 21:16:59.043</v>
      </c>
      <c r="C1663" t="str">
        <f t="shared" si="103"/>
        <v>FFDFD7C0</v>
      </c>
      <c r="D1663" t="s">
        <v>136</v>
      </c>
      <c r="E1663">
        <v>4</v>
      </c>
      <c r="F1663">
        <v>1004</v>
      </c>
      <c r="G1663" t="s">
        <v>124</v>
      </c>
      <c r="J1663" t="s">
        <v>137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"21:16:58.773"</f>
        <v>21:16:58.773</v>
      </c>
      <c r="T1663" t="str">
        <f>"21:16:58.273"</f>
        <v>21:16:58.273</v>
      </c>
      <c r="U1663" t="str">
        <f t="shared" si="101"/>
        <v>A073EB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126</v>
      </c>
      <c r="AG1663">
        <v>0</v>
      </c>
      <c r="AH1663">
        <v>0</v>
      </c>
      <c r="AI1663">
        <v>2</v>
      </c>
      <c r="AJ1663">
        <v>1</v>
      </c>
      <c r="AK1663" t="s">
        <v>826</v>
      </c>
      <c r="AL1663">
        <v>36.018248</v>
      </c>
      <c r="AM1663" t="s">
        <v>827</v>
      </c>
      <c r="AN1663">
        <v>-75.659279999999995</v>
      </c>
      <c r="AO1663">
        <v>25</v>
      </c>
      <c r="AP1663">
        <v>900</v>
      </c>
      <c r="AQ1663" t="s">
        <v>129</v>
      </c>
      <c r="AR1663">
        <v>28</v>
      </c>
      <c r="AS1663">
        <v>128</v>
      </c>
      <c r="AT1663">
        <v>448</v>
      </c>
      <c r="BB1663" t="str">
        <f t="shared" si="102"/>
        <v>1200</v>
      </c>
      <c r="BC1663">
        <v>1</v>
      </c>
      <c r="BD1663" t="str">
        <f t="shared" si="104"/>
        <v xml:space="preserve">N1281F  </v>
      </c>
      <c r="BE1663">
        <v>1</v>
      </c>
      <c r="BG1663">
        <v>0</v>
      </c>
      <c r="BH1663">
        <v>0</v>
      </c>
      <c r="BI1663">
        <v>0</v>
      </c>
      <c r="BJ1663">
        <v>750</v>
      </c>
      <c r="BK1663">
        <v>-150</v>
      </c>
      <c r="BL1663" t="s">
        <v>130</v>
      </c>
      <c r="BM1663">
        <v>1</v>
      </c>
      <c r="BN1663">
        <v>0</v>
      </c>
      <c r="BO1663">
        <v>1</v>
      </c>
      <c r="BP1663">
        <v>0</v>
      </c>
      <c r="BT1663">
        <v>0</v>
      </c>
      <c r="BU1663">
        <v>0</v>
      </c>
      <c r="CE1663" t="str">
        <f>"21:16:58.779"</f>
        <v>21:16:58.779</v>
      </c>
      <c r="CF1663">
        <v>779136148</v>
      </c>
      <c r="CI1663">
        <v>0</v>
      </c>
      <c r="CJ1663">
        <v>1504</v>
      </c>
      <c r="CK1663">
        <v>1011.2</v>
      </c>
      <c r="CL1663">
        <v>4.2187999999999999</v>
      </c>
      <c r="CM1663">
        <v>1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145</v>
      </c>
      <c r="DB1663">
        <v>1</v>
      </c>
      <c r="DC1663" t="s">
        <v>132</v>
      </c>
      <c r="DD1663" t="s">
        <v>133</v>
      </c>
      <c r="DG1663">
        <v>1942062</v>
      </c>
      <c r="DI1663">
        <v>0</v>
      </c>
      <c r="DJ1663">
        <v>0</v>
      </c>
      <c r="DK1663">
        <v>1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3">
      <c r="A1664" t="str">
        <f>"09/28/2024 21:16:59.043"</f>
        <v>09/28/2024 21:16:59.043</v>
      </c>
      <c r="C1664" t="str">
        <f t="shared" si="103"/>
        <v>FFDFD7C0</v>
      </c>
      <c r="D1664" t="s">
        <v>427</v>
      </c>
      <c r="E1664">
        <v>46</v>
      </c>
      <c r="H1664">
        <v>143</v>
      </c>
      <c r="I1664" t="s">
        <v>428</v>
      </c>
      <c r="J1664" t="s">
        <v>297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"21:16:58.773"</f>
        <v>21:16:58.773</v>
      </c>
      <c r="T1664" t="str">
        <f>"21:16:58.273"</f>
        <v>21:16:58.273</v>
      </c>
      <c r="U1664" t="str">
        <f t="shared" si="101"/>
        <v>A073EB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126</v>
      </c>
      <c r="AG1664">
        <v>0</v>
      </c>
      <c r="AH1664">
        <v>0</v>
      </c>
      <c r="AI1664">
        <v>2</v>
      </c>
      <c r="AJ1664">
        <v>1</v>
      </c>
      <c r="AK1664" t="s">
        <v>826</v>
      </c>
      <c r="AL1664">
        <v>36.018248</v>
      </c>
      <c r="AM1664" t="s">
        <v>827</v>
      </c>
      <c r="AN1664">
        <v>-75.659279999999995</v>
      </c>
      <c r="AO1664">
        <v>25</v>
      </c>
      <c r="AP1664">
        <v>900</v>
      </c>
      <c r="AQ1664" t="s">
        <v>129</v>
      </c>
      <c r="AR1664">
        <v>28</v>
      </c>
      <c r="AS1664">
        <v>128</v>
      </c>
      <c r="AT1664">
        <v>448</v>
      </c>
      <c r="BB1664" t="str">
        <f t="shared" si="102"/>
        <v>1200</v>
      </c>
      <c r="BC1664">
        <v>1</v>
      </c>
      <c r="BD1664" t="str">
        <f t="shared" si="104"/>
        <v xml:space="preserve">N1281F  </v>
      </c>
      <c r="BE1664">
        <v>1</v>
      </c>
      <c r="BG1664">
        <v>0</v>
      </c>
      <c r="BH1664">
        <v>0</v>
      </c>
      <c r="BI1664">
        <v>0</v>
      </c>
      <c r="BJ1664">
        <v>750</v>
      </c>
      <c r="BK1664">
        <v>-150</v>
      </c>
      <c r="BL1664" t="s">
        <v>130</v>
      </c>
      <c r="BM1664">
        <v>1</v>
      </c>
      <c r="BN1664">
        <v>0</v>
      </c>
      <c r="BO1664">
        <v>1</v>
      </c>
      <c r="BP1664">
        <v>0</v>
      </c>
      <c r="BT1664">
        <v>0</v>
      </c>
      <c r="BU1664">
        <v>0</v>
      </c>
      <c r="CE1664" t="str">
        <f>"21:16:58.779"</f>
        <v>21:16:58.779</v>
      </c>
      <c r="CF1664">
        <v>779136148</v>
      </c>
      <c r="CI1664">
        <v>0</v>
      </c>
      <c r="CJ1664">
        <v>1504</v>
      </c>
      <c r="CK1664">
        <v>1011.2</v>
      </c>
      <c r="CL1664">
        <v>4.2187999999999999</v>
      </c>
      <c r="CM1664">
        <v>1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131</v>
      </c>
      <c r="DA1664">
        <v>145</v>
      </c>
      <c r="DB1664">
        <v>1</v>
      </c>
      <c r="DC1664" t="s">
        <v>132</v>
      </c>
      <c r="DD1664" t="s">
        <v>133</v>
      </c>
      <c r="DG1664">
        <v>1942062</v>
      </c>
      <c r="DI1664">
        <v>0</v>
      </c>
      <c r="DJ1664">
        <v>0</v>
      </c>
      <c r="DK1664">
        <v>1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3">
      <c r="A1665" t="str">
        <f>"09/28/2024 21:17:00.075"</f>
        <v>09/28/2024 21:17:00.075</v>
      </c>
      <c r="C1665" t="str">
        <f t="shared" si="103"/>
        <v>FFDFD7C0</v>
      </c>
      <c r="D1665" t="s">
        <v>136</v>
      </c>
      <c r="E1665">
        <v>3</v>
      </c>
      <c r="F1665">
        <v>1003</v>
      </c>
      <c r="G1665" t="s">
        <v>142</v>
      </c>
      <c r="J1665" t="s">
        <v>137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"21:16:59.766"</f>
        <v>21:16:59.766</v>
      </c>
      <c r="T1665" t="str">
        <f>"21:16:59.366"</f>
        <v>21:16:59.366</v>
      </c>
      <c r="U1665" t="str">
        <f t="shared" si="101"/>
        <v>A073EB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126</v>
      </c>
      <c r="AG1665">
        <v>0</v>
      </c>
      <c r="AH1665">
        <v>0</v>
      </c>
      <c r="AI1665">
        <v>2</v>
      </c>
      <c r="AJ1665">
        <v>1</v>
      </c>
      <c r="AK1665" t="s">
        <v>828</v>
      </c>
      <c r="AL1665">
        <v>36.018827000000002</v>
      </c>
      <c r="AM1665" t="s">
        <v>629</v>
      </c>
      <c r="AN1665">
        <v>-75.659108000000003</v>
      </c>
      <c r="AO1665">
        <v>25</v>
      </c>
      <c r="AP1665">
        <v>925</v>
      </c>
      <c r="AQ1665" t="s">
        <v>129</v>
      </c>
      <c r="AR1665">
        <v>28</v>
      </c>
      <c r="AS1665">
        <v>127</v>
      </c>
      <c r="AT1665">
        <v>512</v>
      </c>
      <c r="BB1665" t="str">
        <f t="shared" si="102"/>
        <v>1200</v>
      </c>
      <c r="BC1665">
        <v>1</v>
      </c>
      <c r="BD1665" t="str">
        <f t="shared" si="104"/>
        <v xml:space="preserve">N1281F  </v>
      </c>
      <c r="BE1665">
        <v>1</v>
      </c>
      <c r="BG1665">
        <v>0</v>
      </c>
      <c r="BH1665">
        <v>0</v>
      </c>
      <c r="BI1665">
        <v>0</v>
      </c>
      <c r="BJ1665">
        <v>750</v>
      </c>
      <c r="BK1665">
        <v>-175</v>
      </c>
      <c r="BL1665" t="s">
        <v>130</v>
      </c>
      <c r="BM1665">
        <v>1</v>
      </c>
      <c r="BN1665">
        <v>0</v>
      </c>
      <c r="BO1665">
        <v>1</v>
      </c>
      <c r="BP1665">
        <v>0</v>
      </c>
      <c r="BT1665">
        <v>0</v>
      </c>
      <c r="BU1665">
        <v>0</v>
      </c>
      <c r="CE1665" t="str">
        <f>"21:16:59.772"</f>
        <v>21:16:59.772</v>
      </c>
      <c r="CF1665">
        <v>772014793</v>
      </c>
      <c r="CI1665">
        <v>0</v>
      </c>
      <c r="CJ1665">
        <v>1504</v>
      </c>
      <c r="CK1665">
        <v>1011.2</v>
      </c>
      <c r="CL1665">
        <v>4.2187999999999999</v>
      </c>
      <c r="CM1665">
        <v>1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131</v>
      </c>
      <c r="DA1665">
        <v>145</v>
      </c>
      <c r="DB1665">
        <v>1</v>
      </c>
      <c r="DC1665" t="s">
        <v>132</v>
      </c>
      <c r="DD1665" t="s">
        <v>133</v>
      </c>
      <c r="DG1665">
        <v>1942590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3">
      <c r="A1666" t="str">
        <f>"09/28/2024 21:17:00.075"</f>
        <v>09/28/2024 21:17:00.075</v>
      </c>
      <c r="C1666" t="str">
        <f t="shared" si="103"/>
        <v>FFDFD7C0</v>
      </c>
      <c r="D1666" t="s">
        <v>143</v>
      </c>
      <c r="E1666">
        <v>13</v>
      </c>
      <c r="J1666" t="s">
        <v>144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"21:16:59.766"</f>
        <v>21:16:59.766</v>
      </c>
      <c r="T1666" t="str">
        <f>"21:16:59.366"</f>
        <v>21:16:59.366</v>
      </c>
      <c r="U1666" t="str">
        <f t="shared" ref="U1666:U1729" si="105">"A073EB"</f>
        <v>A073EB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126</v>
      </c>
      <c r="AG1666">
        <v>0</v>
      </c>
      <c r="AH1666">
        <v>0</v>
      </c>
      <c r="AI1666">
        <v>2</v>
      </c>
      <c r="AJ1666">
        <v>1</v>
      </c>
      <c r="AK1666" t="s">
        <v>828</v>
      </c>
      <c r="AL1666">
        <v>36.018827000000002</v>
      </c>
      <c r="AM1666" t="s">
        <v>629</v>
      </c>
      <c r="AN1666">
        <v>-75.659108000000003</v>
      </c>
      <c r="AO1666">
        <v>25</v>
      </c>
      <c r="AP1666">
        <v>925</v>
      </c>
      <c r="AQ1666" t="s">
        <v>129</v>
      </c>
      <c r="AR1666">
        <v>28</v>
      </c>
      <c r="AS1666">
        <v>127</v>
      </c>
      <c r="AT1666">
        <v>512</v>
      </c>
      <c r="BB1666" t="str">
        <f t="shared" si="102"/>
        <v>1200</v>
      </c>
      <c r="BC1666">
        <v>1</v>
      </c>
      <c r="BD1666" t="str">
        <f t="shared" si="104"/>
        <v xml:space="preserve">N1281F  </v>
      </c>
      <c r="BE1666">
        <v>1</v>
      </c>
      <c r="BG1666">
        <v>0</v>
      </c>
      <c r="BH1666">
        <v>0</v>
      </c>
      <c r="BI1666">
        <v>0</v>
      </c>
      <c r="BJ1666">
        <v>750</v>
      </c>
      <c r="BK1666">
        <v>-175</v>
      </c>
      <c r="BL1666" t="s">
        <v>130</v>
      </c>
      <c r="BM1666">
        <v>1</v>
      </c>
      <c r="BN1666">
        <v>0</v>
      </c>
      <c r="BO1666">
        <v>1</v>
      </c>
      <c r="BP1666">
        <v>0</v>
      </c>
      <c r="BT1666">
        <v>0</v>
      </c>
      <c r="BU1666">
        <v>0</v>
      </c>
      <c r="CE1666" t="str">
        <f>"21:16:59.772"</f>
        <v>21:16:59.772</v>
      </c>
      <c r="CF1666">
        <v>772014793</v>
      </c>
      <c r="CI1666">
        <v>0</v>
      </c>
      <c r="CJ1666">
        <v>1504</v>
      </c>
      <c r="CK1666">
        <v>1011.2</v>
      </c>
      <c r="CL1666">
        <v>4.2187999999999999</v>
      </c>
      <c r="CM1666">
        <v>1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5</v>
      </c>
      <c r="CY1666">
        <v>7</v>
      </c>
      <c r="CZ1666" t="s">
        <v>131</v>
      </c>
      <c r="DA1666">
        <v>145</v>
      </c>
      <c r="DB1666">
        <v>1</v>
      </c>
      <c r="DC1666" t="s">
        <v>132</v>
      </c>
      <c r="DD1666" t="s">
        <v>133</v>
      </c>
      <c r="DG1666">
        <v>1942590</v>
      </c>
      <c r="DI1666">
        <v>0</v>
      </c>
      <c r="DJ1666">
        <v>0</v>
      </c>
      <c r="DK1666">
        <v>1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3">
      <c r="A1667" t="str">
        <f>"09/28/2024 21:17:00.075"</f>
        <v>09/28/2024 21:17:00.075</v>
      </c>
      <c r="C1667" t="str">
        <f t="shared" si="103"/>
        <v>FFDFD7C0</v>
      </c>
      <c r="D1667" t="s">
        <v>123</v>
      </c>
      <c r="E1667">
        <v>2</v>
      </c>
      <c r="H1667">
        <v>158</v>
      </c>
      <c r="I1667" t="s">
        <v>124</v>
      </c>
      <c r="J1667" t="s">
        <v>125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"21:16:59.766"</f>
        <v>21:16:59.766</v>
      </c>
      <c r="T1667" t="str">
        <f>"21:16:59.366"</f>
        <v>21:16:59.366</v>
      </c>
      <c r="U1667" t="str">
        <f t="shared" si="105"/>
        <v>A073EB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126</v>
      </c>
      <c r="AG1667">
        <v>0</v>
      </c>
      <c r="AH1667">
        <v>0</v>
      </c>
      <c r="AI1667">
        <v>2</v>
      </c>
      <c r="AJ1667">
        <v>1</v>
      </c>
      <c r="AK1667" t="s">
        <v>828</v>
      </c>
      <c r="AL1667">
        <v>36.018827000000002</v>
      </c>
      <c r="AM1667" t="s">
        <v>629</v>
      </c>
      <c r="AN1667">
        <v>-75.659108000000003</v>
      </c>
      <c r="AO1667">
        <v>25</v>
      </c>
      <c r="AP1667">
        <v>925</v>
      </c>
      <c r="AQ1667" t="s">
        <v>129</v>
      </c>
      <c r="AR1667">
        <v>28</v>
      </c>
      <c r="AS1667">
        <v>127</v>
      </c>
      <c r="AT1667">
        <v>512</v>
      </c>
      <c r="BB1667" t="str">
        <f t="shared" ref="BB1667:BB1730" si="106">"1200"</f>
        <v>1200</v>
      </c>
      <c r="BC1667">
        <v>1</v>
      </c>
      <c r="BD1667" t="str">
        <f t="shared" si="104"/>
        <v xml:space="preserve">N1281F  </v>
      </c>
      <c r="BE1667">
        <v>1</v>
      </c>
      <c r="BG1667">
        <v>0</v>
      </c>
      <c r="BH1667">
        <v>0</v>
      </c>
      <c r="BI1667">
        <v>0</v>
      </c>
      <c r="BJ1667">
        <v>750</v>
      </c>
      <c r="BK1667">
        <v>-175</v>
      </c>
      <c r="BL1667" t="s">
        <v>130</v>
      </c>
      <c r="BM1667">
        <v>1</v>
      </c>
      <c r="BN1667">
        <v>0</v>
      </c>
      <c r="BO1667">
        <v>1</v>
      </c>
      <c r="BP1667">
        <v>0</v>
      </c>
      <c r="BT1667">
        <v>0</v>
      </c>
      <c r="BU1667">
        <v>0</v>
      </c>
      <c r="CE1667" t="str">
        <f>"21:16:59.772"</f>
        <v>21:16:59.772</v>
      </c>
      <c r="CF1667">
        <v>772014793</v>
      </c>
      <c r="CI1667">
        <v>0</v>
      </c>
      <c r="CJ1667">
        <v>1504</v>
      </c>
      <c r="CK1667">
        <v>1011.2</v>
      </c>
      <c r="CL1667">
        <v>4.2187999999999999</v>
      </c>
      <c r="CM1667">
        <v>1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131</v>
      </c>
      <c r="DA1667">
        <v>145</v>
      </c>
      <c r="DB1667">
        <v>1</v>
      </c>
      <c r="DC1667" t="s">
        <v>132</v>
      </c>
      <c r="DD1667" t="s">
        <v>133</v>
      </c>
      <c r="DG1667">
        <v>1942590</v>
      </c>
      <c r="DI1667">
        <v>0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3">
      <c r="A1668" t="str">
        <f>"09/28/2024 21:17:00.075"</f>
        <v>09/28/2024 21:17:00.075</v>
      </c>
      <c r="C1668" t="str">
        <f t="shared" si="103"/>
        <v>FFDFD7C0</v>
      </c>
      <c r="D1668" t="s">
        <v>136</v>
      </c>
      <c r="E1668">
        <v>4</v>
      </c>
      <c r="F1668">
        <v>1004</v>
      </c>
      <c r="G1668" t="s">
        <v>124</v>
      </c>
      <c r="J1668" t="s">
        <v>137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"21:16:59.766"</f>
        <v>21:16:59.766</v>
      </c>
      <c r="T1668" t="str">
        <f>"21:16:59.366"</f>
        <v>21:16:59.366</v>
      </c>
      <c r="U1668" t="str">
        <f t="shared" si="105"/>
        <v>A073EB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126</v>
      </c>
      <c r="AG1668">
        <v>0</v>
      </c>
      <c r="AH1668">
        <v>0</v>
      </c>
      <c r="AI1668">
        <v>2</v>
      </c>
      <c r="AJ1668">
        <v>1</v>
      </c>
      <c r="AK1668" t="s">
        <v>828</v>
      </c>
      <c r="AL1668">
        <v>36.018827000000002</v>
      </c>
      <c r="AM1668" t="s">
        <v>629</v>
      </c>
      <c r="AN1668">
        <v>-75.659108000000003</v>
      </c>
      <c r="AO1668">
        <v>25</v>
      </c>
      <c r="AP1668">
        <v>925</v>
      </c>
      <c r="AQ1668" t="s">
        <v>129</v>
      </c>
      <c r="AR1668">
        <v>28</v>
      </c>
      <c r="AS1668">
        <v>127</v>
      </c>
      <c r="AT1668">
        <v>512</v>
      </c>
      <c r="BB1668" t="str">
        <f t="shared" si="106"/>
        <v>1200</v>
      </c>
      <c r="BC1668">
        <v>1</v>
      </c>
      <c r="BD1668" t="str">
        <f t="shared" si="104"/>
        <v xml:space="preserve">N1281F  </v>
      </c>
      <c r="BE1668">
        <v>1</v>
      </c>
      <c r="BG1668">
        <v>0</v>
      </c>
      <c r="BH1668">
        <v>0</v>
      </c>
      <c r="BI1668">
        <v>0</v>
      </c>
      <c r="BJ1668">
        <v>750</v>
      </c>
      <c r="BK1668">
        <v>-175</v>
      </c>
      <c r="BL1668" t="s">
        <v>130</v>
      </c>
      <c r="BM1668">
        <v>1</v>
      </c>
      <c r="BN1668">
        <v>0</v>
      </c>
      <c r="BO1668">
        <v>1</v>
      </c>
      <c r="BP1668">
        <v>0</v>
      </c>
      <c r="BT1668">
        <v>0</v>
      </c>
      <c r="BU1668">
        <v>0</v>
      </c>
      <c r="CE1668" t="str">
        <f>"21:16:59.772"</f>
        <v>21:16:59.772</v>
      </c>
      <c r="CF1668">
        <v>772014793</v>
      </c>
      <c r="CI1668">
        <v>0</v>
      </c>
      <c r="CJ1668">
        <v>1504</v>
      </c>
      <c r="CK1668">
        <v>1011.2</v>
      </c>
      <c r="CL1668">
        <v>4.2187999999999999</v>
      </c>
      <c r="CM1668">
        <v>1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131</v>
      </c>
      <c r="DA1668">
        <v>145</v>
      </c>
      <c r="DB1668">
        <v>1</v>
      </c>
      <c r="DC1668" t="s">
        <v>132</v>
      </c>
      <c r="DD1668" t="s">
        <v>133</v>
      </c>
      <c r="DG1668">
        <v>1942590</v>
      </c>
      <c r="DI1668">
        <v>0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3">
      <c r="A1669" t="str">
        <f>"09/28/2024 21:17:00.075"</f>
        <v>09/28/2024 21:17:00.075</v>
      </c>
      <c r="C1669" t="str">
        <f t="shared" si="103"/>
        <v>FFDFD7C0</v>
      </c>
      <c r="D1669" t="s">
        <v>427</v>
      </c>
      <c r="E1669">
        <v>46</v>
      </c>
      <c r="H1669">
        <v>143</v>
      </c>
      <c r="I1669" t="s">
        <v>428</v>
      </c>
      <c r="J1669" t="s">
        <v>297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"21:16:59.766"</f>
        <v>21:16:59.766</v>
      </c>
      <c r="T1669" t="str">
        <f>"21:16:59.366"</f>
        <v>21:16:59.366</v>
      </c>
      <c r="U1669" t="str">
        <f t="shared" si="105"/>
        <v>A073EB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126</v>
      </c>
      <c r="AG1669">
        <v>0</v>
      </c>
      <c r="AH1669">
        <v>0</v>
      </c>
      <c r="AI1669">
        <v>2</v>
      </c>
      <c r="AJ1669">
        <v>1</v>
      </c>
      <c r="AK1669" t="s">
        <v>828</v>
      </c>
      <c r="AL1669">
        <v>36.018827000000002</v>
      </c>
      <c r="AM1669" t="s">
        <v>629</v>
      </c>
      <c r="AN1669">
        <v>-75.659108000000003</v>
      </c>
      <c r="AO1669">
        <v>25</v>
      </c>
      <c r="AP1669">
        <v>925</v>
      </c>
      <c r="AQ1669" t="s">
        <v>129</v>
      </c>
      <c r="AR1669">
        <v>28</v>
      </c>
      <c r="AS1669">
        <v>127</v>
      </c>
      <c r="AT1669">
        <v>512</v>
      </c>
      <c r="BB1669" t="str">
        <f t="shared" si="106"/>
        <v>1200</v>
      </c>
      <c r="BC1669">
        <v>1</v>
      </c>
      <c r="BD1669" t="str">
        <f t="shared" si="104"/>
        <v xml:space="preserve">N1281F  </v>
      </c>
      <c r="BE1669">
        <v>1</v>
      </c>
      <c r="BG1669">
        <v>0</v>
      </c>
      <c r="BH1669">
        <v>0</v>
      </c>
      <c r="BI1669">
        <v>0</v>
      </c>
      <c r="BJ1669">
        <v>750</v>
      </c>
      <c r="BK1669">
        <v>-175</v>
      </c>
      <c r="BL1669" t="s">
        <v>130</v>
      </c>
      <c r="BM1669">
        <v>1</v>
      </c>
      <c r="BN1669">
        <v>0</v>
      </c>
      <c r="BO1669">
        <v>1</v>
      </c>
      <c r="BP1669">
        <v>0</v>
      </c>
      <c r="BT1669">
        <v>0</v>
      </c>
      <c r="BU1669">
        <v>0</v>
      </c>
      <c r="CE1669" t="str">
        <f>"21:16:59.772"</f>
        <v>21:16:59.772</v>
      </c>
      <c r="CF1669">
        <v>772014793</v>
      </c>
      <c r="CI1669">
        <v>0</v>
      </c>
      <c r="CJ1669">
        <v>1504</v>
      </c>
      <c r="CK1669">
        <v>1011.2</v>
      </c>
      <c r="CL1669">
        <v>4.2187999999999999</v>
      </c>
      <c r="CM1669">
        <v>1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5</v>
      </c>
      <c r="CY1669">
        <v>7</v>
      </c>
      <c r="CZ1669" t="s">
        <v>131</v>
      </c>
      <c r="DA1669">
        <v>145</v>
      </c>
      <c r="DB1669">
        <v>1</v>
      </c>
      <c r="DC1669" t="s">
        <v>132</v>
      </c>
      <c r="DD1669" t="s">
        <v>133</v>
      </c>
      <c r="DG1669">
        <v>1942590</v>
      </c>
      <c r="DI1669">
        <v>0</v>
      </c>
      <c r="DJ1669">
        <v>0</v>
      </c>
      <c r="DK1669">
        <v>1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3">
      <c r="A1670" t="str">
        <f>"09/28/2024 21:17:01.012"</f>
        <v>09/28/2024 21:17:01.012</v>
      </c>
      <c r="C1670" t="str">
        <f t="shared" si="103"/>
        <v>FFDFD7C0</v>
      </c>
      <c r="D1670" t="s">
        <v>427</v>
      </c>
      <c r="E1670">
        <v>46</v>
      </c>
      <c r="H1670">
        <v>143</v>
      </c>
      <c r="I1670" t="s">
        <v>428</v>
      </c>
      <c r="J1670" t="s">
        <v>297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"21:17:00.734"</f>
        <v>21:17:00.734</v>
      </c>
      <c r="T1670" t="str">
        <f>"21:17:00.234"</f>
        <v>21:17:00.234</v>
      </c>
      <c r="U1670" t="str">
        <f t="shared" si="105"/>
        <v>A073EB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126</v>
      </c>
      <c r="AG1670">
        <v>0</v>
      </c>
      <c r="AH1670">
        <v>0</v>
      </c>
      <c r="AI1670">
        <v>2</v>
      </c>
      <c r="AJ1670">
        <v>1</v>
      </c>
      <c r="AK1670" t="s">
        <v>829</v>
      </c>
      <c r="AL1670">
        <v>36.019427999999998</v>
      </c>
      <c r="AM1670" t="s">
        <v>830</v>
      </c>
      <c r="AN1670">
        <v>-75.658936999999995</v>
      </c>
      <c r="AO1670">
        <v>25</v>
      </c>
      <c r="AP1670">
        <v>925</v>
      </c>
      <c r="AQ1670" t="s">
        <v>129</v>
      </c>
      <c r="AR1670">
        <v>28</v>
      </c>
      <c r="AS1670">
        <v>127</v>
      </c>
      <c r="AT1670">
        <v>576</v>
      </c>
      <c r="BB1670" t="str">
        <f t="shared" si="106"/>
        <v>1200</v>
      </c>
      <c r="BC1670">
        <v>1</v>
      </c>
      <c r="BD1670" t="str">
        <f t="shared" si="104"/>
        <v xml:space="preserve">N1281F  </v>
      </c>
      <c r="BE1670">
        <v>1</v>
      </c>
      <c r="BG1670">
        <v>0</v>
      </c>
      <c r="BH1670">
        <v>0</v>
      </c>
      <c r="BI1670">
        <v>0</v>
      </c>
      <c r="BJ1670">
        <v>775</v>
      </c>
      <c r="BK1670">
        <v>-150</v>
      </c>
      <c r="BL1670" t="s">
        <v>130</v>
      </c>
      <c r="BM1670">
        <v>1</v>
      </c>
      <c r="BN1670">
        <v>0</v>
      </c>
      <c r="BO1670">
        <v>1</v>
      </c>
      <c r="BP1670">
        <v>0</v>
      </c>
      <c r="BT1670">
        <v>0</v>
      </c>
      <c r="BU1670">
        <v>0</v>
      </c>
      <c r="CE1670" t="str">
        <f>"21:17:00.742"</f>
        <v>21:17:00.742</v>
      </c>
      <c r="CF1670">
        <v>741955528</v>
      </c>
      <c r="CI1670">
        <v>0</v>
      </c>
      <c r="CJ1670">
        <v>1504</v>
      </c>
      <c r="CK1670">
        <v>1011.2</v>
      </c>
      <c r="CL1670">
        <v>4.2187999999999999</v>
      </c>
      <c r="CM1670">
        <v>1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5</v>
      </c>
      <c r="CY1670">
        <v>7</v>
      </c>
      <c r="CZ1670" t="s">
        <v>131</v>
      </c>
      <c r="DA1670">
        <v>145</v>
      </c>
      <c r="DB1670">
        <v>1</v>
      </c>
      <c r="DC1670" t="s">
        <v>132</v>
      </c>
      <c r="DD1670" t="s">
        <v>133</v>
      </c>
      <c r="DG1670">
        <v>1943130</v>
      </c>
      <c r="DI1670">
        <v>0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3">
      <c r="A1671" t="str">
        <f>"09/28/2024 21:17:01.043"</f>
        <v>09/28/2024 21:17:01.043</v>
      </c>
      <c r="C1671" t="str">
        <f t="shared" si="103"/>
        <v>FFDFD7C0</v>
      </c>
      <c r="D1671" t="s">
        <v>136</v>
      </c>
      <c r="E1671">
        <v>3</v>
      </c>
      <c r="F1671">
        <v>1003</v>
      </c>
      <c r="G1671" t="s">
        <v>142</v>
      </c>
      <c r="J1671" t="s">
        <v>137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"21:17:00.734"</f>
        <v>21:17:00.734</v>
      </c>
      <c r="T1671" t="str">
        <f>"21:17:00.234"</f>
        <v>21:17:00.234</v>
      </c>
      <c r="U1671" t="str">
        <f t="shared" si="105"/>
        <v>A073EB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126</v>
      </c>
      <c r="AG1671">
        <v>0</v>
      </c>
      <c r="AH1671">
        <v>0</v>
      </c>
      <c r="AI1671">
        <v>2</v>
      </c>
      <c r="AJ1671">
        <v>1</v>
      </c>
      <c r="AK1671" t="s">
        <v>829</v>
      </c>
      <c r="AL1671">
        <v>36.019427999999998</v>
      </c>
      <c r="AM1671" t="s">
        <v>830</v>
      </c>
      <c r="AN1671">
        <v>-75.658936999999995</v>
      </c>
      <c r="AO1671">
        <v>25</v>
      </c>
      <c r="AP1671">
        <v>925</v>
      </c>
      <c r="AQ1671" t="s">
        <v>129</v>
      </c>
      <c r="AR1671">
        <v>28</v>
      </c>
      <c r="AS1671">
        <v>127</v>
      </c>
      <c r="AT1671">
        <v>576</v>
      </c>
      <c r="BB1671" t="str">
        <f t="shared" si="106"/>
        <v>1200</v>
      </c>
      <c r="BC1671">
        <v>1</v>
      </c>
      <c r="BD1671" t="str">
        <f t="shared" si="104"/>
        <v xml:space="preserve">N1281F  </v>
      </c>
      <c r="BE1671">
        <v>1</v>
      </c>
      <c r="BG1671">
        <v>0</v>
      </c>
      <c r="BH1671">
        <v>0</v>
      </c>
      <c r="BI1671">
        <v>0</v>
      </c>
      <c r="BJ1671">
        <v>775</v>
      </c>
      <c r="BK1671">
        <v>-150</v>
      </c>
      <c r="BL1671" t="s">
        <v>130</v>
      </c>
      <c r="BM1671">
        <v>1</v>
      </c>
      <c r="BN1671">
        <v>0</v>
      </c>
      <c r="BO1671">
        <v>1</v>
      </c>
      <c r="BP1671">
        <v>0</v>
      </c>
      <c r="BT1671">
        <v>0</v>
      </c>
      <c r="BU1671">
        <v>0</v>
      </c>
      <c r="CE1671" t="str">
        <f>"21:17:00.742"</f>
        <v>21:17:00.742</v>
      </c>
      <c r="CF1671">
        <v>741955528</v>
      </c>
      <c r="CI1671">
        <v>0</v>
      </c>
      <c r="CJ1671">
        <v>1504</v>
      </c>
      <c r="CK1671">
        <v>1011.2</v>
      </c>
      <c r="CL1671">
        <v>4.2187999999999999</v>
      </c>
      <c r="CM1671">
        <v>1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5</v>
      </c>
      <c r="CY1671">
        <v>7</v>
      </c>
      <c r="CZ1671" t="s">
        <v>131</v>
      </c>
      <c r="DA1671">
        <v>145</v>
      </c>
      <c r="DB1671">
        <v>1</v>
      </c>
      <c r="DC1671" t="s">
        <v>132</v>
      </c>
      <c r="DD1671" t="s">
        <v>133</v>
      </c>
      <c r="DG1671">
        <v>1943130</v>
      </c>
      <c r="DI1671">
        <v>0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3">
      <c r="A1672" t="str">
        <f>"09/28/2024 21:17:01.043"</f>
        <v>09/28/2024 21:17:01.043</v>
      </c>
      <c r="C1672" t="str">
        <f t="shared" si="103"/>
        <v>FFDFD7C0</v>
      </c>
      <c r="D1672" t="s">
        <v>143</v>
      </c>
      <c r="E1672">
        <v>13</v>
      </c>
      <c r="J1672" t="s">
        <v>144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"21:17:00.734"</f>
        <v>21:17:00.734</v>
      </c>
      <c r="T1672" t="str">
        <f>"21:17:00.234"</f>
        <v>21:17:00.234</v>
      </c>
      <c r="U1672" t="str">
        <f t="shared" si="105"/>
        <v>A073EB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126</v>
      </c>
      <c r="AG1672">
        <v>0</v>
      </c>
      <c r="AH1672">
        <v>0</v>
      </c>
      <c r="AI1672">
        <v>2</v>
      </c>
      <c r="AJ1672">
        <v>1</v>
      </c>
      <c r="AK1672" t="s">
        <v>829</v>
      </c>
      <c r="AL1672">
        <v>36.019427999999998</v>
      </c>
      <c r="AM1672" t="s">
        <v>830</v>
      </c>
      <c r="AN1672">
        <v>-75.658936999999995</v>
      </c>
      <c r="AO1672">
        <v>25</v>
      </c>
      <c r="AP1672">
        <v>925</v>
      </c>
      <c r="AQ1672" t="s">
        <v>129</v>
      </c>
      <c r="AR1672">
        <v>28</v>
      </c>
      <c r="AS1672">
        <v>127</v>
      </c>
      <c r="AT1672">
        <v>576</v>
      </c>
      <c r="BB1672" t="str">
        <f t="shared" si="106"/>
        <v>1200</v>
      </c>
      <c r="BC1672">
        <v>1</v>
      </c>
      <c r="BD1672" t="str">
        <f t="shared" si="104"/>
        <v xml:space="preserve">N1281F  </v>
      </c>
      <c r="BE1672">
        <v>1</v>
      </c>
      <c r="BG1672">
        <v>0</v>
      </c>
      <c r="BH1672">
        <v>0</v>
      </c>
      <c r="BI1672">
        <v>0</v>
      </c>
      <c r="BJ1672">
        <v>775</v>
      </c>
      <c r="BK1672">
        <v>-150</v>
      </c>
      <c r="BL1672" t="s">
        <v>130</v>
      </c>
      <c r="BM1672">
        <v>1</v>
      </c>
      <c r="BN1672">
        <v>0</v>
      </c>
      <c r="BO1672">
        <v>1</v>
      </c>
      <c r="BP1672">
        <v>0</v>
      </c>
      <c r="BT1672">
        <v>0</v>
      </c>
      <c r="BU1672">
        <v>0</v>
      </c>
      <c r="CE1672" t="str">
        <f>"21:17:00.742"</f>
        <v>21:17:00.742</v>
      </c>
      <c r="CF1672">
        <v>741955528</v>
      </c>
      <c r="CI1672">
        <v>0</v>
      </c>
      <c r="CJ1672">
        <v>1504</v>
      </c>
      <c r="CK1672">
        <v>1011.2</v>
      </c>
      <c r="CL1672">
        <v>4.2187999999999999</v>
      </c>
      <c r="CM1672">
        <v>1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5</v>
      </c>
      <c r="CY1672">
        <v>7</v>
      </c>
      <c r="CZ1672" t="s">
        <v>131</v>
      </c>
      <c r="DA1672">
        <v>145</v>
      </c>
      <c r="DB1672">
        <v>1</v>
      </c>
      <c r="DC1672" t="s">
        <v>132</v>
      </c>
      <c r="DD1672" t="s">
        <v>133</v>
      </c>
      <c r="DG1672">
        <v>1943130</v>
      </c>
      <c r="DI1672">
        <v>0</v>
      </c>
      <c r="DJ1672">
        <v>0</v>
      </c>
      <c r="DK1672">
        <v>1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3">
      <c r="A1673" t="str">
        <f>"09/28/2024 21:17:01.043"</f>
        <v>09/28/2024 21:17:01.043</v>
      </c>
      <c r="C1673" t="str">
        <f t="shared" si="103"/>
        <v>FFDFD7C0</v>
      </c>
      <c r="D1673" t="s">
        <v>123</v>
      </c>
      <c r="E1673">
        <v>2</v>
      </c>
      <c r="H1673">
        <v>158</v>
      </c>
      <c r="I1673" t="s">
        <v>124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"21:17:00.734"</f>
        <v>21:17:00.734</v>
      </c>
      <c r="T1673" t="str">
        <f>"21:17:00.234"</f>
        <v>21:17:00.234</v>
      </c>
      <c r="U1673" t="str">
        <f t="shared" si="105"/>
        <v>A073EB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126</v>
      </c>
      <c r="AG1673">
        <v>0</v>
      </c>
      <c r="AH1673">
        <v>0</v>
      </c>
      <c r="AI1673">
        <v>2</v>
      </c>
      <c r="AJ1673">
        <v>1</v>
      </c>
      <c r="AK1673" t="s">
        <v>829</v>
      </c>
      <c r="AL1673">
        <v>36.019427999999998</v>
      </c>
      <c r="AM1673" t="s">
        <v>830</v>
      </c>
      <c r="AN1673">
        <v>-75.658936999999995</v>
      </c>
      <c r="AO1673">
        <v>25</v>
      </c>
      <c r="AP1673">
        <v>925</v>
      </c>
      <c r="AQ1673" t="s">
        <v>129</v>
      </c>
      <c r="AR1673">
        <v>28</v>
      </c>
      <c r="AS1673">
        <v>127</v>
      </c>
      <c r="AT1673">
        <v>576</v>
      </c>
      <c r="BB1673" t="str">
        <f t="shared" si="106"/>
        <v>1200</v>
      </c>
      <c r="BC1673">
        <v>1</v>
      </c>
      <c r="BD1673" t="str">
        <f t="shared" si="104"/>
        <v xml:space="preserve">N1281F  </v>
      </c>
      <c r="BE1673">
        <v>1</v>
      </c>
      <c r="BG1673">
        <v>0</v>
      </c>
      <c r="BH1673">
        <v>0</v>
      </c>
      <c r="BI1673">
        <v>0</v>
      </c>
      <c r="BJ1673">
        <v>775</v>
      </c>
      <c r="BK1673">
        <v>-150</v>
      </c>
      <c r="BL1673" t="s">
        <v>130</v>
      </c>
      <c r="BM1673">
        <v>1</v>
      </c>
      <c r="BN1673">
        <v>0</v>
      </c>
      <c r="BO1673">
        <v>1</v>
      </c>
      <c r="BP1673">
        <v>0</v>
      </c>
      <c r="BT1673">
        <v>0</v>
      </c>
      <c r="BU1673">
        <v>0</v>
      </c>
      <c r="CE1673" t="str">
        <f>"21:17:00.742"</f>
        <v>21:17:00.742</v>
      </c>
      <c r="CF1673">
        <v>741955528</v>
      </c>
      <c r="CI1673">
        <v>0</v>
      </c>
      <c r="CJ1673">
        <v>1504</v>
      </c>
      <c r="CK1673">
        <v>1011.2</v>
      </c>
      <c r="CL1673">
        <v>4.2187999999999999</v>
      </c>
      <c r="CM1673">
        <v>1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5</v>
      </c>
      <c r="CY1673">
        <v>7</v>
      </c>
      <c r="CZ1673" t="s">
        <v>131</v>
      </c>
      <c r="DA1673">
        <v>145</v>
      </c>
      <c r="DB1673">
        <v>1</v>
      </c>
      <c r="DC1673" t="s">
        <v>132</v>
      </c>
      <c r="DD1673" t="s">
        <v>133</v>
      </c>
      <c r="DG1673">
        <v>1943130</v>
      </c>
      <c r="DI1673">
        <v>0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3">
      <c r="A1674" t="str">
        <f>"09/28/2024 21:17:01.059"</f>
        <v>09/28/2024 21:17:01.059</v>
      </c>
      <c r="C1674" t="str">
        <f t="shared" si="103"/>
        <v>FFDFD7C0</v>
      </c>
      <c r="D1674" t="s">
        <v>136</v>
      </c>
      <c r="E1674">
        <v>4</v>
      </c>
      <c r="F1674">
        <v>1004</v>
      </c>
      <c r="G1674" t="s">
        <v>124</v>
      </c>
      <c r="J1674" t="s">
        <v>137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"21:17:00.734"</f>
        <v>21:17:00.734</v>
      </c>
      <c r="T1674" t="str">
        <f>"21:17:00.234"</f>
        <v>21:17:00.234</v>
      </c>
      <c r="U1674" t="str">
        <f t="shared" si="105"/>
        <v>A073EB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126</v>
      </c>
      <c r="AG1674">
        <v>0</v>
      </c>
      <c r="AH1674">
        <v>0</v>
      </c>
      <c r="AI1674">
        <v>2</v>
      </c>
      <c r="AJ1674">
        <v>1</v>
      </c>
      <c r="AK1674" t="s">
        <v>829</v>
      </c>
      <c r="AL1674">
        <v>36.019427999999998</v>
      </c>
      <c r="AM1674" t="s">
        <v>830</v>
      </c>
      <c r="AN1674">
        <v>-75.658936999999995</v>
      </c>
      <c r="AO1674">
        <v>25</v>
      </c>
      <c r="AP1674">
        <v>925</v>
      </c>
      <c r="AQ1674" t="s">
        <v>129</v>
      </c>
      <c r="AR1674">
        <v>28</v>
      </c>
      <c r="AS1674">
        <v>127</v>
      </c>
      <c r="AT1674">
        <v>576</v>
      </c>
      <c r="BB1674" t="str">
        <f t="shared" si="106"/>
        <v>1200</v>
      </c>
      <c r="BC1674">
        <v>1</v>
      </c>
      <c r="BD1674" t="str">
        <f t="shared" si="104"/>
        <v xml:space="preserve">N1281F  </v>
      </c>
      <c r="BE1674">
        <v>1</v>
      </c>
      <c r="BG1674">
        <v>0</v>
      </c>
      <c r="BH1674">
        <v>0</v>
      </c>
      <c r="BI1674">
        <v>0</v>
      </c>
      <c r="BJ1674">
        <v>775</v>
      </c>
      <c r="BK1674">
        <v>-150</v>
      </c>
      <c r="BL1674" t="s">
        <v>130</v>
      </c>
      <c r="BM1674">
        <v>1</v>
      </c>
      <c r="BN1674">
        <v>0</v>
      </c>
      <c r="BO1674">
        <v>1</v>
      </c>
      <c r="BP1674">
        <v>0</v>
      </c>
      <c r="BT1674">
        <v>0</v>
      </c>
      <c r="BU1674">
        <v>0</v>
      </c>
      <c r="CE1674" t="str">
        <f>"21:17:00.742"</f>
        <v>21:17:00.742</v>
      </c>
      <c r="CF1674">
        <v>741955528</v>
      </c>
      <c r="CI1674">
        <v>0</v>
      </c>
      <c r="CJ1674">
        <v>1504</v>
      </c>
      <c r="CK1674">
        <v>1011.2</v>
      </c>
      <c r="CL1674">
        <v>4.2187999999999999</v>
      </c>
      <c r="CM1674">
        <v>1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5</v>
      </c>
      <c r="CY1674">
        <v>7</v>
      </c>
      <c r="CZ1674" t="s">
        <v>131</v>
      </c>
      <c r="DA1674">
        <v>145</v>
      </c>
      <c r="DB1674">
        <v>1</v>
      </c>
      <c r="DC1674" t="s">
        <v>132</v>
      </c>
      <c r="DD1674" t="s">
        <v>133</v>
      </c>
      <c r="DG1674">
        <v>1943130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3">
      <c r="A1675" t="str">
        <f>"09/28/2024 21:17:02.121"</f>
        <v>09/28/2024 21:17:02.121</v>
      </c>
      <c r="C1675" t="str">
        <f t="shared" si="103"/>
        <v>FFDFD7C0</v>
      </c>
      <c r="D1675" t="s">
        <v>136</v>
      </c>
      <c r="E1675">
        <v>3</v>
      </c>
      <c r="F1675">
        <v>1003</v>
      </c>
      <c r="G1675" t="s">
        <v>142</v>
      </c>
      <c r="J1675" t="s">
        <v>137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"21:17:01.813"</f>
        <v>21:17:01.813</v>
      </c>
      <c r="T1675" t="str">
        <f>"21:17:01.313"</f>
        <v>21:17:01.313</v>
      </c>
      <c r="U1675" t="str">
        <f t="shared" si="105"/>
        <v>A073EB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126</v>
      </c>
      <c r="AG1675">
        <v>0</v>
      </c>
      <c r="AH1675">
        <v>0</v>
      </c>
      <c r="AI1675">
        <v>2</v>
      </c>
      <c r="AJ1675">
        <v>1</v>
      </c>
      <c r="AK1675" t="s">
        <v>831</v>
      </c>
      <c r="AL1675">
        <v>36.019986000000003</v>
      </c>
      <c r="AM1675" t="s">
        <v>832</v>
      </c>
      <c r="AN1675">
        <v>-75.658807999999993</v>
      </c>
      <c r="AO1675">
        <v>25</v>
      </c>
      <c r="AP1675">
        <v>925</v>
      </c>
      <c r="AQ1675" t="s">
        <v>129</v>
      </c>
      <c r="AR1675">
        <v>28</v>
      </c>
      <c r="AS1675">
        <v>126</v>
      </c>
      <c r="AT1675">
        <v>512</v>
      </c>
      <c r="BB1675" t="str">
        <f t="shared" si="106"/>
        <v>1200</v>
      </c>
      <c r="BC1675">
        <v>1</v>
      </c>
      <c r="BD1675" t="str">
        <f t="shared" si="104"/>
        <v xml:space="preserve">N1281F  </v>
      </c>
      <c r="BE1675">
        <v>1</v>
      </c>
      <c r="BG1675">
        <v>0</v>
      </c>
      <c r="BH1675">
        <v>0</v>
      </c>
      <c r="BI1675">
        <v>0</v>
      </c>
      <c r="BJ1675">
        <v>775</v>
      </c>
      <c r="BK1675">
        <v>-150</v>
      </c>
      <c r="BL1675" t="s">
        <v>130</v>
      </c>
      <c r="BM1675">
        <v>1</v>
      </c>
      <c r="BN1675">
        <v>0</v>
      </c>
      <c r="BO1675">
        <v>1</v>
      </c>
      <c r="BP1675">
        <v>0</v>
      </c>
      <c r="BT1675">
        <v>0</v>
      </c>
      <c r="BU1675">
        <v>0</v>
      </c>
      <c r="CE1675" t="str">
        <f>"21:17:01.813"</f>
        <v>21:17:01.813</v>
      </c>
      <c r="CF1675">
        <v>813477895</v>
      </c>
      <c r="CI1675">
        <v>0</v>
      </c>
      <c r="CJ1675">
        <v>1504</v>
      </c>
      <c r="CK1675">
        <v>1011.2</v>
      </c>
      <c r="CL1675">
        <v>4.2187999999999999</v>
      </c>
      <c r="CM1675">
        <v>1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5</v>
      </c>
      <c r="CY1675">
        <v>7</v>
      </c>
      <c r="CZ1675" t="s">
        <v>131</v>
      </c>
      <c r="DA1675">
        <v>145</v>
      </c>
      <c r="DB1675">
        <v>1</v>
      </c>
      <c r="DC1675" t="s">
        <v>132</v>
      </c>
      <c r="DD1675" t="s">
        <v>133</v>
      </c>
      <c r="DG1675">
        <v>1943673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3">
      <c r="A1676" t="str">
        <f>"09/28/2024 21:17:02.121"</f>
        <v>09/28/2024 21:17:02.121</v>
      </c>
      <c r="C1676" t="str">
        <f t="shared" si="103"/>
        <v>FFDFD7C0</v>
      </c>
      <c r="D1676" t="s">
        <v>143</v>
      </c>
      <c r="E1676">
        <v>13</v>
      </c>
      <c r="J1676" t="s">
        <v>144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"21:17:01.813"</f>
        <v>21:17:01.813</v>
      </c>
      <c r="T1676" t="str">
        <f>"21:17:01.313"</f>
        <v>21:17:01.313</v>
      </c>
      <c r="U1676" t="str">
        <f t="shared" si="105"/>
        <v>A073EB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126</v>
      </c>
      <c r="AG1676">
        <v>0</v>
      </c>
      <c r="AH1676">
        <v>0</v>
      </c>
      <c r="AI1676">
        <v>2</v>
      </c>
      <c r="AJ1676">
        <v>1</v>
      </c>
      <c r="AK1676" t="s">
        <v>831</v>
      </c>
      <c r="AL1676">
        <v>36.019986000000003</v>
      </c>
      <c r="AM1676" t="s">
        <v>832</v>
      </c>
      <c r="AN1676">
        <v>-75.658807999999993</v>
      </c>
      <c r="AO1676">
        <v>25</v>
      </c>
      <c r="AP1676">
        <v>925</v>
      </c>
      <c r="AQ1676" t="s">
        <v>129</v>
      </c>
      <c r="AR1676">
        <v>28</v>
      </c>
      <c r="AS1676">
        <v>126</v>
      </c>
      <c r="AT1676">
        <v>512</v>
      </c>
      <c r="BB1676" t="str">
        <f t="shared" si="106"/>
        <v>1200</v>
      </c>
      <c r="BC1676">
        <v>1</v>
      </c>
      <c r="BD1676" t="str">
        <f t="shared" si="104"/>
        <v xml:space="preserve">N1281F  </v>
      </c>
      <c r="BE1676">
        <v>1</v>
      </c>
      <c r="BG1676">
        <v>0</v>
      </c>
      <c r="BH1676">
        <v>0</v>
      </c>
      <c r="BI1676">
        <v>0</v>
      </c>
      <c r="BJ1676">
        <v>775</v>
      </c>
      <c r="BK1676">
        <v>-150</v>
      </c>
      <c r="BL1676" t="s">
        <v>130</v>
      </c>
      <c r="BM1676">
        <v>1</v>
      </c>
      <c r="BN1676">
        <v>0</v>
      </c>
      <c r="BO1676">
        <v>1</v>
      </c>
      <c r="BP1676">
        <v>0</v>
      </c>
      <c r="BT1676">
        <v>0</v>
      </c>
      <c r="BU1676">
        <v>0</v>
      </c>
      <c r="CE1676" t="str">
        <f>"21:17:01.813"</f>
        <v>21:17:01.813</v>
      </c>
      <c r="CF1676">
        <v>813477895</v>
      </c>
      <c r="CI1676">
        <v>0</v>
      </c>
      <c r="CJ1676">
        <v>1504</v>
      </c>
      <c r="CK1676">
        <v>1011.2</v>
      </c>
      <c r="CL1676">
        <v>4.2187999999999999</v>
      </c>
      <c r="CM1676">
        <v>1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5</v>
      </c>
      <c r="CY1676">
        <v>7</v>
      </c>
      <c r="CZ1676" t="s">
        <v>131</v>
      </c>
      <c r="DA1676">
        <v>145</v>
      </c>
      <c r="DB1676">
        <v>1</v>
      </c>
      <c r="DC1676" t="s">
        <v>132</v>
      </c>
      <c r="DD1676" t="s">
        <v>133</v>
      </c>
      <c r="DG1676">
        <v>1943673</v>
      </c>
      <c r="DI1676">
        <v>0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3">
      <c r="A1677" t="str">
        <f>"09/28/2024 21:17:02.121"</f>
        <v>09/28/2024 21:17:02.121</v>
      </c>
      <c r="C1677" t="str">
        <f t="shared" si="103"/>
        <v>FFDFD7C0</v>
      </c>
      <c r="D1677" t="s">
        <v>123</v>
      </c>
      <c r="E1677">
        <v>2</v>
      </c>
      <c r="H1677">
        <v>158</v>
      </c>
      <c r="I1677" t="s">
        <v>124</v>
      </c>
      <c r="J1677" t="s">
        <v>125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"21:17:01.813"</f>
        <v>21:17:01.813</v>
      </c>
      <c r="T1677" t="str">
        <f>"21:17:01.313"</f>
        <v>21:17:01.313</v>
      </c>
      <c r="U1677" t="str">
        <f t="shared" si="105"/>
        <v>A073EB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126</v>
      </c>
      <c r="AG1677">
        <v>0</v>
      </c>
      <c r="AH1677">
        <v>0</v>
      </c>
      <c r="AI1677">
        <v>2</v>
      </c>
      <c r="AJ1677">
        <v>1</v>
      </c>
      <c r="AK1677" t="s">
        <v>831</v>
      </c>
      <c r="AL1677">
        <v>36.019986000000003</v>
      </c>
      <c r="AM1677" t="s">
        <v>832</v>
      </c>
      <c r="AN1677">
        <v>-75.658807999999993</v>
      </c>
      <c r="AO1677">
        <v>25</v>
      </c>
      <c r="AP1677">
        <v>925</v>
      </c>
      <c r="AQ1677" t="s">
        <v>129</v>
      </c>
      <c r="AR1677">
        <v>28</v>
      </c>
      <c r="AS1677">
        <v>126</v>
      </c>
      <c r="AT1677">
        <v>512</v>
      </c>
      <c r="BB1677" t="str">
        <f t="shared" si="106"/>
        <v>1200</v>
      </c>
      <c r="BC1677">
        <v>1</v>
      </c>
      <c r="BD1677" t="str">
        <f t="shared" si="104"/>
        <v xml:space="preserve">N1281F  </v>
      </c>
      <c r="BE1677">
        <v>1</v>
      </c>
      <c r="BG1677">
        <v>0</v>
      </c>
      <c r="BH1677">
        <v>0</v>
      </c>
      <c r="BI1677">
        <v>0</v>
      </c>
      <c r="BJ1677">
        <v>775</v>
      </c>
      <c r="BK1677">
        <v>-150</v>
      </c>
      <c r="BL1677" t="s">
        <v>130</v>
      </c>
      <c r="BM1677">
        <v>1</v>
      </c>
      <c r="BN1677">
        <v>0</v>
      </c>
      <c r="BO1677">
        <v>1</v>
      </c>
      <c r="BP1677">
        <v>0</v>
      </c>
      <c r="BT1677">
        <v>0</v>
      </c>
      <c r="BU1677">
        <v>0</v>
      </c>
      <c r="CE1677" t="str">
        <f>"21:17:01.813"</f>
        <v>21:17:01.813</v>
      </c>
      <c r="CF1677">
        <v>813477895</v>
      </c>
      <c r="CI1677">
        <v>0</v>
      </c>
      <c r="CJ1677">
        <v>1504</v>
      </c>
      <c r="CK1677">
        <v>1011.2</v>
      </c>
      <c r="CL1677">
        <v>4.2187999999999999</v>
      </c>
      <c r="CM1677">
        <v>1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5</v>
      </c>
      <c r="CY1677">
        <v>7</v>
      </c>
      <c r="CZ1677" t="s">
        <v>131</v>
      </c>
      <c r="DA1677">
        <v>145</v>
      </c>
      <c r="DB1677">
        <v>1</v>
      </c>
      <c r="DC1677" t="s">
        <v>132</v>
      </c>
      <c r="DD1677" t="s">
        <v>133</v>
      </c>
      <c r="DG1677">
        <v>1943673</v>
      </c>
      <c r="DI1677">
        <v>0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3">
      <c r="A1678" t="str">
        <f>"09/28/2024 21:17:02.121"</f>
        <v>09/28/2024 21:17:02.121</v>
      </c>
      <c r="C1678" t="str">
        <f t="shared" si="103"/>
        <v>FFDFD7C0</v>
      </c>
      <c r="D1678" t="s">
        <v>136</v>
      </c>
      <c r="E1678">
        <v>4</v>
      </c>
      <c r="F1678">
        <v>1004</v>
      </c>
      <c r="G1678" t="s">
        <v>124</v>
      </c>
      <c r="J1678" t="s">
        <v>137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"21:17:01.813"</f>
        <v>21:17:01.813</v>
      </c>
      <c r="T1678" t="str">
        <f>"21:17:01.313"</f>
        <v>21:17:01.313</v>
      </c>
      <c r="U1678" t="str">
        <f t="shared" si="105"/>
        <v>A073EB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126</v>
      </c>
      <c r="AG1678">
        <v>0</v>
      </c>
      <c r="AH1678">
        <v>0</v>
      </c>
      <c r="AI1678">
        <v>2</v>
      </c>
      <c r="AJ1678">
        <v>1</v>
      </c>
      <c r="AK1678" t="s">
        <v>831</v>
      </c>
      <c r="AL1678">
        <v>36.019986000000003</v>
      </c>
      <c r="AM1678" t="s">
        <v>832</v>
      </c>
      <c r="AN1678">
        <v>-75.658807999999993</v>
      </c>
      <c r="AO1678">
        <v>25</v>
      </c>
      <c r="AP1678">
        <v>925</v>
      </c>
      <c r="AQ1678" t="s">
        <v>129</v>
      </c>
      <c r="AR1678">
        <v>28</v>
      </c>
      <c r="AS1678">
        <v>126</v>
      </c>
      <c r="AT1678">
        <v>512</v>
      </c>
      <c r="BB1678" t="str">
        <f t="shared" si="106"/>
        <v>1200</v>
      </c>
      <c r="BC1678">
        <v>1</v>
      </c>
      <c r="BD1678" t="str">
        <f t="shared" si="104"/>
        <v xml:space="preserve">N1281F  </v>
      </c>
      <c r="BE1678">
        <v>1</v>
      </c>
      <c r="BG1678">
        <v>0</v>
      </c>
      <c r="BH1678">
        <v>0</v>
      </c>
      <c r="BI1678">
        <v>0</v>
      </c>
      <c r="BJ1678">
        <v>775</v>
      </c>
      <c r="BK1678">
        <v>-150</v>
      </c>
      <c r="BL1678" t="s">
        <v>130</v>
      </c>
      <c r="BM1678">
        <v>1</v>
      </c>
      <c r="BN1678">
        <v>0</v>
      </c>
      <c r="BO1678">
        <v>1</v>
      </c>
      <c r="BP1678">
        <v>0</v>
      </c>
      <c r="BT1678">
        <v>0</v>
      </c>
      <c r="BU1678">
        <v>0</v>
      </c>
      <c r="CE1678" t="str">
        <f>"21:17:01.813"</f>
        <v>21:17:01.813</v>
      </c>
      <c r="CF1678">
        <v>813477895</v>
      </c>
      <c r="CI1678">
        <v>0</v>
      </c>
      <c r="CJ1678">
        <v>1504</v>
      </c>
      <c r="CK1678">
        <v>1011.2</v>
      </c>
      <c r="CL1678">
        <v>4.2187999999999999</v>
      </c>
      <c r="CM1678">
        <v>1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5</v>
      </c>
      <c r="CY1678">
        <v>7</v>
      </c>
      <c r="CZ1678" t="s">
        <v>131</v>
      </c>
      <c r="DA1678">
        <v>145</v>
      </c>
      <c r="DB1678">
        <v>1</v>
      </c>
      <c r="DC1678" t="s">
        <v>132</v>
      </c>
      <c r="DD1678" t="s">
        <v>133</v>
      </c>
      <c r="DG1678">
        <v>1943673</v>
      </c>
      <c r="DI1678">
        <v>0</v>
      </c>
      <c r="DJ1678">
        <v>0</v>
      </c>
      <c r="DK1678">
        <v>1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3">
      <c r="A1679" t="str">
        <f>"09/28/2024 21:17:02.121"</f>
        <v>09/28/2024 21:17:02.121</v>
      </c>
      <c r="C1679" t="str">
        <f t="shared" si="103"/>
        <v>FFDFD7C0</v>
      </c>
      <c r="D1679" t="s">
        <v>427</v>
      </c>
      <c r="E1679">
        <v>46</v>
      </c>
      <c r="H1679">
        <v>143</v>
      </c>
      <c r="I1679" t="s">
        <v>428</v>
      </c>
      <c r="J1679" t="s">
        <v>297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"21:17:01.813"</f>
        <v>21:17:01.813</v>
      </c>
      <c r="T1679" t="str">
        <f>"21:17:01.313"</f>
        <v>21:17:01.313</v>
      </c>
      <c r="U1679" t="str">
        <f t="shared" si="105"/>
        <v>A073EB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126</v>
      </c>
      <c r="AG1679">
        <v>0</v>
      </c>
      <c r="AH1679">
        <v>0</v>
      </c>
      <c r="AI1679">
        <v>2</v>
      </c>
      <c r="AJ1679">
        <v>1</v>
      </c>
      <c r="AK1679" t="s">
        <v>831</v>
      </c>
      <c r="AL1679">
        <v>36.019986000000003</v>
      </c>
      <c r="AM1679" t="s">
        <v>832</v>
      </c>
      <c r="AN1679">
        <v>-75.658807999999993</v>
      </c>
      <c r="AO1679">
        <v>25</v>
      </c>
      <c r="AP1679">
        <v>925</v>
      </c>
      <c r="AQ1679" t="s">
        <v>129</v>
      </c>
      <c r="AR1679">
        <v>28</v>
      </c>
      <c r="AS1679">
        <v>126</v>
      </c>
      <c r="AT1679">
        <v>512</v>
      </c>
      <c r="BB1679" t="str">
        <f t="shared" si="106"/>
        <v>1200</v>
      </c>
      <c r="BC1679">
        <v>1</v>
      </c>
      <c r="BD1679" t="str">
        <f t="shared" si="104"/>
        <v xml:space="preserve">N1281F  </v>
      </c>
      <c r="BE1679">
        <v>1</v>
      </c>
      <c r="BG1679">
        <v>0</v>
      </c>
      <c r="BH1679">
        <v>0</v>
      </c>
      <c r="BI1679">
        <v>0</v>
      </c>
      <c r="BJ1679">
        <v>775</v>
      </c>
      <c r="BK1679">
        <v>-150</v>
      </c>
      <c r="BL1679" t="s">
        <v>130</v>
      </c>
      <c r="BM1679">
        <v>1</v>
      </c>
      <c r="BN1679">
        <v>0</v>
      </c>
      <c r="BO1679">
        <v>1</v>
      </c>
      <c r="BP1679">
        <v>0</v>
      </c>
      <c r="BT1679">
        <v>0</v>
      </c>
      <c r="BU1679">
        <v>0</v>
      </c>
      <c r="CE1679" t="str">
        <f>"21:17:01.813"</f>
        <v>21:17:01.813</v>
      </c>
      <c r="CF1679">
        <v>813477895</v>
      </c>
      <c r="CI1679">
        <v>0</v>
      </c>
      <c r="CJ1679">
        <v>1504</v>
      </c>
      <c r="CK1679">
        <v>1011.2</v>
      </c>
      <c r="CL1679">
        <v>4.2187999999999999</v>
      </c>
      <c r="CM1679">
        <v>1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5</v>
      </c>
      <c r="CY1679">
        <v>7</v>
      </c>
      <c r="CZ1679" t="s">
        <v>131</v>
      </c>
      <c r="DA1679">
        <v>145</v>
      </c>
      <c r="DB1679">
        <v>1</v>
      </c>
      <c r="DC1679" t="s">
        <v>132</v>
      </c>
      <c r="DD1679" t="s">
        <v>133</v>
      </c>
      <c r="DG1679">
        <v>1943673</v>
      </c>
      <c r="DI1679">
        <v>0</v>
      </c>
      <c r="DJ1679">
        <v>0</v>
      </c>
      <c r="DK1679">
        <v>1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3">
      <c r="A1680" t="str">
        <f>"09/28/2024 21:17:03.777"</f>
        <v>09/28/2024 21:17:03.777</v>
      </c>
      <c r="C1680" t="str">
        <f t="shared" si="103"/>
        <v>FFDFD7C0</v>
      </c>
      <c r="D1680" t="s">
        <v>136</v>
      </c>
      <c r="E1680">
        <v>3</v>
      </c>
      <c r="F1680">
        <v>1003</v>
      </c>
      <c r="G1680" t="s">
        <v>142</v>
      </c>
      <c r="J1680" t="s">
        <v>137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"21:17:03.469"</f>
        <v>21:17:03.469</v>
      </c>
      <c r="T1680" t="str">
        <f>"21:17:02.969"</f>
        <v>21:17:02.969</v>
      </c>
      <c r="U1680" t="str">
        <f t="shared" si="105"/>
        <v>A073EB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126</v>
      </c>
      <c r="AG1680">
        <v>0</v>
      </c>
      <c r="AH1680">
        <v>0</v>
      </c>
      <c r="AI1680">
        <v>2</v>
      </c>
      <c r="AJ1680">
        <v>1</v>
      </c>
      <c r="AK1680" t="s">
        <v>833</v>
      </c>
      <c r="AL1680">
        <v>36.020972999999998</v>
      </c>
      <c r="AM1680" t="s">
        <v>834</v>
      </c>
      <c r="AN1680">
        <v>-75.658485999999996</v>
      </c>
      <c r="AO1680">
        <v>25</v>
      </c>
      <c r="AP1680">
        <v>950</v>
      </c>
      <c r="AQ1680" t="s">
        <v>129</v>
      </c>
      <c r="AR1680">
        <v>28</v>
      </c>
      <c r="AS1680">
        <v>126</v>
      </c>
      <c r="AT1680">
        <v>448</v>
      </c>
      <c r="BB1680" t="str">
        <f t="shared" si="106"/>
        <v>1200</v>
      </c>
      <c r="BC1680">
        <v>1</v>
      </c>
      <c r="BD1680" t="str">
        <f t="shared" si="104"/>
        <v xml:space="preserve">N1281F  </v>
      </c>
      <c r="BE1680">
        <v>1</v>
      </c>
      <c r="BG1680">
        <v>0</v>
      </c>
      <c r="BH1680">
        <v>0</v>
      </c>
      <c r="BI1680">
        <v>0</v>
      </c>
      <c r="BJ1680">
        <v>775</v>
      </c>
      <c r="BK1680">
        <v>-175</v>
      </c>
      <c r="BL1680" t="s">
        <v>130</v>
      </c>
      <c r="BM1680">
        <v>1</v>
      </c>
      <c r="BN1680">
        <v>0</v>
      </c>
      <c r="BO1680">
        <v>1</v>
      </c>
      <c r="BP1680">
        <v>0</v>
      </c>
      <c r="BT1680">
        <v>0</v>
      </c>
      <c r="BU1680">
        <v>0</v>
      </c>
      <c r="CE1680" t="str">
        <f>"21:17:03.470"</f>
        <v>21:17:03.470</v>
      </c>
      <c r="CF1680">
        <v>469913944</v>
      </c>
      <c r="CI1680">
        <v>0</v>
      </c>
      <c r="CJ1680">
        <v>1504</v>
      </c>
      <c r="CK1680">
        <v>1011.2</v>
      </c>
      <c r="CL1680">
        <v>4.2187999999999999</v>
      </c>
      <c r="CM1680">
        <v>1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4</v>
      </c>
      <c r="CY1680">
        <v>7</v>
      </c>
      <c r="CZ1680" t="s">
        <v>131</v>
      </c>
      <c r="DA1680">
        <v>145</v>
      </c>
      <c r="DB1680">
        <v>1</v>
      </c>
      <c r="DC1680" t="s">
        <v>132</v>
      </c>
      <c r="DD1680" t="s">
        <v>133</v>
      </c>
      <c r="DG1680">
        <v>1944479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3">
      <c r="A1681" t="str">
        <f>"09/28/2024 21:17:03.777"</f>
        <v>09/28/2024 21:17:03.777</v>
      </c>
      <c r="C1681" t="str">
        <f t="shared" si="103"/>
        <v>FFDFD7C0</v>
      </c>
      <c r="D1681" t="s">
        <v>143</v>
      </c>
      <c r="E1681">
        <v>13</v>
      </c>
      <c r="J1681" t="s">
        <v>144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"21:17:03.469"</f>
        <v>21:17:03.469</v>
      </c>
      <c r="T1681" t="str">
        <f>"21:17:02.969"</f>
        <v>21:17:02.969</v>
      </c>
      <c r="U1681" t="str">
        <f t="shared" si="105"/>
        <v>A073EB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126</v>
      </c>
      <c r="AG1681">
        <v>0</v>
      </c>
      <c r="AH1681">
        <v>0</v>
      </c>
      <c r="AI1681">
        <v>2</v>
      </c>
      <c r="AJ1681">
        <v>1</v>
      </c>
      <c r="AK1681" t="s">
        <v>833</v>
      </c>
      <c r="AL1681">
        <v>36.020972999999998</v>
      </c>
      <c r="AM1681" t="s">
        <v>834</v>
      </c>
      <c r="AN1681">
        <v>-75.658485999999996</v>
      </c>
      <c r="AO1681">
        <v>25</v>
      </c>
      <c r="AP1681">
        <v>950</v>
      </c>
      <c r="AQ1681" t="s">
        <v>129</v>
      </c>
      <c r="AR1681">
        <v>28</v>
      </c>
      <c r="AS1681">
        <v>126</v>
      </c>
      <c r="AT1681">
        <v>448</v>
      </c>
      <c r="BB1681" t="str">
        <f t="shared" si="106"/>
        <v>1200</v>
      </c>
      <c r="BC1681">
        <v>1</v>
      </c>
      <c r="BD1681" t="str">
        <f t="shared" si="104"/>
        <v xml:space="preserve">N1281F  </v>
      </c>
      <c r="BE1681">
        <v>1</v>
      </c>
      <c r="BG1681">
        <v>0</v>
      </c>
      <c r="BH1681">
        <v>0</v>
      </c>
      <c r="BI1681">
        <v>0</v>
      </c>
      <c r="BJ1681">
        <v>775</v>
      </c>
      <c r="BK1681">
        <v>-175</v>
      </c>
      <c r="BL1681" t="s">
        <v>130</v>
      </c>
      <c r="BM1681">
        <v>1</v>
      </c>
      <c r="BN1681">
        <v>0</v>
      </c>
      <c r="BO1681">
        <v>1</v>
      </c>
      <c r="BP1681">
        <v>0</v>
      </c>
      <c r="BT1681">
        <v>0</v>
      </c>
      <c r="BU1681">
        <v>0</v>
      </c>
      <c r="CE1681" t="str">
        <f>"21:17:03.470"</f>
        <v>21:17:03.470</v>
      </c>
      <c r="CF1681">
        <v>469913944</v>
      </c>
      <c r="CI1681">
        <v>0</v>
      </c>
      <c r="CJ1681">
        <v>1504</v>
      </c>
      <c r="CK1681">
        <v>1011.2</v>
      </c>
      <c r="CL1681">
        <v>4.2187999999999999</v>
      </c>
      <c r="CM1681">
        <v>1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4</v>
      </c>
      <c r="CY1681">
        <v>7</v>
      </c>
      <c r="CZ1681" t="s">
        <v>131</v>
      </c>
      <c r="DA1681">
        <v>145</v>
      </c>
      <c r="DB1681">
        <v>1</v>
      </c>
      <c r="DC1681" t="s">
        <v>132</v>
      </c>
      <c r="DD1681" t="s">
        <v>133</v>
      </c>
      <c r="DG1681">
        <v>1944479</v>
      </c>
      <c r="DI1681">
        <v>0</v>
      </c>
      <c r="DJ1681">
        <v>0</v>
      </c>
      <c r="DK1681">
        <v>1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3">
      <c r="A1682" t="str">
        <f>"09/28/2024 21:17:03.777"</f>
        <v>09/28/2024 21:17:03.777</v>
      </c>
      <c r="C1682" t="str">
        <f t="shared" si="103"/>
        <v>FFDFD7C0</v>
      </c>
      <c r="D1682" t="s">
        <v>136</v>
      </c>
      <c r="E1682">
        <v>4</v>
      </c>
      <c r="F1682">
        <v>1004</v>
      </c>
      <c r="G1682" t="s">
        <v>124</v>
      </c>
      <c r="J1682" t="s">
        <v>137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"21:17:03.469"</f>
        <v>21:17:03.469</v>
      </c>
      <c r="T1682" t="str">
        <f>"21:17:02.969"</f>
        <v>21:17:02.969</v>
      </c>
      <c r="U1682" t="str">
        <f t="shared" si="105"/>
        <v>A073EB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126</v>
      </c>
      <c r="AG1682">
        <v>0</v>
      </c>
      <c r="AH1682">
        <v>0</v>
      </c>
      <c r="AI1682">
        <v>2</v>
      </c>
      <c r="AJ1682">
        <v>1</v>
      </c>
      <c r="AK1682" t="s">
        <v>833</v>
      </c>
      <c r="AL1682">
        <v>36.020972999999998</v>
      </c>
      <c r="AM1682" t="s">
        <v>834</v>
      </c>
      <c r="AN1682">
        <v>-75.658485999999996</v>
      </c>
      <c r="AO1682">
        <v>25</v>
      </c>
      <c r="AP1682">
        <v>950</v>
      </c>
      <c r="AQ1682" t="s">
        <v>129</v>
      </c>
      <c r="AR1682">
        <v>28</v>
      </c>
      <c r="AS1682">
        <v>126</v>
      </c>
      <c r="AT1682">
        <v>448</v>
      </c>
      <c r="BB1682" t="str">
        <f t="shared" si="106"/>
        <v>1200</v>
      </c>
      <c r="BC1682">
        <v>1</v>
      </c>
      <c r="BD1682" t="str">
        <f t="shared" si="104"/>
        <v xml:space="preserve">N1281F  </v>
      </c>
      <c r="BE1682">
        <v>1</v>
      </c>
      <c r="BG1682">
        <v>0</v>
      </c>
      <c r="BH1682">
        <v>0</v>
      </c>
      <c r="BI1682">
        <v>0</v>
      </c>
      <c r="BJ1682">
        <v>775</v>
      </c>
      <c r="BK1682">
        <v>-175</v>
      </c>
      <c r="BL1682" t="s">
        <v>130</v>
      </c>
      <c r="BM1682">
        <v>1</v>
      </c>
      <c r="BN1682">
        <v>0</v>
      </c>
      <c r="BO1682">
        <v>1</v>
      </c>
      <c r="BP1682">
        <v>0</v>
      </c>
      <c r="BT1682">
        <v>0</v>
      </c>
      <c r="BU1682">
        <v>0</v>
      </c>
      <c r="CE1682" t="str">
        <f>"21:17:03.470"</f>
        <v>21:17:03.470</v>
      </c>
      <c r="CF1682">
        <v>469913944</v>
      </c>
      <c r="CI1682">
        <v>0</v>
      </c>
      <c r="CJ1682">
        <v>1504</v>
      </c>
      <c r="CK1682">
        <v>1011.2</v>
      </c>
      <c r="CL1682">
        <v>4.2187999999999999</v>
      </c>
      <c r="CM1682">
        <v>1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4</v>
      </c>
      <c r="CY1682">
        <v>7</v>
      </c>
      <c r="CZ1682" t="s">
        <v>131</v>
      </c>
      <c r="DA1682">
        <v>145</v>
      </c>
      <c r="DB1682">
        <v>1</v>
      </c>
      <c r="DC1682" t="s">
        <v>132</v>
      </c>
      <c r="DD1682" t="s">
        <v>133</v>
      </c>
      <c r="DG1682">
        <v>1944479</v>
      </c>
      <c r="DI1682">
        <v>0</v>
      </c>
      <c r="DJ1682">
        <v>0</v>
      </c>
      <c r="DK1682">
        <v>1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3">
      <c r="A1683" t="str">
        <f>"09/28/2024 21:17:03.777"</f>
        <v>09/28/2024 21:17:03.777</v>
      </c>
      <c r="C1683" t="str">
        <f t="shared" si="103"/>
        <v>FFDFD7C0</v>
      </c>
      <c r="D1683" t="s">
        <v>123</v>
      </c>
      <c r="E1683">
        <v>2</v>
      </c>
      <c r="H1683">
        <v>158</v>
      </c>
      <c r="I1683" t="s">
        <v>124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"21:17:03.469"</f>
        <v>21:17:03.469</v>
      </c>
      <c r="T1683" t="str">
        <f>"21:17:02.969"</f>
        <v>21:17:02.969</v>
      </c>
      <c r="U1683" t="str">
        <f t="shared" si="105"/>
        <v>A073EB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126</v>
      </c>
      <c r="AG1683">
        <v>0</v>
      </c>
      <c r="AH1683">
        <v>0</v>
      </c>
      <c r="AI1683">
        <v>2</v>
      </c>
      <c r="AJ1683">
        <v>1</v>
      </c>
      <c r="AK1683" t="s">
        <v>833</v>
      </c>
      <c r="AL1683">
        <v>36.020972999999998</v>
      </c>
      <c r="AM1683" t="s">
        <v>834</v>
      </c>
      <c r="AN1683">
        <v>-75.658485999999996</v>
      </c>
      <c r="AO1683">
        <v>25</v>
      </c>
      <c r="AP1683">
        <v>950</v>
      </c>
      <c r="AQ1683" t="s">
        <v>129</v>
      </c>
      <c r="AR1683">
        <v>28</v>
      </c>
      <c r="AS1683">
        <v>126</v>
      </c>
      <c r="AT1683">
        <v>448</v>
      </c>
      <c r="BB1683" t="str">
        <f t="shared" si="106"/>
        <v>1200</v>
      </c>
      <c r="BC1683">
        <v>1</v>
      </c>
      <c r="BD1683" t="str">
        <f t="shared" si="104"/>
        <v xml:space="preserve">N1281F  </v>
      </c>
      <c r="BE1683">
        <v>1</v>
      </c>
      <c r="BG1683">
        <v>0</v>
      </c>
      <c r="BH1683">
        <v>0</v>
      </c>
      <c r="BI1683">
        <v>0</v>
      </c>
      <c r="BJ1683">
        <v>775</v>
      </c>
      <c r="BK1683">
        <v>-175</v>
      </c>
      <c r="BL1683" t="s">
        <v>130</v>
      </c>
      <c r="BM1683">
        <v>1</v>
      </c>
      <c r="BN1683">
        <v>0</v>
      </c>
      <c r="BO1683">
        <v>1</v>
      </c>
      <c r="BP1683">
        <v>0</v>
      </c>
      <c r="BT1683">
        <v>0</v>
      </c>
      <c r="BU1683">
        <v>0</v>
      </c>
      <c r="CE1683" t="str">
        <f>"21:17:03.470"</f>
        <v>21:17:03.470</v>
      </c>
      <c r="CF1683">
        <v>469913944</v>
      </c>
      <c r="CI1683">
        <v>0</v>
      </c>
      <c r="CJ1683">
        <v>1504</v>
      </c>
      <c r="CK1683">
        <v>1011.2</v>
      </c>
      <c r="CL1683">
        <v>4.2187999999999999</v>
      </c>
      <c r="CM1683">
        <v>1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4</v>
      </c>
      <c r="CY1683">
        <v>7</v>
      </c>
      <c r="CZ1683" t="s">
        <v>131</v>
      </c>
      <c r="DA1683">
        <v>145</v>
      </c>
      <c r="DB1683">
        <v>1</v>
      </c>
      <c r="DC1683" t="s">
        <v>132</v>
      </c>
      <c r="DD1683" t="s">
        <v>133</v>
      </c>
      <c r="DG1683">
        <v>1944479</v>
      </c>
      <c r="DI1683">
        <v>0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3">
      <c r="A1684" t="str">
        <f>"09/28/2024 21:17:03.777"</f>
        <v>09/28/2024 21:17:03.777</v>
      </c>
      <c r="C1684" t="str">
        <f t="shared" ref="C1684:C1747" si="107">"FFDFD7C0"</f>
        <v>FFDFD7C0</v>
      </c>
      <c r="D1684" t="s">
        <v>427</v>
      </c>
      <c r="E1684">
        <v>46</v>
      </c>
      <c r="H1684">
        <v>143</v>
      </c>
      <c r="I1684" t="s">
        <v>428</v>
      </c>
      <c r="J1684" t="s">
        <v>297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"21:17:03.469"</f>
        <v>21:17:03.469</v>
      </c>
      <c r="T1684" t="str">
        <f>"21:17:02.969"</f>
        <v>21:17:02.969</v>
      </c>
      <c r="U1684" t="str">
        <f t="shared" si="105"/>
        <v>A073EB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126</v>
      </c>
      <c r="AG1684">
        <v>0</v>
      </c>
      <c r="AH1684">
        <v>0</v>
      </c>
      <c r="AI1684">
        <v>2</v>
      </c>
      <c r="AJ1684">
        <v>1</v>
      </c>
      <c r="AK1684" t="s">
        <v>833</v>
      </c>
      <c r="AL1684">
        <v>36.020972999999998</v>
      </c>
      <c r="AM1684" t="s">
        <v>834</v>
      </c>
      <c r="AN1684">
        <v>-75.658485999999996</v>
      </c>
      <c r="AO1684">
        <v>25</v>
      </c>
      <c r="AP1684">
        <v>950</v>
      </c>
      <c r="AQ1684" t="s">
        <v>129</v>
      </c>
      <c r="AR1684">
        <v>28</v>
      </c>
      <c r="AS1684">
        <v>126</v>
      </c>
      <c r="AT1684">
        <v>448</v>
      </c>
      <c r="BB1684" t="str">
        <f t="shared" si="106"/>
        <v>1200</v>
      </c>
      <c r="BC1684">
        <v>1</v>
      </c>
      <c r="BD1684" t="str">
        <f t="shared" ref="BD1684:BD1747" si="108">"N1281F  "</f>
        <v xml:space="preserve">N1281F  </v>
      </c>
      <c r="BE1684">
        <v>1</v>
      </c>
      <c r="BG1684">
        <v>0</v>
      </c>
      <c r="BH1684">
        <v>0</v>
      </c>
      <c r="BI1684">
        <v>0</v>
      </c>
      <c r="BJ1684">
        <v>775</v>
      </c>
      <c r="BK1684">
        <v>-175</v>
      </c>
      <c r="BL1684" t="s">
        <v>130</v>
      </c>
      <c r="BM1684">
        <v>1</v>
      </c>
      <c r="BN1684">
        <v>0</v>
      </c>
      <c r="BO1684">
        <v>1</v>
      </c>
      <c r="BP1684">
        <v>0</v>
      </c>
      <c r="BT1684">
        <v>0</v>
      </c>
      <c r="BU1684">
        <v>0</v>
      </c>
      <c r="CE1684" t="str">
        <f>"21:17:03.470"</f>
        <v>21:17:03.470</v>
      </c>
      <c r="CF1684">
        <v>469913944</v>
      </c>
      <c r="CI1684">
        <v>0</v>
      </c>
      <c r="CJ1684">
        <v>1504</v>
      </c>
      <c r="CK1684">
        <v>1011.2</v>
      </c>
      <c r="CL1684">
        <v>4.2187999999999999</v>
      </c>
      <c r="CM1684">
        <v>1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4</v>
      </c>
      <c r="CY1684">
        <v>7</v>
      </c>
      <c r="CZ1684" t="s">
        <v>131</v>
      </c>
      <c r="DA1684">
        <v>145</v>
      </c>
      <c r="DB1684">
        <v>1</v>
      </c>
      <c r="DC1684" t="s">
        <v>132</v>
      </c>
      <c r="DD1684" t="s">
        <v>133</v>
      </c>
      <c r="DG1684">
        <v>1944479</v>
      </c>
      <c r="DI1684">
        <v>0</v>
      </c>
      <c r="DJ1684">
        <v>0</v>
      </c>
      <c r="DK1684">
        <v>1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3">
      <c r="A1685" t="str">
        <f>"09/28/2024 21:17:04.761"</f>
        <v>09/28/2024 21:17:04.761</v>
      </c>
      <c r="C1685" t="str">
        <f t="shared" si="107"/>
        <v>FFDFD7C0</v>
      </c>
      <c r="D1685" t="s">
        <v>123</v>
      </c>
      <c r="E1685">
        <v>2</v>
      </c>
      <c r="H1685">
        <v>158</v>
      </c>
      <c r="I1685" t="s">
        <v>124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"21:17:04.477"</f>
        <v>21:17:04.477</v>
      </c>
      <c r="T1685" t="str">
        <f>"21:17:03.977"</f>
        <v>21:17:03.977</v>
      </c>
      <c r="U1685" t="str">
        <f t="shared" si="105"/>
        <v>A073EB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126</v>
      </c>
      <c r="AG1685">
        <v>0</v>
      </c>
      <c r="AH1685">
        <v>0</v>
      </c>
      <c r="AI1685">
        <v>2</v>
      </c>
      <c r="AJ1685">
        <v>1</v>
      </c>
      <c r="AK1685" t="s">
        <v>835</v>
      </c>
      <c r="AL1685">
        <v>36.021552</v>
      </c>
      <c r="AM1685" t="s">
        <v>836</v>
      </c>
      <c r="AN1685">
        <v>-75.658378999999996</v>
      </c>
      <c r="AO1685">
        <v>25</v>
      </c>
      <c r="AP1685">
        <v>950</v>
      </c>
      <c r="AQ1685" t="s">
        <v>129</v>
      </c>
      <c r="AR1685">
        <v>28</v>
      </c>
      <c r="AS1685">
        <v>125</v>
      </c>
      <c r="AT1685">
        <v>384</v>
      </c>
      <c r="BB1685" t="str">
        <f t="shared" si="106"/>
        <v>1200</v>
      </c>
      <c r="BC1685">
        <v>1</v>
      </c>
      <c r="BD1685" t="str">
        <f t="shared" si="108"/>
        <v xml:space="preserve">N1281F  </v>
      </c>
      <c r="BE1685">
        <v>1</v>
      </c>
      <c r="BG1685">
        <v>0</v>
      </c>
      <c r="BH1685">
        <v>0</v>
      </c>
      <c r="BI1685">
        <v>0</v>
      </c>
      <c r="BJ1685">
        <v>800</v>
      </c>
      <c r="BK1685">
        <v>-150</v>
      </c>
      <c r="BL1685" t="s">
        <v>130</v>
      </c>
      <c r="BM1685">
        <v>1</v>
      </c>
      <c r="BN1685">
        <v>0</v>
      </c>
      <c r="BO1685">
        <v>1</v>
      </c>
      <c r="BP1685">
        <v>0</v>
      </c>
      <c r="BT1685">
        <v>0</v>
      </c>
      <c r="BU1685">
        <v>0</v>
      </c>
      <c r="CE1685" t="str">
        <f>"21:17:04.479"</f>
        <v>21:17:04.479</v>
      </c>
      <c r="CF1685">
        <v>479176670</v>
      </c>
      <c r="CI1685">
        <v>0</v>
      </c>
      <c r="CJ1685">
        <v>1504</v>
      </c>
      <c r="CK1685">
        <v>1011.2</v>
      </c>
      <c r="CL1685">
        <v>4.2187999999999999</v>
      </c>
      <c r="CM1685">
        <v>1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4</v>
      </c>
      <c r="CY1685">
        <v>7</v>
      </c>
      <c r="CZ1685" t="s">
        <v>131</v>
      </c>
      <c r="DA1685">
        <v>145</v>
      </c>
      <c r="DB1685">
        <v>1</v>
      </c>
      <c r="DC1685" t="s">
        <v>132</v>
      </c>
      <c r="DD1685" t="s">
        <v>133</v>
      </c>
      <c r="DG1685">
        <v>1944982</v>
      </c>
      <c r="DI1685">
        <v>0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3">
      <c r="A1686" t="str">
        <f>"09/28/2024 21:17:04.761"</f>
        <v>09/28/2024 21:17:04.761</v>
      </c>
      <c r="C1686" t="str">
        <f t="shared" si="107"/>
        <v>FFDFD7C0</v>
      </c>
      <c r="D1686" t="s">
        <v>136</v>
      </c>
      <c r="E1686">
        <v>4</v>
      </c>
      <c r="F1686">
        <v>1004</v>
      </c>
      <c r="G1686" t="s">
        <v>124</v>
      </c>
      <c r="J1686" t="s">
        <v>137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"21:17:04.477"</f>
        <v>21:17:04.477</v>
      </c>
      <c r="T1686" t="str">
        <f>"21:17:03.977"</f>
        <v>21:17:03.977</v>
      </c>
      <c r="U1686" t="str">
        <f t="shared" si="105"/>
        <v>A073EB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126</v>
      </c>
      <c r="AG1686">
        <v>0</v>
      </c>
      <c r="AH1686">
        <v>0</v>
      </c>
      <c r="AI1686">
        <v>2</v>
      </c>
      <c r="AJ1686">
        <v>1</v>
      </c>
      <c r="AK1686" t="s">
        <v>835</v>
      </c>
      <c r="AL1686">
        <v>36.021552</v>
      </c>
      <c r="AM1686" t="s">
        <v>836</v>
      </c>
      <c r="AN1686">
        <v>-75.658378999999996</v>
      </c>
      <c r="AO1686">
        <v>25</v>
      </c>
      <c r="AP1686">
        <v>950</v>
      </c>
      <c r="AQ1686" t="s">
        <v>129</v>
      </c>
      <c r="AR1686">
        <v>28</v>
      </c>
      <c r="AS1686">
        <v>125</v>
      </c>
      <c r="AT1686">
        <v>384</v>
      </c>
      <c r="BB1686" t="str">
        <f t="shared" si="106"/>
        <v>1200</v>
      </c>
      <c r="BC1686">
        <v>1</v>
      </c>
      <c r="BD1686" t="str">
        <f t="shared" si="108"/>
        <v xml:space="preserve">N1281F  </v>
      </c>
      <c r="BE1686">
        <v>1</v>
      </c>
      <c r="BG1686">
        <v>0</v>
      </c>
      <c r="BH1686">
        <v>0</v>
      </c>
      <c r="BI1686">
        <v>0</v>
      </c>
      <c r="BJ1686">
        <v>800</v>
      </c>
      <c r="BK1686">
        <v>-150</v>
      </c>
      <c r="BL1686" t="s">
        <v>130</v>
      </c>
      <c r="BM1686">
        <v>1</v>
      </c>
      <c r="BN1686">
        <v>0</v>
      </c>
      <c r="BO1686">
        <v>1</v>
      </c>
      <c r="BP1686">
        <v>0</v>
      </c>
      <c r="BT1686">
        <v>0</v>
      </c>
      <c r="BU1686">
        <v>0</v>
      </c>
      <c r="CE1686" t="str">
        <f>"21:17:04.479"</f>
        <v>21:17:04.479</v>
      </c>
      <c r="CF1686">
        <v>479176670</v>
      </c>
      <c r="CI1686">
        <v>0</v>
      </c>
      <c r="CJ1686">
        <v>1504</v>
      </c>
      <c r="CK1686">
        <v>1011.2</v>
      </c>
      <c r="CL1686">
        <v>4.2187999999999999</v>
      </c>
      <c r="CM1686">
        <v>1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4</v>
      </c>
      <c r="CY1686">
        <v>7</v>
      </c>
      <c r="CZ1686" t="s">
        <v>131</v>
      </c>
      <c r="DA1686">
        <v>145</v>
      </c>
      <c r="DB1686">
        <v>1</v>
      </c>
      <c r="DC1686" t="s">
        <v>132</v>
      </c>
      <c r="DD1686" t="s">
        <v>133</v>
      </c>
      <c r="DG1686">
        <v>1944982</v>
      </c>
      <c r="DI1686">
        <v>0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3">
      <c r="A1687" t="str">
        <f>"09/28/2024 21:17:04.761"</f>
        <v>09/28/2024 21:17:04.761</v>
      </c>
      <c r="C1687" t="str">
        <f t="shared" si="107"/>
        <v>FFDFD7C0</v>
      </c>
      <c r="D1687" t="s">
        <v>427</v>
      </c>
      <c r="E1687">
        <v>46</v>
      </c>
      <c r="H1687">
        <v>143</v>
      </c>
      <c r="I1687" t="s">
        <v>428</v>
      </c>
      <c r="J1687" t="s">
        <v>297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"21:17:04.477"</f>
        <v>21:17:04.477</v>
      </c>
      <c r="T1687" t="str">
        <f>"21:17:03.977"</f>
        <v>21:17:03.977</v>
      </c>
      <c r="U1687" t="str">
        <f t="shared" si="105"/>
        <v>A073EB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126</v>
      </c>
      <c r="AG1687">
        <v>0</v>
      </c>
      <c r="AH1687">
        <v>0</v>
      </c>
      <c r="AI1687">
        <v>2</v>
      </c>
      <c r="AJ1687">
        <v>1</v>
      </c>
      <c r="AK1687" t="s">
        <v>835</v>
      </c>
      <c r="AL1687">
        <v>36.021552</v>
      </c>
      <c r="AM1687" t="s">
        <v>836</v>
      </c>
      <c r="AN1687">
        <v>-75.658378999999996</v>
      </c>
      <c r="AO1687">
        <v>25</v>
      </c>
      <c r="AP1687">
        <v>950</v>
      </c>
      <c r="AQ1687" t="s">
        <v>129</v>
      </c>
      <c r="AR1687">
        <v>28</v>
      </c>
      <c r="AS1687">
        <v>125</v>
      </c>
      <c r="AT1687">
        <v>384</v>
      </c>
      <c r="BB1687" t="str">
        <f t="shared" si="106"/>
        <v>1200</v>
      </c>
      <c r="BC1687">
        <v>1</v>
      </c>
      <c r="BD1687" t="str">
        <f t="shared" si="108"/>
        <v xml:space="preserve">N1281F  </v>
      </c>
      <c r="BE1687">
        <v>1</v>
      </c>
      <c r="BG1687">
        <v>0</v>
      </c>
      <c r="BH1687">
        <v>0</v>
      </c>
      <c r="BI1687">
        <v>0</v>
      </c>
      <c r="BJ1687">
        <v>800</v>
      </c>
      <c r="BK1687">
        <v>-150</v>
      </c>
      <c r="BL1687" t="s">
        <v>130</v>
      </c>
      <c r="BM1687">
        <v>1</v>
      </c>
      <c r="BN1687">
        <v>0</v>
      </c>
      <c r="BO1687">
        <v>1</v>
      </c>
      <c r="BP1687">
        <v>0</v>
      </c>
      <c r="BT1687">
        <v>0</v>
      </c>
      <c r="BU1687">
        <v>0</v>
      </c>
      <c r="CE1687" t="str">
        <f>"21:17:04.479"</f>
        <v>21:17:04.479</v>
      </c>
      <c r="CF1687">
        <v>479176670</v>
      </c>
      <c r="CI1687">
        <v>0</v>
      </c>
      <c r="CJ1687">
        <v>1504</v>
      </c>
      <c r="CK1687">
        <v>1011.2</v>
      </c>
      <c r="CL1687">
        <v>4.2187999999999999</v>
      </c>
      <c r="CM1687">
        <v>1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4</v>
      </c>
      <c r="CY1687">
        <v>7</v>
      </c>
      <c r="CZ1687" t="s">
        <v>131</v>
      </c>
      <c r="DA1687">
        <v>145</v>
      </c>
      <c r="DB1687">
        <v>1</v>
      </c>
      <c r="DC1687" t="s">
        <v>132</v>
      </c>
      <c r="DD1687" t="s">
        <v>133</v>
      </c>
      <c r="DG1687">
        <v>1944982</v>
      </c>
      <c r="DI1687">
        <v>0</v>
      </c>
      <c r="DJ1687">
        <v>0</v>
      </c>
      <c r="DK1687">
        <v>1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3">
      <c r="A1688" t="str">
        <f>"09/28/2024 21:17:04.792"</f>
        <v>09/28/2024 21:17:04.792</v>
      </c>
      <c r="C1688" t="str">
        <f t="shared" si="107"/>
        <v>FFDFD7C0</v>
      </c>
      <c r="D1688" t="s">
        <v>136</v>
      </c>
      <c r="E1688">
        <v>3</v>
      </c>
      <c r="F1688">
        <v>1003</v>
      </c>
      <c r="G1688" t="s">
        <v>142</v>
      </c>
      <c r="J1688" t="s">
        <v>137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"21:17:04.477"</f>
        <v>21:17:04.477</v>
      </c>
      <c r="T1688" t="str">
        <f>"21:17:03.977"</f>
        <v>21:17:03.977</v>
      </c>
      <c r="U1688" t="str">
        <f t="shared" si="105"/>
        <v>A073EB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126</v>
      </c>
      <c r="AG1688">
        <v>0</v>
      </c>
      <c r="AH1688">
        <v>0</v>
      </c>
      <c r="AI1688">
        <v>2</v>
      </c>
      <c r="AJ1688">
        <v>1</v>
      </c>
      <c r="AK1688" t="s">
        <v>835</v>
      </c>
      <c r="AL1688">
        <v>36.021552</v>
      </c>
      <c r="AM1688" t="s">
        <v>836</v>
      </c>
      <c r="AN1688">
        <v>-75.658378999999996</v>
      </c>
      <c r="AO1688">
        <v>25</v>
      </c>
      <c r="AP1688">
        <v>950</v>
      </c>
      <c r="AQ1688" t="s">
        <v>129</v>
      </c>
      <c r="AR1688">
        <v>28</v>
      </c>
      <c r="AS1688">
        <v>125</v>
      </c>
      <c r="AT1688">
        <v>384</v>
      </c>
      <c r="BB1688" t="str">
        <f t="shared" si="106"/>
        <v>1200</v>
      </c>
      <c r="BC1688">
        <v>1</v>
      </c>
      <c r="BD1688" t="str">
        <f t="shared" si="108"/>
        <v xml:space="preserve">N1281F  </v>
      </c>
      <c r="BE1688">
        <v>1</v>
      </c>
      <c r="BG1688">
        <v>0</v>
      </c>
      <c r="BH1688">
        <v>0</v>
      </c>
      <c r="BI1688">
        <v>0</v>
      </c>
      <c r="BJ1688">
        <v>800</v>
      </c>
      <c r="BK1688">
        <v>-150</v>
      </c>
      <c r="BL1688" t="s">
        <v>130</v>
      </c>
      <c r="BM1688">
        <v>1</v>
      </c>
      <c r="BN1688">
        <v>0</v>
      </c>
      <c r="BO1688">
        <v>1</v>
      </c>
      <c r="BP1688">
        <v>0</v>
      </c>
      <c r="BT1688">
        <v>0</v>
      </c>
      <c r="BU1688">
        <v>0</v>
      </c>
      <c r="CE1688" t="str">
        <f>"21:17:04.479"</f>
        <v>21:17:04.479</v>
      </c>
      <c r="CF1688">
        <v>479176670</v>
      </c>
      <c r="CI1688">
        <v>0</v>
      </c>
      <c r="CJ1688">
        <v>1504</v>
      </c>
      <c r="CK1688">
        <v>1011.2</v>
      </c>
      <c r="CL1688">
        <v>4.2187999999999999</v>
      </c>
      <c r="CM1688">
        <v>1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4</v>
      </c>
      <c r="CY1688">
        <v>7</v>
      </c>
      <c r="CZ1688" t="s">
        <v>131</v>
      </c>
      <c r="DA1688">
        <v>145</v>
      </c>
      <c r="DB1688">
        <v>1</v>
      </c>
      <c r="DC1688" t="s">
        <v>132</v>
      </c>
      <c r="DD1688" t="s">
        <v>133</v>
      </c>
      <c r="DG1688">
        <v>1944982</v>
      </c>
      <c r="DI1688">
        <v>0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3">
      <c r="A1689" t="str">
        <f>"09/28/2024 21:17:04.792"</f>
        <v>09/28/2024 21:17:04.792</v>
      </c>
      <c r="C1689" t="str">
        <f t="shared" si="107"/>
        <v>FFDFD7C0</v>
      </c>
      <c r="D1689" t="s">
        <v>143</v>
      </c>
      <c r="E1689">
        <v>13</v>
      </c>
      <c r="J1689" t="s">
        <v>144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"21:17:04.477"</f>
        <v>21:17:04.477</v>
      </c>
      <c r="T1689" t="str">
        <f>"21:17:03.977"</f>
        <v>21:17:03.977</v>
      </c>
      <c r="U1689" t="str">
        <f t="shared" si="105"/>
        <v>A073EB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126</v>
      </c>
      <c r="AG1689">
        <v>0</v>
      </c>
      <c r="AH1689">
        <v>0</v>
      </c>
      <c r="AI1689">
        <v>2</v>
      </c>
      <c r="AJ1689">
        <v>1</v>
      </c>
      <c r="AK1689" t="s">
        <v>835</v>
      </c>
      <c r="AL1689">
        <v>36.021552</v>
      </c>
      <c r="AM1689" t="s">
        <v>836</v>
      </c>
      <c r="AN1689">
        <v>-75.658378999999996</v>
      </c>
      <c r="AO1689">
        <v>25</v>
      </c>
      <c r="AP1689">
        <v>950</v>
      </c>
      <c r="AQ1689" t="s">
        <v>129</v>
      </c>
      <c r="AR1689">
        <v>28</v>
      </c>
      <c r="AS1689">
        <v>125</v>
      </c>
      <c r="AT1689">
        <v>384</v>
      </c>
      <c r="BB1689" t="str">
        <f t="shared" si="106"/>
        <v>1200</v>
      </c>
      <c r="BC1689">
        <v>1</v>
      </c>
      <c r="BD1689" t="str">
        <f t="shared" si="108"/>
        <v xml:space="preserve">N1281F  </v>
      </c>
      <c r="BE1689">
        <v>1</v>
      </c>
      <c r="BG1689">
        <v>0</v>
      </c>
      <c r="BH1689">
        <v>0</v>
      </c>
      <c r="BI1689">
        <v>0</v>
      </c>
      <c r="BJ1689">
        <v>800</v>
      </c>
      <c r="BK1689">
        <v>-150</v>
      </c>
      <c r="BL1689" t="s">
        <v>130</v>
      </c>
      <c r="BM1689">
        <v>1</v>
      </c>
      <c r="BN1689">
        <v>0</v>
      </c>
      <c r="BO1689">
        <v>1</v>
      </c>
      <c r="BP1689">
        <v>0</v>
      </c>
      <c r="BT1689">
        <v>0</v>
      </c>
      <c r="BU1689">
        <v>0</v>
      </c>
      <c r="CE1689" t="str">
        <f>"21:17:04.479"</f>
        <v>21:17:04.479</v>
      </c>
      <c r="CF1689">
        <v>479176670</v>
      </c>
      <c r="CI1689">
        <v>0</v>
      </c>
      <c r="CJ1689">
        <v>1504</v>
      </c>
      <c r="CK1689">
        <v>1011.2</v>
      </c>
      <c r="CL1689">
        <v>4.2187999999999999</v>
      </c>
      <c r="CM1689">
        <v>1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4</v>
      </c>
      <c r="CY1689">
        <v>7</v>
      </c>
      <c r="CZ1689" t="s">
        <v>131</v>
      </c>
      <c r="DA1689">
        <v>145</v>
      </c>
      <c r="DB1689">
        <v>1</v>
      </c>
      <c r="DC1689" t="s">
        <v>132</v>
      </c>
      <c r="DD1689" t="s">
        <v>133</v>
      </c>
      <c r="DG1689">
        <v>1944982</v>
      </c>
      <c r="DI1689">
        <v>0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3">
      <c r="A1690" t="str">
        <f>"09/28/2024 21:17:05.855"</f>
        <v>09/28/2024 21:17:05.855</v>
      </c>
      <c r="C1690" t="str">
        <f t="shared" si="107"/>
        <v>FFDFD7C0</v>
      </c>
      <c r="D1690" t="s">
        <v>136</v>
      </c>
      <c r="E1690">
        <v>3</v>
      </c>
      <c r="F1690">
        <v>1003</v>
      </c>
      <c r="G1690" t="s">
        <v>142</v>
      </c>
      <c r="J1690" t="s">
        <v>137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"21:17:05.617"</f>
        <v>21:17:05.617</v>
      </c>
      <c r="T1690" t="str">
        <f>"21:17:05.117"</f>
        <v>21:17:05.117</v>
      </c>
      <c r="U1690" t="str">
        <f t="shared" si="105"/>
        <v>A073EB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126</v>
      </c>
      <c r="AG1690">
        <v>0</v>
      </c>
      <c r="AH1690">
        <v>0</v>
      </c>
      <c r="AI1690">
        <v>2</v>
      </c>
      <c r="AJ1690">
        <v>1</v>
      </c>
      <c r="AK1690" t="s">
        <v>837</v>
      </c>
      <c r="AL1690">
        <v>36.022216999999998</v>
      </c>
      <c r="AM1690" t="s">
        <v>838</v>
      </c>
      <c r="AN1690">
        <v>-75.658163999999999</v>
      </c>
      <c r="AO1690">
        <v>25</v>
      </c>
      <c r="AP1690">
        <v>950</v>
      </c>
      <c r="AQ1690" t="s">
        <v>129</v>
      </c>
      <c r="AR1690">
        <v>29</v>
      </c>
      <c r="AS1690">
        <v>125</v>
      </c>
      <c r="AT1690">
        <v>320</v>
      </c>
      <c r="BB1690" t="str">
        <f t="shared" si="106"/>
        <v>1200</v>
      </c>
      <c r="BC1690">
        <v>1</v>
      </c>
      <c r="BD1690" t="str">
        <f t="shared" si="108"/>
        <v xml:space="preserve">N1281F  </v>
      </c>
      <c r="BE1690">
        <v>1</v>
      </c>
      <c r="BG1690">
        <v>0</v>
      </c>
      <c r="BH1690">
        <v>0</v>
      </c>
      <c r="BI1690">
        <v>0</v>
      </c>
      <c r="BJ1690">
        <v>800</v>
      </c>
      <c r="BK1690">
        <v>-150</v>
      </c>
      <c r="BL1690" t="s">
        <v>130</v>
      </c>
      <c r="BM1690">
        <v>1</v>
      </c>
      <c r="BN1690">
        <v>0</v>
      </c>
      <c r="BO1690">
        <v>1</v>
      </c>
      <c r="BP1690">
        <v>0</v>
      </c>
      <c r="BT1690">
        <v>0</v>
      </c>
      <c r="BU1690">
        <v>0</v>
      </c>
      <c r="CE1690" t="str">
        <f>"21:17:05.620"</f>
        <v>21:17:05.620</v>
      </c>
      <c r="CF1690">
        <v>619512523</v>
      </c>
      <c r="CI1690">
        <v>0</v>
      </c>
      <c r="CJ1690">
        <v>1504</v>
      </c>
      <c r="CK1690">
        <v>1011.2</v>
      </c>
      <c r="CL1690">
        <v>4.2187999999999999</v>
      </c>
      <c r="CM1690">
        <v>1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5</v>
      </c>
      <c r="CY1690">
        <v>7</v>
      </c>
      <c r="CZ1690" t="s">
        <v>131</v>
      </c>
      <c r="DA1690">
        <v>145</v>
      </c>
      <c r="DB1690">
        <v>1</v>
      </c>
      <c r="DC1690" t="s">
        <v>132</v>
      </c>
      <c r="DD1690" t="s">
        <v>133</v>
      </c>
      <c r="DG1690">
        <v>1945663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3">
      <c r="A1691" t="str">
        <f>"09/28/2024 21:17:05.855"</f>
        <v>09/28/2024 21:17:05.855</v>
      </c>
      <c r="C1691" t="str">
        <f t="shared" si="107"/>
        <v>FFDFD7C0</v>
      </c>
      <c r="D1691" t="s">
        <v>143</v>
      </c>
      <c r="E1691">
        <v>13</v>
      </c>
      <c r="J1691" t="s">
        <v>144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"21:17:05.617"</f>
        <v>21:17:05.617</v>
      </c>
      <c r="T1691" t="str">
        <f>"21:17:05.117"</f>
        <v>21:17:05.117</v>
      </c>
      <c r="U1691" t="str">
        <f t="shared" si="105"/>
        <v>A073EB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126</v>
      </c>
      <c r="AG1691">
        <v>0</v>
      </c>
      <c r="AH1691">
        <v>0</v>
      </c>
      <c r="AI1691">
        <v>2</v>
      </c>
      <c r="AJ1691">
        <v>1</v>
      </c>
      <c r="AK1691" t="s">
        <v>837</v>
      </c>
      <c r="AL1691">
        <v>36.022216999999998</v>
      </c>
      <c r="AM1691" t="s">
        <v>838</v>
      </c>
      <c r="AN1691">
        <v>-75.658163999999999</v>
      </c>
      <c r="AO1691">
        <v>25</v>
      </c>
      <c r="AP1691">
        <v>950</v>
      </c>
      <c r="AQ1691" t="s">
        <v>129</v>
      </c>
      <c r="AR1691">
        <v>29</v>
      </c>
      <c r="AS1691">
        <v>125</v>
      </c>
      <c r="AT1691">
        <v>320</v>
      </c>
      <c r="BB1691" t="str">
        <f t="shared" si="106"/>
        <v>1200</v>
      </c>
      <c r="BC1691">
        <v>1</v>
      </c>
      <c r="BD1691" t="str">
        <f t="shared" si="108"/>
        <v xml:space="preserve">N1281F  </v>
      </c>
      <c r="BE1691">
        <v>1</v>
      </c>
      <c r="BG1691">
        <v>0</v>
      </c>
      <c r="BH1691">
        <v>0</v>
      </c>
      <c r="BI1691">
        <v>0</v>
      </c>
      <c r="BJ1691">
        <v>800</v>
      </c>
      <c r="BK1691">
        <v>-150</v>
      </c>
      <c r="BL1691" t="s">
        <v>130</v>
      </c>
      <c r="BM1691">
        <v>1</v>
      </c>
      <c r="BN1691">
        <v>0</v>
      </c>
      <c r="BO1691">
        <v>1</v>
      </c>
      <c r="BP1691">
        <v>0</v>
      </c>
      <c r="BT1691">
        <v>0</v>
      </c>
      <c r="BU1691">
        <v>0</v>
      </c>
      <c r="CE1691" t="str">
        <f>"21:17:05.620"</f>
        <v>21:17:05.620</v>
      </c>
      <c r="CF1691">
        <v>619512523</v>
      </c>
      <c r="CI1691">
        <v>0</v>
      </c>
      <c r="CJ1691">
        <v>1504</v>
      </c>
      <c r="CK1691">
        <v>1011.2</v>
      </c>
      <c r="CL1691">
        <v>4.2187999999999999</v>
      </c>
      <c r="CM1691">
        <v>1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5</v>
      </c>
      <c r="CY1691">
        <v>7</v>
      </c>
      <c r="CZ1691" t="s">
        <v>131</v>
      </c>
      <c r="DA1691">
        <v>145</v>
      </c>
      <c r="DB1691">
        <v>1</v>
      </c>
      <c r="DC1691" t="s">
        <v>132</v>
      </c>
      <c r="DD1691" t="s">
        <v>133</v>
      </c>
      <c r="DG1691">
        <v>1945663</v>
      </c>
      <c r="DI1691">
        <v>0</v>
      </c>
      <c r="DJ1691">
        <v>0</v>
      </c>
      <c r="DK1691">
        <v>1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3">
      <c r="A1692" t="str">
        <f>"09/28/2024 21:17:05.855"</f>
        <v>09/28/2024 21:17:05.855</v>
      </c>
      <c r="C1692" t="str">
        <f t="shared" si="107"/>
        <v>FFDFD7C0</v>
      </c>
      <c r="D1692" t="s">
        <v>123</v>
      </c>
      <c r="E1692">
        <v>2</v>
      </c>
      <c r="H1692">
        <v>158</v>
      </c>
      <c r="I1692" t="s">
        <v>124</v>
      </c>
      <c r="J1692" t="s">
        <v>125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"21:17:05.617"</f>
        <v>21:17:05.617</v>
      </c>
      <c r="T1692" t="str">
        <f>"21:17:05.117"</f>
        <v>21:17:05.117</v>
      </c>
      <c r="U1692" t="str">
        <f t="shared" si="105"/>
        <v>A073EB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126</v>
      </c>
      <c r="AG1692">
        <v>0</v>
      </c>
      <c r="AH1692">
        <v>0</v>
      </c>
      <c r="AI1692">
        <v>2</v>
      </c>
      <c r="AJ1692">
        <v>1</v>
      </c>
      <c r="AK1692" t="s">
        <v>837</v>
      </c>
      <c r="AL1692">
        <v>36.022216999999998</v>
      </c>
      <c r="AM1692" t="s">
        <v>838</v>
      </c>
      <c r="AN1692">
        <v>-75.658163999999999</v>
      </c>
      <c r="AO1692">
        <v>25</v>
      </c>
      <c r="AP1692">
        <v>950</v>
      </c>
      <c r="AQ1692" t="s">
        <v>129</v>
      </c>
      <c r="AR1692">
        <v>29</v>
      </c>
      <c r="AS1692">
        <v>125</v>
      </c>
      <c r="AT1692">
        <v>320</v>
      </c>
      <c r="BB1692" t="str">
        <f t="shared" si="106"/>
        <v>1200</v>
      </c>
      <c r="BC1692">
        <v>1</v>
      </c>
      <c r="BD1692" t="str">
        <f t="shared" si="108"/>
        <v xml:space="preserve">N1281F  </v>
      </c>
      <c r="BE1692">
        <v>1</v>
      </c>
      <c r="BG1692">
        <v>0</v>
      </c>
      <c r="BH1692">
        <v>0</v>
      </c>
      <c r="BI1692">
        <v>0</v>
      </c>
      <c r="BJ1692">
        <v>800</v>
      </c>
      <c r="BK1692">
        <v>-150</v>
      </c>
      <c r="BL1692" t="s">
        <v>130</v>
      </c>
      <c r="BM1692">
        <v>1</v>
      </c>
      <c r="BN1692">
        <v>0</v>
      </c>
      <c r="BO1692">
        <v>1</v>
      </c>
      <c r="BP1692">
        <v>0</v>
      </c>
      <c r="BT1692">
        <v>0</v>
      </c>
      <c r="BU1692">
        <v>0</v>
      </c>
      <c r="CE1692" t="str">
        <f>"21:17:05.620"</f>
        <v>21:17:05.620</v>
      </c>
      <c r="CF1692">
        <v>619512523</v>
      </c>
      <c r="CI1692">
        <v>0</v>
      </c>
      <c r="CJ1692">
        <v>1504</v>
      </c>
      <c r="CK1692">
        <v>1011.2</v>
      </c>
      <c r="CL1692">
        <v>4.2187999999999999</v>
      </c>
      <c r="CM1692">
        <v>1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5</v>
      </c>
      <c r="CY1692">
        <v>7</v>
      </c>
      <c r="CZ1692" t="s">
        <v>131</v>
      </c>
      <c r="DA1692">
        <v>145</v>
      </c>
      <c r="DB1692">
        <v>1</v>
      </c>
      <c r="DC1692" t="s">
        <v>132</v>
      </c>
      <c r="DD1692" t="s">
        <v>133</v>
      </c>
      <c r="DG1692">
        <v>1945663</v>
      </c>
      <c r="DI1692">
        <v>0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3">
      <c r="A1693" t="str">
        <f>"09/28/2024 21:17:05.855"</f>
        <v>09/28/2024 21:17:05.855</v>
      </c>
      <c r="C1693" t="str">
        <f t="shared" si="107"/>
        <v>FFDFD7C0</v>
      </c>
      <c r="D1693" t="s">
        <v>136</v>
      </c>
      <c r="E1693">
        <v>4</v>
      </c>
      <c r="F1693">
        <v>1004</v>
      </c>
      <c r="G1693" t="s">
        <v>124</v>
      </c>
      <c r="J1693" t="s">
        <v>137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"21:17:05.617"</f>
        <v>21:17:05.617</v>
      </c>
      <c r="T1693" t="str">
        <f>"21:17:05.117"</f>
        <v>21:17:05.117</v>
      </c>
      <c r="U1693" t="str">
        <f t="shared" si="105"/>
        <v>A073EB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126</v>
      </c>
      <c r="AG1693">
        <v>0</v>
      </c>
      <c r="AH1693">
        <v>0</v>
      </c>
      <c r="AI1693">
        <v>2</v>
      </c>
      <c r="AJ1693">
        <v>1</v>
      </c>
      <c r="AK1693" t="s">
        <v>837</v>
      </c>
      <c r="AL1693">
        <v>36.022216999999998</v>
      </c>
      <c r="AM1693" t="s">
        <v>838</v>
      </c>
      <c r="AN1693">
        <v>-75.658163999999999</v>
      </c>
      <c r="AO1693">
        <v>25</v>
      </c>
      <c r="AP1693">
        <v>950</v>
      </c>
      <c r="AQ1693" t="s">
        <v>129</v>
      </c>
      <c r="AR1693">
        <v>29</v>
      </c>
      <c r="AS1693">
        <v>125</v>
      </c>
      <c r="AT1693">
        <v>320</v>
      </c>
      <c r="BB1693" t="str">
        <f t="shared" si="106"/>
        <v>1200</v>
      </c>
      <c r="BC1693">
        <v>1</v>
      </c>
      <c r="BD1693" t="str">
        <f t="shared" si="108"/>
        <v xml:space="preserve">N1281F  </v>
      </c>
      <c r="BE1693">
        <v>1</v>
      </c>
      <c r="BG1693">
        <v>0</v>
      </c>
      <c r="BH1693">
        <v>0</v>
      </c>
      <c r="BI1693">
        <v>0</v>
      </c>
      <c r="BJ1693">
        <v>800</v>
      </c>
      <c r="BK1693">
        <v>-150</v>
      </c>
      <c r="BL1693" t="s">
        <v>130</v>
      </c>
      <c r="BM1693">
        <v>1</v>
      </c>
      <c r="BN1693">
        <v>0</v>
      </c>
      <c r="BO1693">
        <v>1</v>
      </c>
      <c r="BP1693">
        <v>0</v>
      </c>
      <c r="BT1693">
        <v>0</v>
      </c>
      <c r="BU1693">
        <v>0</v>
      </c>
      <c r="CE1693" t="str">
        <f>"21:17:05.620"</f>
        <v>21:17:05.620</v>
      </c>
      <c r="CF1693">
        <v>619512523</v>
      </c>
      <c r="CI1693">
        <v>0</v>
      </c>
      <c r="CJ1693">
        <v>1504</v>
      </c>
      <c r="CK1693">
        <v>1011.2</v>
      </c>
      <c r="CL1693">
        <v>4.2187999999999999</v>
      </c>
      <c r="CM1693">
        <v>1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5</v>
      </c>
      <c r="CY1693">
        <v>7</v>
      </c>
      <c r="CZ1693" t="s">
        <v>131</v>
      </c>
      <c r="DA1693">
        <v>145</v>
      </c>
      <c r="DB1693">
        <v>1</v>
      </c>
      <c r="DC1693" t="s">
        <v>132</v>
      </c>
      <c r="DD1693" t="s">
        <v>133</v>
      </c>
      <c r="DG1693">
        <v>1945663</v>
      </c>
      <c r="DI1693">
        <v>0</v>
      </c>
      <c r="DJ1693">
        <v>0</v>
      </c>
      <c r="DK1693">
        <v>1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3">
      <c r="A1694" t="str">
        <f>"09/28/2024 21:17:05.870"</f>
        <v>09/28/2024 21:17:05.870</v>
      </c>
      <c r="C1694" t="str">
        <f t="shared" si="107"/>
        <v>FFDFD7C0</v>
      </c>
      <c r="D1694" t="s">
        <v>427</v>
      </c>
      <c r="E1694">
        <v>46</v>
      </c>
      <c r="H1694">
        <v>143</v>
      </c>
      <c r="I1694" t="s">
        <v>428</v>
      </c>
      <c r="J1694" t="s">
        <v>297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"21:17:05.617"</f>
        <v>21:17:05.617</v>
      </c>
      <c r="T1694" t="str">
        <f>"21:17:05.117"</f>
        <v>21:17:05.117</v>
      </c>
      <c r="U1694" t="str">
        <f t="shared" si="105"/>
        <v>A073EB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126</v>
      </c>
      <c r="AG1694">
        <v>0</v>
      </c>
      <c r="AH1694">
        <v>0</v>
      </c>
      <c r="AI1694">
        <v>2</v>
      </c>
      <c r="AJ1694">
        <v>1</v>
      </c>
      <c r="AK1694" t="s">
        <v>837</v>
      </c>
      <c r="AL1694">
        <v>36.022216999999998</v>
      </c>
      <c r="AM1694" t="s">
        <v>838</v>
      </c>
      <c r="AN1694">
        <v>-75.658163999999999</v>
      </c>
      <c r="AO1694">
        <v>25</v>
      </c>
      <c r="AP1694">
        <v>950</v>
      </c>
      <c r="AQ1694" t="s">
        <v>129</v>
      </c>
      <c r="AR1694">
        <v>29</v>
      </c>
      <c r="AS1694">
        <v>125</v>
      </c>
      <c r="AT1694">
        <v>320</v>
      </c>
      <c r="BB1694" t="str">
        <f t="shared" si="106"/>
        <v>1200</v>
      </c>
      <c r="BC1694">
        <v>1</v>
      </c>
      <c r="BD1694" t="str">
        <f t="shared" si="108"/>
        <v xml:space="preserve">N1281F  </v>
      </c>
      <c r="BE1694">
        <v>1</v>
      </c>
      <c r="BG1694">
        <v>0</v>
      </c>
      <c r="BH1694">
        <v>0</v>
      </c>
      <c r="BI1694">
        <v>0</v>
      </c>
      <c r="BJ1694">
        <v>800</v>
      </c>
      <c r="BK1694">
        <v>-150</v>
      </c>
      <c r="BL1694" t="s">
        <v>130</v>
      </c>
      <c r="BM1694">
        <v>1</v>
      </c>
      <c r="BN1694">
        <v>0</v>
      </c>
      <c r="BO1694">
        <v>1</v>
      </c>
      <c r="BP1694">
        <v>0</v>
      </c>
      <c r="BT1694">
        <v>0</v>
      </c>
      <c r="BU1694">
        <v>0</v>
      </c>
      <c r="CE1694" t="str">
        <f>"21:17:05.620"</f>
        <v>21:17:05.620</v>
      </c>
      <c r="CF1694">
        <v>619512523</v>
      </c>
      <c r="CI1694">
        <v>0</v>
      </c>
      <c r="CJ1694">
        <v>1504</v>
      </c>
      <c r="CK1694">
        <v>1011.2</v>
      </c>
      <c r="CL1694">
        <v>4.2187999999999999</v>
      </c>
      <c r="CM1694">
        <v>1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5</v>
      </c>
      <c r="CY1694">
        <v>7</v>
      </c>
      <c r="CZ1694" t="s">
        <v>131</v>
      </c>
      <c r="DA1694">
        <v>145</v>
      </c>
      <c r="DB1694">
        <v>1</v>
      </c>
      <c r="DC1694" t="s">
        <v>132</v>
      </c>
      <c r="DD1694" t="s">
        <v>133</v>
      </c>
      <c r="DG1694">
        <v>1945663</v>
      </c>
      <c r="DI1694">
        <v>0</v>
      </c>
      <c r="DJ1694">
        <v>0</v>
      </c>
      <c r="DK1694">
        <v>1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3">
      <c r="A1695" t="str">
        <f>"09/28/2024 21:17:06.995"</f>
        <v>09/28/2024 21:17:06.995</v>
      </c>
      <c r="C1695" t="str">
        <f t="shared" si="107"/>
        <v>FFDFD7C0</v>
      </c>
      <c r="D1695" t="s">
        <v>143</v>
      </c>
      <c r="E1695">
        <v>13</v>
      </c>
      <c r="J1695" t="s">
        <v>144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"21:17:06.750"</f>
        <v>21:17:06.750</v>
      </c>
      <c r="T1695" t="str">
        <f>"21:17:06.250"</f>
        <v>21:17:06.250</v>
      </c>
      <c r="U1695" t="str">
        <f t="shared" si="105"/>
        <v>A073EB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126</v>
      </c>
      <c r="AG1695">
        <v>0</v>
      </c>
      <c r="AH1695">
        <v>0</v>
      </c>
      <c r="AI1695">
        <v>2</v>
      </c>
      <c r="AJ1695">
        <v>1</v>
      </c>
      <c r="AK1695" t="s">
        <v>583</v>
      </c>
      <c r="AL1695">
        <v>36.022903999999997</v>
      </c>
      <c r="AM1695" t="s">
        <v>839</v>
      </c>
      <c r="AN1695">
        <v>-75.657991999999993</v>
      </c>
      <c r="AO1695">
        <v>25</v>
      </c>
      <c r="AP1695">
        <v>950</v>
      </c>
      <c r="AQ1695" t="s">
        <v>129</v>
      </c>
      <c r="AR1695">
        <v>29</v>
      </c>
      <c r="AS1695">
        <v>125</v>
      </c>
      <c r="AT1695">
        <v>256</v>
      </c>
      <c r="BB1695" t="str">
        <f t="shared" si="106"/>
        <v>1200</v>
      </c>
      <c r="BC1695">
        <v>1</v>
      </c>
      <c r="BD1695" t="str">
        <f t="shared" si="108"/>
        <v xml:space="preserve">N1281F  </v>
      </c>
      <c r="BE1695">
        <v>1</v>
      </c>
      <c r="BG1695">
        <v>0</v>
      </c>
      <c r="BH1695">
        <v>0</v>
      </c>
      <c r="BI1695">
        <v>0</v>
      </c>
      <c r="BJ1695">
        <v>800</v>
      </c>
      <c r="BK1695">
        <v>-150</v>
      </c>
      <c r="BL1695" t="s">
        <v>130</v>
      </c>
      <c r="BM1695">
        <v>1</v>
      </c>
      <c r="BN1695">
        <v>0</v>
      </c>
      <c r="BO1695">
        <v>1</v>
      </c>
      <c r="BP1695">
        <v>0</v>
      </c>
      <c r="BT1695">
        <v>0</v>
      </c>
      <c r="BU1695">
        <v>0</v>
      </c>
      <c r="CE1695" t="str">
        <f>"21:17:06.755"</f>
        <v>21:17:06.755</v>
      </c>
      <c r="CF1695">
        <v>754932990</v>
      </c>
      <c r="CI1695">
        <v>0</v>
      </c>
      <c r="CJ1695">
        <v>1504</v>
      </c>
      <c r="CK1695">
        <v>1011.2</v>
      </c>
      <c r="CL1695">
        <v>4.2187999999999999</v>
      </c>
      <c r="CM1695">
        <v>1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4</v>
      </c>
      <c r="CY1695">
        <v>7</v>
      </c>
      <c r="CZ1695" t="s">
        <v>131</v>
      </c>
      <c r="DA1695">
        <v>145</v>
      </c>
      <c r="DB1695">
        <v>1</v>
      </c>
      <c r="DC1695" t="s">
        <v>132</v>
      </c>
      <c r="DD1695" t="s">
        <v>133</v>
      </c>
      <c r="DG1695">
        <v>1946233</v>
      </c>
      <c r="DI1695">
        <v>0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3">
      <c r="A1696" t="str">
        <f>"09/28/2024 21:17:06.995"</f>
        <v>09/28/2024 21:17:06.995</v>
      </c>
      <c r="C1696" t="str">
        <f t="shared" si="107"/>
        <v>FFDFD7C0</v>
      </c>
      <c r="D1696" t="s">
        <v>136</v>
      </c>
      <c r="E1696">
        <v>3</v>
      </c>
      <c r="F1696">
        <v>1003</v>
      </c>
      <c r="G1696" t="s">
        <v>142</v>
      </c>
      <c r="J1696" t="s">
        <v>137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"21:17:06.750"</f>
        <v>21:17:06.750</v>
      </c>
      <c r="T1696" t="str">
        <f>"21:17:06.250"</f>
        <v>21:17:06.250</v>
      </c>
      <c r="U1696" t="str">
        <f t="shared" si="105"/>
        <v>A073EB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126</v>
      </c>
      <c r="AG1696">
        <v>0</v>
      </c>
      <c r="AH1696">
        <v>0</v>
      </c>
      <c r="AI1696">
        <v>2</v>
      </c>
      <c r="AJ1696">
        <v>1</v>
      </c>
      <c r="AK1696" t="s">
        <v>583</v>
      </c>
      <c r="AL1696">
        <v>36.022903999999997</v>
      </c>
      <c r="AM1696" t="s">
        <v>839</v>
      </c>
      <c r="AN1696">
        <v>-75.657991999999993</v>
      </c>
      <c r="AO1696">
        <v>25</v>
      </c>
      <c r="AP1696">
        <v>950</v>
      </c>
      <c r="AQ1696" t="s">
        <v>129</v>
      </c>
      <c r="AR1696">
        <v>29</v>
      </c>
      <c r="AS1696">
        <v>125</v>
      </c>
      <c r="AT1696">
        <v>256</v>
      </c>
      <c r="BB1696" t="str">
        <f t="shared" si="106"/>
        <v>1200</v>
      </c>
      <c r="BC1696">
        <v>1</v>
      </c>
      <c r="BD1696" t="str">
        <f t="shared" si="108"/>
        <v xml:space="preserve">N1281F  </v>
      </c>
      <c r="BE1696">
        <v>1</v>
      </c>
      <c r="BG1696">
        <v>0</v>
      </c>
      <c r="BH1696">
        <v>0</v>
      </c>
      <c r="BI1696">
        <v>0</v>
      </c>
      <c r="BJ1696">
        <v>800</v>
      </c>
      <c r="BK1696">
        <v>-150</v>
      </c>
      <c r="BL1696" t="s">
        <v>130</v>
      </c>
      <c r="BM1696">
        <v>1</v>
      </c>
      <c r="BN1696">
        <v>0</v>
      </c>
      <c r="BO1696">
        <v>1</v>
      </c>
      <c r="BP1696">
        <v>0</v>
      </c>
      <c r="BT1696">
        <v>0</v>
      </c>
      <c r="BU1696">
        <v>0</v>
      </c>
      <c r="CE1696" t="str">
        <f>"21:17:06.755"</f>
        <v>21:17:06.755</v>
      </c>
      <c r="CF1696">
        <v>754932990</v>
      </c>
      <c r="CI1696">
        <v>0</v>
      </c>
      <c r="CJ1696">
        <v>1504</v>
      </c>
      <c r="CK1696">
        <v>1011.2</v>
      </c>
      <c r="CL1696">
        <v>4.2187999999999999</v>
      </c>
      <c r="CM1696">
        <v>1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4</v>
      </c>
      <c r="CY1696">
        <v>7</v>
      </c>
      <c r="CZ1696" t="s">
        <v>131</v>
      </c>
      <c r="DA1696">
        <v>145</v>
      </c>
      <c r="DB1696">
        <v>1</v>
      </c>
      <c r="DC1696" t="s">
        <v>132</v>
      </c>
      <c r="DD1696" t="s">
        <v>133</v>
      </c>
      <c r="DG1696">
        <v>1946233</v>
      </c>
      <c r="DI1696">
        <v>0</v>
      </c>
      <c r="DJ1696">
        <v>0</v>
      </c>
      <c r="DK1696">
        <v>1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3">
      <c r="A1697" t="str">
        <f>"09/28/2024 21:17:06.995"</f>
        <v>09/28/2024 21:17:06.995</v>
      </c>
      <c r="C1697" t="str">
        <f t="shared" si="107"/>
        <v>FFDFD7C0</v>
      </c>
      <c r="D1697" t="s">
        <v>123</v>
      </c>
      <c r="E1697">
        <v>2</v>
      </c>
      <c r="H1697">
        <v>158</v>
      </c>
      <c r="I1697" t="s">
        <v>124</v>
      </c>
      <c r="J1697" t="s">
        <v>125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"21:17:06.750"</f>
        <v>21:17:06.750</v>
      </c>
      <c r="T1697" t="str">
        <f>"21:17:06.250"</f>
        <v>21:17:06.250</v>
      </c>
      <c r="U1697" t="str">
        <f t="shared" si="105"/>
        <v>A073EB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126</v>
      </c>
      <c r="AG1697">
        <v>0</v>
      </c>
      <c r="AH1697">
        <v>0</v>
      </c>
      <c r="AI1697">
        <v>2</v>
      </c>
      <c r="AJ1697">
        <v>1</v>
      </c>
      <c r="AK1697" t="s">
        <v>583</v>
      </c>
      <c r="AL1697">
        <v>36.022903999999997</v>
      </c>
      <c r="AM1697" t="s">
        <v>839</v>
      </c>
      <c r="AN1697">
        <v>-75.657991999999993</v>
      </c>
      <c r="AO1697">
        <v>25</v>
      </c>
      <c r="AP1697">
        <v>950</v>
      </c>
      <c r="AQ1697" t="s">
        <v>129</v>
      </c>
      <c r="AR1697">
        <v>29</v>
      </c>
      <c r="AS1697">
        <v>125</v>
      </c>
      <c r="AT1697">
        <v>256</v>
      </c>
      <c r="BB1697" t="str">
        <f t="shared" si="106"/>
        <v>1200</v>
      </c>
      <c r="BC1697">
        <v>1</v>
      </c>
      <c r="BD1697" t="str">
        <f t="shared" si="108"/>
        <v xml:space="preserve">N1281F  </v>
      </c>
      <c r="BE1697">
        <v>1</v>
      </c>
      <c r="BG1697">
        <v>0</v>
      </c>
      <c r="BH1697">
        <v>0</v>
      </c>
      <c r="BI1697">
        <v>0</v>
      </c>
      <c r="BJ1697">
        <v>800</v>
      </c>
      <c r="BK1697">
        <v>-150</v>
      </c>
      <c r="BL1697" t="s">
        <v>130</v>
      </c>
      <c r="BM1697">
        <v>1</v>
      </c>
      <c r="BN1697">
        <v>0</v>
      </c>
      <c r="BO1697">
        <v>1</v>
      </c>
      <c r="BP1697">
        <v>0</v>
      </c>
      <c r="BT1697">
        <v>0</v>
      </c>
      <c r="BU1697">
        <v>0</v>
      </c>
      <c r="CE1697" t="str">
        <f>"21:17:06.755"</f>
        <v>21:17:06.755</v>
      </c>
      <c r="CF1697">
        <v>754932990</v>
      </c>
      <c r="CI1697">
        <v>0</v>
      </c>
      <c r="CJ1697">
        <v>1504</v>
      </c>
      <c r="CK1697">
        <v>1011.2</v>
      </c>
      <c r="CL1697">
        <v>4.2187999999999999</v>
      </c>
      <c r="CM1697">
        <v>1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4</v>
      </c>
      <c r="CY1697">
        <v>7</v>
      </c>
      <c r="CZ1697" t="s">
        <v>131</v>
      </c>
      <c r="DA1697">
        <v>145</v>
      </c>
      <c r="DB1697">
        <v>1</v>
      </c>
      <c r="DC1697" t="s">
        <v>132</v>
      </c>
      <c r="DD1697" t="s">
        <v>133</v>
      </c>
      <c r="DG1697">
        <v>1946233</v>
      </c>
      <c r="DI1697">
        <v>0</v>
      </c>
      <c r="DJ1697">
        <v>0</v>
      </c>
      <c r="DK1697">
        <v>1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3">
      <c r="A1698" t="str">
        <f>"09/28/2024 21:17:06.995"</f>
        <v>09/28/2024 21:17:06.995</v>
      </c>
      <c r="C1698" t="str">
        <f t="shared" si="107"/>
        <v>FFDFD7C0</v>
      </c>
      <c r="D1698" t="s">
        <v>136</v>
      </c>
      <c r="E1698">
        <v>4</v>
      </c>
      <c r="F1698">
        <v>1004</v>
      </c>
      <c r="G1698" t="s">
        <v>124</v>
      </c>
      <c r="J1698" t="s">
        <v>137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"21:17:06.750"</f>
        <v>21:17:06.750</v>
      </c>
      <c r="T1698" t="str">
        <f>"21:17:06.250"</f>
        <v>21:17:06.250</v>
      </c>
      <c r="U1698" t="str">
        <f t="shared" si="105"/>
        <v>A073EB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126</v>
      </c>
      <c r="AG1698">
        <v>0</v>
      </c>
      <c r="AH1698">
        <v>0</v>
      </c>
      <c r="AI1698">
        <v>2</v>
      </c>
      <c r="AJ1698">
        <v>1</v>
      </c>
      <c r="AK1698" t="s">
        <v>583</v>
      </c>
      <c r="AL1698">
        <v>36.022903999999997</v>
      </c>
      <c r="AM1698" t="s">
        <v>839</v>
      </c>
      <c r="AN1698">
        <v>-75.657991999999993</v>
      </c>
      <c r="AO1698">
        <v>25</v>
      </c>
      <c r="AP1698">
        <v>950</v>
      </c>
      <c r="AQ1698" t="s">
        <v>129</v>
      </c>
      <c r="AR1698">
        <v>29</v>
      </c>
      <c r="AS1698">
        <v>125</v>
      </c>
      <c r="AT1698">
        <v>256</v>
      </c>
      <c r="BB1698" t="str">
        <f t="shared" si="106"/>
        <v>1200</v>
      </c>
      <c r="BC1698">
        <v>1</v>
      </c>
      <c r="BD1698" t="str">
        <f t="shared" si="108"/>
        <v xml:space="preserve">N1281F  </v>
      </c>
      <c r="BE1698">
        <v>1</v>
      </c>
      <c r="BG1698">
        <v>0</v>
      </c>
      <c r="BH1698">
        <v>0</v>
      </c>
      <c r="BI1698">
        <v>0</v>
      </c>
      <c r="BJ1698">
        <v>800</v>
      </c>
      <c r="BK1698">
        <v>-150</v>
      </c>
      <c r="BL1698" t="s">
        <v>130</v>
      </c>
      <c r="BM1698">
        <v>1</v>
      </c>
      <c r="BN1698">
        <v>0</v>
      </c>
      <c r="BO1698">
        <v>1</v>
      </c>
      <c r="BP1698">
        <v>0</v>
      </c>
      <c r="BT1698">
        <v>0</v>
      </c>
      <c r="BU1698">
        <v>0</v>
      </c>
      <c r="CE1698" t="str">
        <f>"21:17:06.755"</f>
        <v>21:17:06.755</v>
      </c>
      <c r="CF1698">
        <v>754932990</v>
      </c>
      <c r="CI1698">
        <v>0</v>
      </c>
      <c r="CJ1698">
        <v>1504</v>
      </c>
      <c r="CK1698">
        <v>1011.2</v>
      </c>
      <c r="CL1698">
        <v>4.2187999999999999</v>
      </c>
      <c r="CM1698">
        <v>1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4</v>
      </c>
      <c r="CY1698">
        <v>7</v>
      </c>
      <c r="CZ1698" t="s">
        <v>131</v>
      </c>
      <c r="DA1698">
        <v>145</v>
      </c>
      <c r="DB1698">
        <v>1</v>
      </c>
      <c r="DC1698" t="s">
        <v>132</v>
      </c>
      <c r="DD1698" t="s">
        <v>133</v>
      </c>
      <c r="DG1698">
        <v>1946233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3">
      <c r="A1699" t="str">
        <f>"09/28/2024 21:17:06.995"</f>
        <v>09/28/2024 21:17:06.995</v>
      </c>
      <c r="C1699" t="str">
        <f t="shared" si="107"/>
        <v>FFDFD7C0</v>
      </c>
      <c r="D1699" t="s">
        <v>427</v>
      </c>
      <c r="E1699">
        <v>46</v>
      </c>
      <c r="H1699">
        <v>143</v>
      </c>
      <c r="I1699" t="s">
        <v>428</v>
      </c>
      <c r="J1699" t="s">
        <v>297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"21:17:06.750"</f>
        <v>21:17:06.750</v>
      </c>
      <c r="T1699" t="str">
        <f>"21:17:06.250"</f>
        <v>21:17:06.250</v>
      </c>
      <c r="U1699" t="str">
        <f t="shared" si="105"/>
        <v>A073EB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126</v>
      </c>
      <c r="AG1699">
        <v>0</v>
      </c>
      <c r="AH1699">
        <v>0</v>
      </c>
      <c r="AI1699">
        <v>2</v>
      </c>
      <c r="AJ1699">
        <v>1</v>
      </c>
      <c r="AK1699" t="s">
        <v>583</v>
      </c>
      <c r="AL1699">
        <v>36.022903999999997</v>
      </c>
      <c r="AM1699" t="s">
        <v>839</v>
      </c>
      <c r="AN1699">
        <v>-75.657991999999993</v>
      </c>
      <c r="AO1699">
        <v>25</v>
      </c>
      <c r="AP1699">
        <v>950</v>
      </c>
      <c r="AQ1699" t="s">
        <v>129</v>
      </c>
      <c r="AR1699">
        <v>29</v>
      </c>
      <c r="AS1699">
        <v>125</v>
      </c>
      <c r="AT1699">
        <v>256</v>
      </c>
      <c r="BB1699" t="str">
        <f t="shared" si="106"/>
        <v>1200</v>
      </c>
      <c r="BC1699">
        <v>1</v>
      </c>
      <c r="BD1699" t="str">
        <f t="shared" si="108"/>
        <v xml:space="preserve">N1281F  </v>
      </c>
      <c r="BE1699">
        <v>1</v>
      </c>
      <c r="BG1699">
        <v>0</v>
      </c>
      <c r="BH1699">
        <v>0</v>
      </c>
      <c r="BI1699">
        <v>0</v>
      </c>
      <c r="BJ1699">
        <v>800</v>
      </c>
      <c r="BK1699">
        <v>-150</v>
      </c>
      <c r="BL1699" t="s">
        <v>130</v>
      </c>
      <c r="BM1699">
        <v>1</v>
      </c>
      <c r="BN1699">
        <v>0</v>
      </c>
      <c r="BO1699">
        <v>1</v>
      </c>
      <c r="BP1699">
        <v>0</v>
      </c>
      <c r="BT1699">
        <v>0</v>
      </c>
      <c r="BU1699">
        <v>0</v>
      </c>
      <c r="CE1699" t="str">
        <f>"21:17:06.755"</f>
        <v>21:17:06.755</v>
      </c>
      <c r="CF1699">
        <v>754932990</v>
      </c>
      <c r="CI1699">
        <v>0</v>
      </c>
      <c r="CJ1699">
        <v>1504</v>
      </c>
      <c r="CK1699">
        <v>1011.2</v>
      </c>
      <c r="CL1699">
        <v>4.2187999999999999</v>
      </c>
      <c r="CM1699">
        <v>1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4</v>
      </c>
      <c r="CY1699">
        <v>7</v>
      </c>
      <c r="CZ1699" t="s">
        <v>131</v>
      </c>
      <c r="DA1699">
        <v>145</v>
      </c>
      <c r="DB1699">
        <v>1</v>
      </c>
      <c r="DC1699" t="s">
        <v>132</v>
      </c>
      <c r="DD1699" t="s">
        <v>133</v>
      </c>
      <c r="DG1699">
        <v>1946233</v>
      </c>
      <c r="DI1699">
        <v>0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3">
      <c r="A1700" t="str">
        <f>"09/28/2024 21:17:07.917"</f>
        <v>09/28/2024 21:17:07.917</v>
      </c>
      <c r="C1700" t="str">
        <f t="shared" si="107"/>
        <v>FFDFD7C0</v>
      </c>
      <c r="D1700" t="s">
        <v>136</v>
      </c>
      <c r="E1700">
        <v>3</v>
      </c>
      <c r="F1700">
        <v>1003</v>
      </c>
      <c r="G1700" t="s">
        <v>142</v>
      </c>
      <c r="J1700" t="s">
        <v>137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"21:17:07.641"</f>
        <v>21:17:07.641</v>
      </c>
      <c r="T1700" t="str">
        <f>"21:17:07.241"</f>
        <v>21:17:07.241</v>
      </c>
      <c r="U1700" t="str">
        <f t="shared" si="105"/>
        <v>A073EB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126</v>
      </c>
      <c r="AG1700">
        <v>0</v>
      </c>
      <c r="AH1700">
        <v>0</v>
      </c>
      <c r="AI1700">
        <v>2</v>
      </c>
      <c r="AJ1700">
        <v>1</v>
      </c>
      <c r="AK1700" t="s">
        <v>585</v>
      </c>
      <c r="AL1700">
        <v>36.023440000000001</v>
      </c>
      <c r="AM1700" t="s">
        <v>840</v>
      </c>
      <c r="AN1700">
        <v>-75.657798999999997</v>
      </c>
      <c r="AO1700">
        <v>25</v>
      </c>
      <c r="AP1700">
        <v>950</v>
      </c>
      <c r="AQ1700" t="s">
        <v>129</v>
      </c>
      <c r="AR1700">
        <v>29</v>
      </c>
      <c r="AS1700">
        <v>125</v>
      </c>
      <c r="AT1700">
        <v>128</v>
      </c>
      <c r="BB1700" t="str">
        <f t="shared" si="106"/>
        <v>1200</v>
      </c>
      <c r="BC1700">
        <v>1</v>
      </c>
      <c r="BD1700" t="str">
        <f t="shared" si="108"/>
        <v xml:space="preserve">N1281F  </v>
      </c>
      <c r="BE1700">
        <v>1</v>
      </c>
      <c r="BG1700">
        <v>0</v>
      </c>
      <c r="BH1700">
        <v>0</v>
      </c>
      <c r="BI1700">
        <v>0</v>
      </c>
      <c r="BJ1700">
        <v>800</v>
      </c>
      <c r="BK1700">
        <v>-150</v>
      </c>
      <c r="BL1700" t="s">
        <v>130</v>
      </c>
      <c r="BM1700">
        <v>1</v>
      </c>
      <c r="BN1700">
        <v>0</v>
      </c>
      <c r="BO1700">
        <v>1</v>
      </c>
      <c r="BP1700">
        <v>0</v>
      </c>
      <c r="BT1700">
        <v>0</v>
      </c>
      <c r="BU1700">
        <v>0</v>
      </c>
      <c r="CE1700" t="str">
        <f>"21:17:07.641"</f>
        <v>21:17:07.641</v>
      </c>
      <c r="CF1700">
        <v>641314685</v>
      </c>
      <c r="CI1700">
        <v>0</v>
      </c>
      <c r="CJ1700">
        <v>1504</v>
      </c>
      <c r="CK1700">
        <v>1011.2</v>
      </c>
      <c r="CL1700">
        <v>4.2187999999999999</v>
      </c>
      <c r="CM1700">
        <v>1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5</v>
      </c>
      <c r="CY1700">
        <v>7</v>
      </c>
      <c r="CZ1700" t="s">
        <v>131</v>
      </c>
      <c r="DA1700">
        <v>145</v>
      </c>
      <c r="DB1700">
        <v>1</v>
      </c>
      <c r="DC1700" t="s">
        <v>132</v>
      </c>
      <c r="DD1700" t="s">
        <v>133</v>
      </c>
      <c r="DG1700">
        <v>1946651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3">
      <c r="A1701" t="str">
        <f>"09/28/2024 21:17:07.917"</f>
        <v>09/28/2024 21:17:07.917</v>
      </c>
      <c r="C1701" t="str">
        <f t="shared" si="107"/>
        <v>FFDFD7C0</v>
      </c>
      <c r="D1701" t="s">
        <v>143</v>
      </c>
      <c r="E1701">
        <v>13</v>
      </c>
      <c r="J1701" t="s">
        <v>144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"21:17:07.641"</f>
        <v>21:17:07.641</v>
      </c>
      <c r="T1701" t="str">
        <f>"21:17:07.241"</f>
        <v>21:17:07.241</v>
      </c>
      <c r="U1701" t="str">
        <f t="shared" si="105"/>
        <v>A073EB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126</v>
      </c>
      <c r="AG1701">
        <v>0</v>
      </c>
      <c r="AH1701">
        <v>0</v>
      </c>
      <c r="AI1701">
        <v>2</v>
      </c>
      <c r="AJ1701">
        <v>1</v>
      </c>
      <c r="AK1701" t="s">
        <v>585</v>
      </c>
      <c r="AL1701">
        <v>36.023440000000001</v>
      </c>
      <c r="AM1701" t="s">
        <v>840</v>
      </c>
      <c r="AN1701">
        <v>-75.657798999999997</v>
      </c>
      <c r="AO1701">
        <v>25</v>
      </c>
      <c r="AP1701">
        <v>950</v>
      </c>
      <c r="AQ1701" t="s">
        <v>129</v>
      </c>
      <c r="AR1701">
        <v>29</v>
      </c>
      <c r="AS1701">
        <v>125</v>
      </c>
      <c r="AT1701">
        <v>128</v>
      </c>
      <c r="BB1701" t="str">
        <f t="shared" si="106"/>
        <v>1200</v>
      </c>
      <c r="BC1701">
        <v>1</v>
      </c>
      <c r="BD1701" t="str">
        <f t="shared" si="108"/>
        <v xml:space="preserve">N1281F  </v>
      </c>
      <c r="BE1701">
        <v>1</v>
      </c>
      <c r="BG1701">
        <v>0</v>
      </c>
      <c r="BH1701">
        <v>0</v>
      </c>
      <c r="BI1701">
        <v>0</v>
      </c>
      <c r="BJ1701">
        <v>800</v>
      </c>
      <c r="BK1701">
        <v>-150</v>
      </c>
      <c r="BL1701" t="s">
        <v>130</v>
      </c>
      <c r="BM1701">
        <v>1</v>
      </c>
      <c r="BN1701">
        <v>0</v>
      </c>
      <c r="BO1701">
        <v>1</v>
      </c>
      <c r="BP1701">
        <v>0</v>
      </c>
      <c r="BT1701">
        <v>0</v>
      </c>
      <c r="BU1701">
        <v>0</v>
      </c>
      <c r="CE1701" t="str">
        <f>"21:17:07.641"</f>
        <v>21:17:07.641</v>
      </c>
      <c r="CF1701">
        <v>641314685</v>
      </c>
      <c r="CI1701">
        <v>0</v>
      </c>
      <c r="CJ1701">
        <v>1504</v>
      </c>
      <c r="CK1701">
        <v>1011.2</v>
      </c>
      <c r="CL1701">
        <v>4.2187999999999999</v>
      </c>
      <c r="CM1701">
        <v>1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5</v>
      </c>
      <c r="CY1701">
        <v>7</v>
      </c>
      <c r="CZ1701" t="s">
        <v>131</v>
      </c>
      <c r="DA1701">
        <v>145</v>
      </c>
      <c r="DB1701">
        <v>1</v>
      </c>
      <c r="DC1701" t="s">
        <v>132</v>
      </c>
      <c r="DD1701" t="s">
        <v>133</v>
      </c>
      <c r="DG1701">
        <v>1946651</v>
      </c>
      <c r="DI1701">
        <v>0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3">
      <c r="A1702" t="str">
        <f>"09/28/2024 21:17:07.917"</f>
        <v>09/28/2024 21:17:07.917</v>
      </c>
      <c r="C1702" t="str">
        <f t="shared" si="107"/>
        <v>FFDFD7C0</v>
      </c>
      <c r="D1702" t="s">
        <v>123</v>
      </c>
      <c r="E1702">
        <v>2</v>
      </c>
      <c r="H1702">
        <v>158</v>
      </c>
      <c r="I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"21:17:07.641"</f>
        <v>21:17:07.641</v>
      </c>
      <c r="T1702" t="str">
        <f>"21:17:07.241"</f>
        <v>21:17:07.241</v>
      </c>
      <c r="U1702" t="str">
        <f t="shared" si="105"/>
        <v>A073EB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126</v>
      </c>
      <c r="AG1702">
        <v>0</v>
      </c>
      <c r="AH1702">
        <v>0</v>
      </c>
      <c r="AI1702">
        <v>2</v>
      </c>
      <c r="AJ1702">
        <v>1</v>
      </c>
      <c r="AK1702" t="s">
        <v>585</v>
      </c>
      <c r="AL1702">
        <v>36.023440000000001</v>
      </c>
      <c r="AM1702" t="s">
        <v>840</v>
      </c>
      <c r="AN1702">
        <v>-75.657798999999997</v>
      </c>
      <c r="AO1702">
        <v>25</v>
      </c>
      <c r="AP1702">
        <v>950</v>
      </c>
      <c r="AQ1702" t="s">
        <v>129</v>
      </c>
      <c r="AR1702">
        <v>29</v>
      </c>
      <c r="AS1702">
        <v>125</v>
      </c>
      <c r="AT1702">
        <v>128</v>
      </c>
      <c r="BB1702" t="str">
        <f t="shared" si="106"/>
        <v>1200</v>
      </c>
      <c r="BC1702">
        <v>1</v>
      </c>
      <c r="BD1702" t="str">
        <f t="shared" si="108"/>
        <v xml:space="preserve">N1281F  </v>
      </c>
      <c r="BE1702">
        <v>1</v>
      </c>
      <c r="BG1702">
        <v>0</v>
      </c>
      <c r="BH1702">
        <v>0</v>
      </c>
      <c r="BI1702">
        <v>0</v>
      </c>
      <c r="BJ1702">
        <v>800</v>
      </c>
      <c r="BK1702">
        <v>-150</v>
      </c>
      <c r="BL1702" t="s">
        <v>130</v>
      </c>
      <c r="BM1702">
        <v>1</v>
      </c>
      <c r="BN1702">
        <v>0</v>
      </c>
      <c r="BO1702">
        <v>1</v>
      </c>
      <c r="BP1702">
        <v>0</v>
      </c>
      <c r="BT1702">
        <v>0</v>
      </c>
      <c r="BU1702">
        <v>0</v>
      </c>
      <c r="CE1702" t="str">
        <f>"21:17:07.641"</f>
        <v>21:17:07.641</v>
      </c>
      <c r="CF1702">
        <v>641314685</v>
      </c>
      <c r="CI1702">
        <v>0</v>
      </c>
      <c r="CJ1702">
        <v>1504</v>
      </c>
      <c r="CK1702">
        <v>1011.2</v>
      </c>
      <c r="CL1702">
        <v>4.2187999999999999</v>
      </c>
      <c r="CM1702">
        <v>1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5</v>
      </c>
      <c r="CY1702">
        <v>7</v>
      </c>
      <c r="CZ1702" t="s">
        <v>131</v>
      </c>
      <c r="DA1702">
        <v>145</v>
      </c>
      <c r="DB1702">
        <v>1</v>
      </c>
      <c r="DC1702" t="s">
        <v>132</v>
      </c>
      <c r="DD1702" t="s">
        <v>133</v>
      </c>
      <c r="DG1702">
        <v>1946651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3">
      <c r="A1703" t="str">
        <f>"09/28/2024 21:17:07.917"</f>
        <v>09/28/2024 21:17:07.917</v>
      </c>
      <c r="C1703" t="str">
        <f t="shared" si="107"/>
        <v>FFDFD7C0</v>
      </c>
      <c r="D1703" t="s">
        <v>427</v>
      </c>
      <c r="E1703">
        <v>46</v>
      </c>
      <c r="H1703">
        <v>143</v>
      </c>
      <c r="I1703" t="s">
        <v>428</v>
      </c>
      <c r="J1703" t="s">
        <v>297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"21:17:07.641"</f>
        <v>21:17:07.641</v>
      </c>
      <c r="T1703" t="str">
        <f>"21:17:07.241"</f>
        <v>21:17:07.241</v>
      </c>
      <c r="U1703" t="str">
        <f t="shared" si="105"/>
        <v>A073EB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126</v>
      </c>
      <c r="AG1703">
        <v>0</v>
      </c>
      <c r="AH1703">
        <v>0</v>
      </c>
      <c r="AI1703">
        <v>2</v>
      </c>
      <c r="AJ1703">
        <v>1</v>
      </c>
      <c r="AK1703" t="s">
        <v>585</v>
      </c>
      <c r="AL1703">
        <v>36.023440000000001</v>
      </c>
      <c r="AM1703" t="s">
        <v>840</v>
      </c>
      <c r="AN1703">
        <v>-75.657798999999997</v>
      </c>
      <c r="AO1703">
        <v>25</v>
      </c>
      <c r="AP1703">
        <v>950</v>
      </c>
      <c r="AQ1703" t="s">
        <v>129</v>
      </c>
      <c r="AR1703">
        <v>29</v>
      </c>
      <c r="AS1703">
        <v>125</v>
      </c>
      <c r="AT1703">
        <v>128</v>
      </c>
      <c r="BB1703" t="str">
        <f t="shared" si="106"/>
        <v>1200</v>
      </c>
      <c r="BC1703">
        <v>1</v>
      </c>
      <c r="BD1703" t="str">
        <f t="shared" si="108"/>
        <v xml:space="preserve">N1281F  </v>
      </c>
      <c r="BE1703">
        <v>1</v>
      </c>
      <c r="BG1703">
        <v>0</v>
      </c>
      <c r="BH1703">
        <v>0</v>
      </c>
      <c r="BI1703">
        <v>0</v>
      </c>
      <c r="BJ1703">
        <v>800</v>
      </c>
      <c r="BK1703">
        <v>-150</v>
      </c>
      <c r="BL1703" t="s">
        <v>130</v>
      </c>
      <c r="BM1703">
        <v>1</v>
      </c>
      <c r="BN1703">
        <v>0</v>
      </c>
      <c r="BO1703">
        <v>1</v>
      </c>
      <c r="BP1703">
        <v>0</v>
      </c>
      <c r="BT1703">
        <v>0</v>
      </c>
      <c r="BU1703">
        <v>0</v>
      </c>
      <c r="CE1703" t="str">
        <f>"21:17:07.641"</f>
        <v>21:17:07.641</v>
      </c>
      <c r="CF1703">
        <v>641314685</v>
      </c>
      <c r="CI1703">
        <v>0</v>
      </c>
      <c r="CJ1703">
        <v>1504</v>
      </c>
      <c r="CK1703">
        <v>1011.2</v>
      </c>
      <c r="CL1703">
        <v>4.2187999999999999</v>
      </c>
      <c r="CM1703">
        <v>1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5</v>
      </c>
      <c r="CY1703">
        <v>7</v>
      </c>
      <c r="CZ1703" t="s">
        <v>131</v>
      </c>
      <c r="DA1703">
        <v>145</v>
      </c>
      <c r="DB1703">
        <v>1</v>
      </c>
      <c r="DC1703" t="s">
        <v>132</v>
      </c>
      <c r="DD1703" t="s">
        <v>133</v>
      </c>
      <c r="DG1703">
        <v>1946651</v>
      </c>
      <c r="DI1703">
        <v>0</v>
      </c>
      <c r="DJ1703">
        <v>0</v>
      </c>
      <c r="DK1703">
        <v>1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3">
      <c r="A1704" t="str">
        <f>"09/28/2024 21:17:07.917"</f>
        <v>09/28/2024 21:17:07.917</v>
      </c>
      <c r="C1704" t="str">
        <f t="shared" si="107"/>
        <v>FFDFD7C0</v>
      </c>
      <c r="D1704" t="s">
        <v>136</v>
      </c>
      <c r="E1704">
        <v>4</v>
      </c>
      <c r="F1704">
        <v>1004</v>
      </c>
      <c r="G1704" t="s">
        <v>124</v>
      </c>
      <c r="J1704" t="s">
        <v>137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"21:17:07.641"</f>
        <v>21:17:07.641</v>
      </c>
      <c r="T1704" t="str">
        <f>"21:17:07.241"</f>
        <v>21:17:07.241</v>
      </c>
      <c r="U1704" t="str">
        <f t="shared" si="105"/>
        <v>A073EB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126</v>
      </c>
      <c r="AG1704">
        <v>0</v>
      </c>
      <c r="AH1704">
        <v>0</v>
      </c>
      <c r="AI1704">
        <v>2</v>
      </c>
      <c r="AJ1704">
        <v>1</v>
      </c>
      <c r="AK1704" t="s">
        <v>585</v>
      </c>
      <c r="AL1704">
        <v>36.023440000000001</v>
      </c>
      <c r="AM1704" t="s">
        <v>840</v>
      </c>
      <c r="AN1704">
        <v>-75.657798999999997</v>
      </c>
      <c r="AO1704">
        <v>25</v>
      </c>
      <c r="AP1704">
        <v>950</v>
      </c>
      <c r="AQ1704" t="s">
        <v>129</v>
      </c>
      <c r="AR1704">
        <v>29</v>
      </c>
      <c r="AS1704">
        <v>125</v>
      </c>
      <c r="AT1704">
        <v>128</v>
      </c>
      <c r="BB1704" t="str">
        <f t="shared" si="106"/>
        <v>1200</v>
      </c>
      <c r="BC1704">
        <v>1</v>
      </c>
      <c r="BD1704" t="str">
        <f t="shared" si="108"/>
        <v xml:space="preserve">N1281F  </v>
      </c>
      <c r="BE1704">
        <v>1</v>
      </c>
      <c r="BG1704">
        <v>0</v>
      </c>
      <c r="BH1704">
        <v>0</v>
      </c>
      <c r="BI1704">
        <v>0</v>
      </c>
      <c r="BJ1704">
        <v>800</v>
      </c>
      <c r="BK1704">
        <v>-150</v>
      </c>
      <c r="BL1704" t="s">
        <v>130</v>
      </c>
      <c r="BM1704">
        <v>1</v>
      </c>
      <c r="BN1704">
        <v>0</v>
      </c>
      <c r="BO1704">
        <v>1</v>
      </c>
      <c r="BP1704">
        <v>0</v>
      </c>
      <c r="BT1704">
        <v>0</v>
      </c>
      <c r="BU1704">
        <v>0</v>
      </c>
      <c r="CE1704" t="str">
        <f>"21:17:07.641"</f>
        <v>21:17:07.641</v>
      </c>
      <c r="CF1704">
        <v>641314685</v>
      </c>
      <c r="CI1704">
        <v>0</v>
      </c>
      <c r="CJ1704">
        <v>1504</v>
      </c>
      <c r="CK1704">
        <v>1011.2</v>
      </c>
      <c r="CL1704">
        <v>4.2187999999999999</v>
      </c>
      <c r="CM1704">
        <v>1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5</v>
      </c>
      <c r="CY1704">
        <v>7</v>
      </c>
      <c r="CZ1704" t="s">
        <v>131</v>
      </c>
      <c r="DA1704">
        <v>145</v>
      </c>
      <c r="DB1704">
        <v>1</v>
      </c>
      <c r="DC1704" t="s">
        <v>132</v>
      </c>
      <c r="DD1704" t="s">
        <v>133</v>
      </c>
      <c r="DG1704">
        <v>1946651</v>
      </c>
      <c r="DI1704">
        <v>0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3">
      <c r="A1705" t="str">
        <f>"09/28/2024 21:17:08.885"</f>
        <v>09/28/2024 21:17:08.885</v>
      </c>
      <c r="C1705" t="str">
        <f t="shared" si="107"/>
        <v>FFDFD7C0</v>
      </c>
      <c r="D1705" t="s">
        <v>143</v>
      </c>
      <c r="E1705">
        <v>13</v>
      </c>
      <c r="J1705" t="s">
        <v>144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"21:17:08.617"</f>
        <v>21:17:08.617</v>
      </c>
      <c r="T1705" t="str">
        <f>"21:17:08.217"</f>
        <v>21:17:08.217</v>
      </c>
      <c r="U1705" t="str">
        <f t="shared" si="105"/>
        <v>A073EB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126</v>
      </c>
      <c r="AG1705">
        <v>0</v>
      </c>
      <c r="AH1705">
        <v>0</v>
      </c>
      <c r="AI1705">
        <v>2</v>
      </c>
      <c r="AJ1705">
        <v>1</v>
      </c>
      <c r="AK1705" t="s">
        <v>587</v>
      </c>
      <c r="AL1705">
        <v>36.023933999999997</v>
      </c>
      <c r="AM1705" t="s">
        <v>623</v>
      </c>
      <c r="AN1705">
        <v>-75.657691999999997</v>
      </c>
      <c r="AO1705">
        <v>25</v>
      </c>
      <c r="AP1705">
        <v>950</v>
      </c>
      <c r="AQ1705" t="s">
        <v>129</v>
      </c>
      <c r="AR1705">
        <v>29</v>
      </c>
      <c r="AS1705">
        <v>125</v>
      </c>
      <c r="AT1705">
        <v>192</v>
      </c>
      <c r="BB1705" t="str">
        <f t="shared" si="106"/>
        <v>1200</v>
      </c>
      <c r="BC1705">
        <v>1</v>
      </c>
      <c r="BD1705" t="str">
        <f t="shared" si="108"/>
        <v xml:space="preserve">N1281F  </v>
      </c>
      <c r="BE1705">
        <v>1</v>
      </c>
      <c r="BG1705">
        <v>0</v>
      </c>
      <c r="BH1705">
        <v>0</v>
      </c>
      <c r="BI1705">
        <v>0</v>
      </c>
      <c r="BJ1705">
        <v>800</v>
      </c>
      <c r="BK1705">
        <v>-150</v>
      </c>
      <c r="BL1705" t="s">
        <v>130</v>
      </c>
      <c r="BM1705">
        <v>1</v>
      </c>
      <c r="BN1705">
        <v>0</v>
      </c>
      <c r="BO1705">
        <v>1</v>
      </c>
      <c r="BP1705">
        <v>0</v>
      </c>
      <c r="BT1705">
        <v>0</v>
      </c>
      <c r="BU1705">
        <v>0</v>
      </c>
      <c r="CE1705" t="str">
        <f>"21:17:08.619"</f>
        <v>21:17:08.619</v>
      </c>
      <c r="CF1705">
        <v>619447486</v>
      </c>
      <c r="CI1705">
        <v>0</v>
      </c>
      <c r="CJ1705">
        <v>1504</v>
      </c>
      <c r="CK1705">
        <v>1011.2</v>
      </c>
      <c r="CL1705">
        <v>4.2187999999999999</v>
      </c>
      <c r="CM1705">
        <v>1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5</v>
      </c>
      <c r="CY1705">
        <v>7</v>
      </c>
      <c r="CZ1705" t="s">
        <v>131</v>
      </c>
      <c r="DA1705">
        <v>145</v>
      </c>
      <c r="DB1705">
        <v>1</v>
      </c>
      <c r="DC1705" t="s">
        <v>132</v>
      </c>
      <c r="DD1705" t="s">
        <v>133</v>
      </c>
      <c r="DG1705">
        <v>1947189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3">
      <c r="A1706" t="str">
        <f>"09/28/2024 21:17:08.854"</f>
        <v>09/28/2024 21:17:08.854</v>
      </c>
      <c r="C1706" t="str">
        <f t="shared" si="107"/>
        <v>FFDFD7C0</v>
      </c>
      <c r="D1706" t="s">
        <v>136</v>
      </c>
      <c r="E1706">
        <v>3</v>
      </c>
      <c r="F1706">
        <v>1003</v>
      </c>
      <c r="G1706" t="s">
        <v>142</v>
      </c>
      <c r="J1706" t="s">
        <v>137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"21:17:08.617"</f>
        <v>21:17:08.617</v>
      </c>
      <c r="T1706" t="str">
        <f>"21:17:08.217"</f>
        <v>21:17:08.217</v>
      </c>
      <c r="U1706" t="str">
        <f t="shared" si="105"/>
        <v>A073EB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126</v>
      </c>
      <c r="AG1706">
        <v>0</v>
      </c>
      <c r="AH1706">
        <v>0</v>
      </c>
      <c r="AI1706">
        <v>2</v>
      </c>
      <c r="AJ1706">
        <v>1</v>
      </c>
      <c r="AK1706" t="s">
        <v>587</v>
      </c>
      <c r="AL1706">
        <v>36.023933999999997</v>
      </c>
      <c r="AM1706" t="s">
        <v>623</v>
      </c>
      <c r="AN1706">
        <v>-75.657691999999997</v>
      </c>
      <c r="AO1706">
        <v>25</v>
      </c>
      <c r="AP1706">
        <v>950</v>
      </c>
      <c r="AQ1706" t="s">
        <v>129</v>
      </c>
      <c r="AR1706">
        <v>29</v>
      </c>
      <c r="AS1706">
        <v>125</v>
      </c>
      <c r="AT1706">
        <v>192</v>
      </c>
      <c r="BB1706" t="str">
        <f t="shared" si="106"/>
        <v>1200</v>
      </c>
      <c r="BC1706">
        <v>1</v>
      </c>
      <c r="BD1706" t="str">
        <f t="shared" si="108"/>
        <v xml:space="preserve">N1281F  </v>
      </c>
      <c r="BE1706">
        <v>1</v>
      </c>
      <c r="BG1706">
        <v>0</v>
      </c>
      <c r="BH1706">
        <v>0</v>
      </c>
      <c r="BI1706">
        <v>0</v>
      </c>
      <c r="BJ1706">
        <v>800</v>
      </c>
      <c r="BK1706">
        <v>-150</v>
      </c>
      <c r="BL1706" t="s">
        <v>130</v>
      </c>
      <c r="BM1706">
        <v>1</v>
      </c>
      <c r="BN1706">
        <v>0</v>
      </c>
      <c r="BO1706">
        <v>1</v>
      </c>
      <c r="BP1706">
        <v>0</v>
      </c>
      <c r="BT1706">
        <v>0</v>
      </c>
      <c r="BU1706">
        <v>0</v>
      </c>
      <c r="CE1706" t="str">
        <f>"21:17:08.619"</f>
        <v>21:17:08.619</v>
      </c>
      <c r="CF1706">
        <v>619447486</v>
      </c>
      <c r="CI1706">
        <v>0</v>
      </c>
      <c r="CJ1706">
        <v>1504</v>
      </c>
      <c r="CK1706">
        <v>1011.2</v>
      </c>
      <c r="CL1706">
        <v>4.2187999999999999</v>
      </c>
      <c r="CM1706">
        <v>1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131</v>
      </c>
      <c r="DA1706">
        <v>145</v>
      </c>
      <c r="DB1706">
        <v>1</v>
      </c>
      <c r="DC1706" t="s">
        <v>132</v>
      </c>
      <c r="DD1706" t="s">
        <v>133</v>
      </c>
      <c r="DG1706">
        <v>1947189</v>
      </c>
      <c r="DI1706">
        <v>0</v>
      </c>
      <c r="DJ1706">
        <v>0</v>
      </c>
      <c r="DK1706">
        <v>1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3">
      <c r="A1707" t="str">
        <f>"09/28/2024 21:17:08.901"</f>
        <v>09/28/2024 21:17:08.901</v>
      </c>
      <c r="C1707" t="str">
        <f t="shared" si="107"/>
        <v>FFDFD7C0</v>
      </c>
      <c r="D1707" t="s">
        <v>123</v>
      </c>
      <c r="E1707">
        <v>2</v>
      </c>
      <c r="H1707">
        <v>158</v>
      </c>
      <c r="I1707" t="s">
        <v>124</v>
      </c>
      <c r="J1707" t="s">
        <v>125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"21:17:08.617"</f>
        <v>21:17:08.617</v>
      </c>
      <c r="T1707" t="str">
        <f>"21:17:08.217"</f>
        <v>21:17:08.217</v>
      </c>
      <c r="U1707" t="str">
        <f t="shared" si="105"/>
        <v>A073EB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126</v>
      </c>
      <c r="AG1707">
        <v>0</v>
      </c>
      <c r="AH1707">
        <v>0</v>
      </c>
      <c r="AI1707">
        <v>2</v>
      </c>
      <c r="AJ1707">
        <v>1</v>
      </c>
      <c r="AK1707" t="s">
        <v>587</v>
      </c>
      <c r="AL1707">
        <v>36.023933999999997</v>
      </c>
      <c r="AM1707" t="s">
        <v>623</v>
      </c>
      <c r="AN1707">
        <v>-75.657691999999997</v>
      </c>
      <c r="AO1707">
        <v>25</v>
      </c>
      <c r="AP1707">
        <v>950</v>
      </c>
      <c r="AQ1707" t="s">
        <v>129</v>
      </c>
      <c r="AR1707">
        <v>29</v>
      </c>
      <c r="AS1707">
        <v>125</v>
      </c>
      <c r="AT1707">
        <v>192</v>
      </c>
      <c r="BB1707" t="str">
        <f t="shared" si="106"/>
        <v>1200</v>
      </c>
      <c r="BC1707">
        <v>1</v>
      </c>
      <c r="BD1707" t="str">
        <f t="shared" si="108"/>
        <v xml:space="preserve">N1281F  </v>
      </c>
      <c r="BE1707">
        <v>1</v>
      </c>
      <c r="BG1707">
        <v>0</v>
      </c>
      <c r="BH1707">
        <v>0</v>
      </c>
      <c r="BI1707">
        <v>0</v>
      </c>
      <c r="BJ1707">
        <v>800</v>
      </c>
      <c r="BK1707">
        <v>-150</v>
      </c>
      <c r="BL1707" t="s">
        <v>130</v>
      </c>
      <c r="BM1707">
        <v>1</v>
      </c>
      <c r="BN1707">
        <v>0</v>
      </c>
      <c r="BO1707">
        <v>1</v>
      </c>
      <c r="BP1707">
        <v>0</v>
      </c>
      <c r="BT1707">
        <v>0</v>
      </c>
      <c r="BU1707">
        <v>0</v>
      </c>
      <c r="CE1707" t="str">
        <f>"21:17:08.619"</f>
        <v>21:17:08.619</v>
      </c>
      <c r="CF1707">
        <v>619447486</v>
      </c>
      <c r="CI1707">
        <v>0</v>
      </c>
      <c r="CJ1707">
        <v>1504</v>
      </c>
      <c r="CK1707">
        <v>1011.2</v>
      </c>
      <c r="CL1707">
        <v>4.2187999999999999</v>
      </c>
      <c r="CM1707">
        <v>1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5</v>
      </c>
      <c r="CY1707">
        <v>7</v>
      </c>
      <c r="CZ1707" t="s">
        <v>131</v>
      </c>
      <c r="DA1707">
        <v>145</v>
      </c>
      <c r="DB1707">
        <v>1</v>
      </c>
      <c r="DC1707" t="s">
        <v>132</v>
      </c>
      <c r="DD1707" t="s">
        <v>133</v>
      </c>
      <c r="DG1707">
        <v>1947189</v>
      </c>
      <c r="DI1707">
        <v>0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3">
      <c r="A1708" t="str">
        <f>"09/28/2024 21:17:08.901"</f>
        <v>09/28/2024 21:17:08.901</v>
      </c>
      <c r="C1708" t="str">
        <f t="shared" si="107"/>
        <v>FFDFD7C0</v>
      </c>
      <c r="D1708" t="s">
        <v>136</v>
      </c>
      <c r="E1708">
        <v>4</v>
      </c>
      <c r="F1708">
        <v>1004</v>
      </c>
      <c r="G1708" t="s">
        <v>124</v>
      </c>
      <c r="J1708" t="s">
        <v>137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"21:17:08.617"</f>
        <v>21:17:08.617</v>
      </c>
      <c r="T1708" t="str">
        <f>"21:17:08.217"</f>
        <v>21:17:08.217</v>
      </c>
      <c r="U1708" t="str">
        <f t="shared" si="105"/>
        <v>A073EB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126</v>
      </c>
      <c r="AG1708">
        <v>0</v>
      </c>
      <c r="AH1708">
        <v>0</v>
      </c>
      <c r="AI1708">
        <v>2</v>
      </c>
      <c r="AJ1708">
        <v>1</v>
      </c>
      <c r="AK1708" t="s">
        <v>587</v>
      </c>
      <c r="AL1708">
        <v>36.023933999999997</v>
      </c>
      <c r="AM1708" t="s">
        <v>623</v>
      </c>
      <c r="AN1708">
        <v>-75.657691999999997</v>
      </c>
      <c r="AO1708">
        <v>25</v>
      </c>
      <c r="AP1708">
        <v>950</v>
      </c>
      <c r="AQ1708" t="s">
        <v>129</v>
      </c>
      <c r="AR1708">
        <v>29</v>
      </c>
      <c r="AS1708">
        <v>125</v>
      </c>
      <c r="AT1708">
        <v>192</v>
      </c>
      <c r="BB1708" t="str">
        <f t="shared" si="106"/>
        <v>1200</v>
      </c>
      <c r="BC1708">
        <v>1</v>
      </c>
      <c r="BD1708" t="str">
        <f t="shared" si="108"/>
        <v xml:space="preserve">N1281F  </v>
      </c>
      <c r="BE1708">
        <v>1</v>
      </c>
      <c r="BG1708">
        <v>0</v>
      </c>
      <c r="BH1708">
        <v>0</v>
      </c>
      <c r="BI1708">
        <v>0</v>
      </c>
      <c r="BJ1708">
        <v>800</v>
      </c>
      <c r="BK1708">
        <v>-150</v>
      </c>
      <c r="BL1708" t="s">
        <v>130</v>
      </c>
      <c r="BM1708">
        <v>1</v>
      </c>
      <c r="BN1708">
        <v>0</v>
      </c>
      <c r="BO1708">
        <v>1</v>
      </c>
      <c r="BP1708">
        <v>0</v>
      </c>
      <c r="BT1708">
        <v>0</v>
      </c>
      <c r="BU1708">
        <v>0</v>
      </c>
      <c r="CE1708" t="str">
        <f>"21:17:08.619"</f>
        <v>21:17:08.619</v>
      </c>
      <c r="CF1708">
        <v>619447486</v>
      </c>
      <c r="CI1708">
        <v>0</v>
      </c>
      <c r="CJ1708">
        <v>1504</v>
      </c>
      <c r="CK1708">
        <v>1011.2</v>
      </c>
      <c r="CL1708">
        <v>4.2187999999999999</v>
      </c>
      <c r="CM1708">
        <v>1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131</v>
      </c>
      <c r="DA1708">
        <v>145</v>
      </c>
      <c r="DB1708">
        <v>1</v>
      </c>
      <c r="DC1708" t="s">
        <v>132</v>
      </c>
      <c r="DD1708" t="s">
        <v>133</v>
      </c>
      <c r="DG1708">
        <v>1947189</v>
      </c>
      <c r="DI1708">
        <v>0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3">
      <c r="A1709" t="str">
        <f>"09/28/2024 21:17:08.901"</f>
        <v>09/28/2024 21:17:08.901</v>
      </c>
      <c r="C1709" t="str">
        <f t="shared" si="107"/>
        <v>FFDFD7C0</v>
      </c>
      <c r="D1709" t="s">
        <v>427</v>
      </c>
      <c r="E1709">
        <v>46</v>
      </c>
      <c r="H1709">
        <v>143</v>
      </c>
      <c r="I1709" t="s">
        <v>428</v>
      </c>
      <c r="J1709" t="s">
        <v>297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"21:17:08.617"</f>
        <v>21:17:08.617</v>
      </c>
      <c r="T1709" t="str">
        <f>"21:17:08.217"</f>
        <v>21:17:08.217</v>
      </c>
      <c r="U1709" t="str">
        <f t="shared" si="105"/>
        <v>A073EB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126</v>
      </c>
      <c r="AG1709">
        <v>0</v>
      </c>
      <c r="AH1709">
        <v>0</v>
      </c>
      <c r="AI1709">
        <v>2</v>
      </c>
      <c r="AJ1709">
        <v>1</v>
      </c>
      <c r="AK1709" t="s">
        <v>587</v>
      </c>
      <c r="AL1709">
        <v>36.023933999999997</v>
      </c>
      <c r="AM1709" t="s">
        <v>623</v>
      </c>
      <c r="AN1709">
        <v>-75.657691999999997</v>
      </c>
      <c r="AO1709">
        <v>25</v>
      </c>
      <c r="AP1709">
        <v>950</v>
      </c>
      <c r="AQ1709" t="s">
        <v>129</v>
      </c>
      <c r="AR1709">
        <v>29</v>
      </c>
      <c r="AS1709">
        <v>125</v>
      </c>
      <c r="AT1709">
        <v>192</v>
      </c>
      <c r="BB1709" t="str">
        <f t="shared" si="106"/>
        <v>1200</v>
      </c>
      <c r="BC1709">
        <v>1</v>
      </c>
      <c r="BD1709" t="str">
        <f t="shared" si="108"/>
        <v xml:space="preserve">N1281F  </v>
      </c>
      <c r="BE1709">
        <v>1</v>
      </c>
      <c r="BG1709">
        <v>0</v>
      </c>
      <c r="BH1709">
        <v>0</v>
      </c>
      <c r="BI1709">
        <v>0</v>
      </c>
      <c r="BJ1709">
        <v>800</v>
      </c>
      <c r="BK1709">
        <v>-150</v>
      </c>
      <c r="BL1709" t="s">
        <v>130</v>
      </c>
      <c r="BM1709">
        <v>1</v>
      </c>
      <c r="BN1709">
        <v>0</v>
      </c>
      <c r="BO1709">
        <v>1</v>
      </c>
      <c r="BP1709">
        <v>0</v>
      </c>
      <c r="BT1709">
        <v>0</v>
      </c>
      <c r="BU1709">
        <v>0</v>
      </c>
      <c r="CE1709" t="str">
        <f>"21:17:08.619"</f>
        <v>21:17:08.619</v>
      </c>
      <c r="CF1709">
        <v>619447486</v>
      </c>
      <c r="CI1709">
        <v>0</v>
      </c>
      <c r="CJ1709">
        <v>1504</v>
      </c>
      <c r="CK1709">
        <v>1011.2</v>
      </c>
      <c r="CL1709">
        <v>4.2187999999999999</v>
      </c>
      <c r="CM1709">
        <v>1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131</v>
      </c>
      <c r="DA1709">
        <v>145</v>
      </c>
      <c r="DB1709">
        <v>1</v>
      </c>
      <c r="DC1709" t="s">
        <v>132</v>
      </c>
      <c r="DD1709" t="s">
        <v>133</v>
      </c>
      <c r="DG1709">
        <v>1947189</v>
      </c>
      <c r="DI1709">
        <v>0</v>
      </c>
      <c r="DJ1709">
        <v>0</v>
      </c>
      <c r="DK1709">
        <v>1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3">
      <c r="A1710" t="str">
        <f>"09/28/2024 21:17:09.760"</f>
        <v>09/28/2024 21:17:09.760</v>
      </c>
      <c r="C1710" t="str">
        <f t="shared" si="107"/>
        <v>FFDFD7C0</v>
      </c>
      <c r="D1710" t="s">
        <v>136</v>
      </c>
      <c r="E1710">
        <v>3</v>
      </c>
      <c r="F1710">
        <v>1003</v>
      </c>
      <c r="G1710" t="s">
        <v>142</v>
      </c>
      <c r="J1710" t="s">
        <v>137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"21:17:09.492"</f>
        <v>21:17:09.492</v>
      </c>
      <c r="T1710" t="str">
        <f>"21:17:09.092"</f>
        <v>21:17:09.092</v>
      </c>
      <c r="U1710" t="str">
        <f t="shared" si="105"/>
        <v>A073EB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126</v>
      </c>
      <c r="AG1710">
        <v>0</v>
      </c>
      <c r="AH1710">
        <v>0</v>
      </c>
      <c r="AI1710">
        <v>2</v>
      </c>
      <c r="AJ1710">
        <v>1</v>
      </c>
      <c r="AK1710" t="s">
        <v>841</v>
      </c>
      <c r="AL1710">
        <v>36.024448999999997</v>
      </c>
      <c r="AM1710" t="s">
        <v>842</v>
      </c>
      <c r="AN1710">
        <v>-75.657520000000005</v>
      </c>
      <c r="AO1710">
        <v>25</v>
      </c>
      <c r="AP1710">
        <v>950</v>
      </c>
      <c r="AQ1710" t="s">
        <v>129</v>
      </c>
      <c r="AR1710">
        <v>29</v>
      </c>
      <c r="AS1710">
        <v>125</v>
      </c>
      <c r="AT1710">
        <v>128</v>
      </c>
      <c r="BB1710" t="str">
        <f t="shared" si="106"/>
        <v>1200</v>
      </c>
      <c r="BC1710">
        <v>1</v>
      </c>
      <c r="BD1710" t="str">
        <f t="shared" si="108"/>
        <v xml:space="preserve">N1281F  </v>
      </c>
      <c r="BE1710">
        <v>1</v>
      </c>
      <c r="BG1710">
        <v>0</v>
      </c>
      <c r="BH1710">
        <v>0</v>
      </c>
      <c r="BI1710">
        <v>0</v>
      </c>
      <c r="BJ1710">
        <v>800</v>
      </c>
      <c r="BK1710">
        <v>-150</v>
      </c>
      <c r="BL1710" t="s">
        <v>130</v>
      </c>
      <c r="BM1710">
        <v>1</v>
      </c>
      <c r="BN1710">
        <v>0</v>
      </c>
      <c r="BO1710">
        <v>1</v>
      </c>
      <c r="BP1710">
        <v>0</v>
      </c>
      <c r="BT1710">
        <v>0</v>
      </c>
      <c r="BU1710">
        <v>0</v>
      </c>
      <c r="CE1710" t="str">
        <f>"21:17:09.499"</f>
        <v>21:17:09.499</v>
      </c>
      <c r="CF1710">
        <v>499275554</v>
      </c>
      <c r="CI1710">
        <v>0</v>
      </c>
      <c r="CJ1710">
        <v>1504</v>
      </c>
      <c r="CK1710">
        <v>1011.2</v>
      </c>
      <c r="CL1710">
        <v>4.2187999999999999</v>
      </c>
      <c r="CM1710">
        <v>1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4</v>
      </c>
      <c r="CY1710">
        <v>7</v>
      </c>
      <c r="CZ1710" t="s">
        <v>131</v>
      </c>
      <c r="DA1710">
        <v>145</v>
      </c>
      <c r="DB1710">
        <v>1</v>
      </c>
      <c r="DC1710" t="s">
        <v>132</v>
      </c>
      <c r="DD1710" t="s">
        <v>133</v>
      </c>
      <c r="DG1710">
        <v>1947613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3">
      <c r="A1711" t="str">
        <f>"09/28/2024 21:17:09.760"</f>
        <v>09/28/2024 21:17:09.760</v>
      </c>
      <c r="C1711" t="str">
        <f t="shared" si="107"/>
        <v>FFDFD7C0</v>
      </c>
      <c r="D1711" t="s">
        <v>143</v>
      </c>
      <c r="E1711">
        <v>13</v>
      </c>
      <c r="J1711" t="s">
        <v>144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"21:17:09.492"</f>
        <v>21:17:09.492</v>
      </c>
      <c r="T1711" t="str">
        <f>"21:17:09.092"</f>
        <v>21:17:09.092</v>
      </c>
      <c r="U1711" t="str">
        <f t="shared" si="105"/>
        <v>A073EB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126</v>
      </c>
      <c r="AG1711">
        <v>0</v>
      </c>
      <c r="AH1711">
        <v>0</v>
      </c>
      <c r="AI1711">
        <v>2</v>
      </c>
      <c r="AJ1711">
        <v>1</v>
      </c>
      <c r="AK1711" t="s">
        <v>841</v>
      </c>
      <c r="AL1711">
        <v>36.024448999999997</v>
      </c>
      <c r="AM1711" t="s">
        <v>842</v>
      </c>
      <c r="AN1711">
        <v>-75.657520000000005</v>
      </c>
      <c r="AO1711">
        <v>25</v>
      </c>
      <c r="AP1711">
        <v>950</v>
      </c>
      <c r="AQ1711" t="s">
        <v>129</v>
      </c>
      <c r="AR1711">
        <v>29</v>
      </c>
      <c r="AS1711">
        <v>125</v>
      </c>
      <c r="AT1711">
        <v>128</v>
      </c>
      <c r="BB1711" t="str">
        <f t="shared" si="106"/>
        <v>1200</v>
      </c>
      <c r="BC1711">
        <v>1</v>
      </c>
      <c r="BD1711" t="str">
        <f t="shared" si="108"/>
        <v xml:space="preserve">N1281F  </v>
      </c>
      <c r="BE1711">
        <v>1</v>
      </c>
      <c r="BG1711">
        <v>0</v>
      </c>
      <c r="BH1711">
        <v>0</v>
      </c>
      <c r="BI1711">
        <v>0</v>
      </c>
      <c r="BJ1711">
        <v>800</v>
      </c>
      <c r="BK1711">
        <v>-150</v>
      </c>
      <c r="BL1711" t="s">
        <v>130</v>
      </c>
      <c r="BM1711">
        <v>1</v>
      </c>
      <c r="BN1711">
        <v>0</v>
      </c>
      <c r="BO1711">
        <v>1</v>
      </c>
      <c r="BP1711">
        <v>0</v>
      </c>
      <c r="BT1711">
        <v>0</v>
      </c>
      <c r="BU1711">
        <v>0</v>
      </c>
      <c r="CE1711" t="str">
        <f>"21:17:09.499"</f>
        <v>21:17:09.499</v>
      </c>
      <c r="CF1711">
        <v>499275554</v>
      </c>
      <c r="CI1711">
        <v>0</v>
      </c>
      <c r="CJ1711">
        <v>1504</v>
      </c>
      <c r="CK1711">
        <v>1011.2</v>
      </c>
      <c r="CL1711">
        <v>4.2187999999999999</v>
      </c>
      <c r="CM1711">
        <v>1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4</v>
      </c>
      <c r="CY1711">
        <v>7</v>
      </c>
      <c r="CZ1711" t="s">
        <v>131</v>
      </c>
      <c r="DA1711">
        <v>145</v>
      </c>
      <c r="DB1711">
        <v>1</v>
      </c>
      <c r="DC1711" t="s">
        <v>132</v>
      </c>
      <c r="DD1711" t="s">
        <v>133</v>
      </c>
      <c r="DG1711">
        <v>1947613</v>
      </c>
      <c r="DI1711">
        <v>0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3">
      <c r="A1712" t="str">
        <f>"09/28/2024 21:17:09.760"</f>
        <v>09/28/2024 21:17:09.760</v>
      </c>
      <c r="C1712" t="str">
        <f t="shared" si="107"/>
        <v>FFDFD7C0</v>
      </c>
      <c r="D1712" t="s">
        <v>123</v>
      </c>
      <c r="E1712">
        <v>2</v>
      </c>
      <c r="H1712">
        <v>158</v>
      </c>
      <c r="I1712" t="s">
        <v>124</v>
      </c>
      <c r="J1712" t="s">
        <v>125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"21:17:09.492"</f>
        <v>21:17:09.492</v>
      </c>
      <c r="T1712" t="str">
        <f>"21:17:09.092"</f>
        <v>21:17:09.092</v>
      </c>
      <c r="U1712" t="str">
        <f t="shared" si="105"/>
        <v>A073EB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126</v>
      </c>
      <c r="AG1712">
        <v>0</v>
      </c>
      <c r="AH1712">
        <v>0</v>
      </c>
      <c r="AI1712">
        <v>2</v>
      </c>
      <c r="AJ1712">
        <v>1</v>
      </c>
      <c r="AK1712" t="s">
        <v>841</v>
      </c>
      <c r="AL1712">
        <v>36.024448999999997</v>
      </c>
      <c r="AM1712" t="s">
        <v>842</v>
      </c>
      <c r="AN1712">
        <v>-75.657520000000005</v>
      </c>
      <c r="AO1712">
        <v>25</v>
      </c>
      <c r="AP1712">
        <v>950</v>
      </c>
      <c r="AQ1712" t="s">
        <v>129</v>
      </c>
      <c r="AR1712">
        <v>29</v>
      </c>
      <c r="AS1712">
        <v>125</v>
      </c>
      <c r="AT1712">
        <v>128</v>
      </c>
      <c r="BB1712" t="str">
        <f t="shared" si="106"/>
        <v>1200</v>
      </c>
      <c r="BC1712">
        <v>1</v>
      </c>
      <c r="BD1712" t="str">
        <f t="shared" si="108"/>
        <v xml:space="preserve">N1281F  </v>
      </c>
      <c r="BE1712">
        <v>1</v>
      </c>
      <c r="BG1712">
        <v>0</v>
      </c>
      <c r="BH1712">
        <v>0</v>
      </c>
      <c r="BI1712">
        <v>0</v>
      </c>
      <c r="BJ1712">
        <v>800</v>
      </c>
      <c r="BK1712">
        <v>-150</v>
      </c>
      <c r="BL1712" t="s">
        <v>130</v>
      </c>
      <c r="BM1712">
        <v>1</v>
      </c>
      <c r="BN1712">
        <v>0</v>
      </c>
      <c r="BO1712">
        <v>1</v>
      </c>
      <c r="BP1712">
        <v>0</v>
      </c>
      <c r="BT1712">
        <v>0</v>
      </c>
      <c r="BU1712">
        <v>0</v>
      </c>
      <c r="CE1712" t="str">
        <f>"21:17:09.499"</f>
        <v>21:17:09.499</v>
      </c>
      <c r="CF1712">
        <v>499275554</v>
      </c>
      <c r="CI1712">
        <v>0</v>
      </c>
      <c r="CJ1712">
        <v>1504</v>
      </c>
      <c r="CK1712">
        <v>1011.2</v>
      </c>
      <c r="CL1712">
        <v>4.2187999999999999</v>
      </c>
      <c r="CM1712">
        <v>1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4</v>
      </c>
      <c r="CY1712">
        <v>7</v>
      </c>
      <c r="CZ1712" t="s">
        <v>131</v>
      </c>
      <c r="DA1712">
        <v>145</v>
      </c>
      <c r="DB1712">
        <v>1</v>
      </c>
      <c r="DC1712" t="s">
        <v>132</v>
      </c>
      <c r="DD1712" t="s">
        <v>133</v>
      </c>
      <c r="DG1712">
        <v>1947613</v>
      </c>
      <c r="DI1712">
        <v>0</v>
      </c>
      <c r="DJ1712">
        <v>0</v>
      </c>
      <c r="DK1712">
        <v>1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3">
      <c r="A1713" t="str">
        <f>"09/28/2024 21:17:09.776"</f>
        <v>09/28/2024 21:17:09.776</v>
      </c>
      <c r="C1713" t="str">
        <f t="shared" si="107"/>
        <v>FFDFD7C0</v>
      </c>
      <c r="D1713" t="s">
        <v>136</v>
      </c>
      <c r="E1713">
        <v>4</v>
      </c>
      <c r="F1713">
        <v>1004</v>
      </c>
      <c r="G1713" t="s">
        <v>124</v>
      </c>
      <c r="J1713" t="s">
        <v>137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"21:17:09.492"</f>
        <v>21:17:09.492</v>
      </c>
      <c r="T1713" t="str">
        <f>"21:17:09.092"</f>
        <v>21:17:09.092</v>
      </c>
      <c r="U1713" t="str">
        <f t="shared" si="105"/>
        <v>A073EB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126</v>
      </c>
      <c r="AG1713">
        <v>0</v>
      </c>
      <c r="AH1713">
        <v>0</v>
      </c>
      <c r="AI1713">
        <v>2</v>
      </c>
      <c r="AJ1713">
        <v>1</v>
      </c>
      <c r="AK1713" t="s">
        <v>841</v>
      </c>
      <c r="AL1713">
        <v>36.024448999999997</v>
      </c>
      <c r="AM1713" t="s">
        <v>842</v>
      </c>
      <c r="AN1713">
        <v>-75.657520000000005</v>
      </c>
      <c r="AO1713">
        <v>25</v>
      </c>
      <c r="AP1713">
        <v>950</v>
      </c>
      <c r="AQ1713" t="s">
        <v>129</v>
      </c>
      <c r="AR1713">
        <v>29</v>
      </c>
      <c r="AS1713">
        <v>125</v>
      </c>
      <c r="AT1713">
        <v>128</v>
      </c>
      <c r="BB1713" t="str">
        <f t="shared" si="106"/>
        <v>1200</v>
      </c>
      <c r="BC1713">
        <v>1</v>
      </c>
      <c r="BD1713" t="str">
        <f t="shared" si="108"/>
        <v xml:space="preserve">N1281F  </v>
      </c>
      <c r="BE1713">
        <v>1</v>
      </c>
      <c r="BG1713">
        <v>0</v>
      </c>
      <c r="BH1713">
        <v>0</v>
      </c>
      <c r="BI1713">
        <v>0</v>
      </c>
      <c r="BJ1713">
        <v>800</v>
      </c>
      <c r="BK1713">
        <v>-150</v>
      </c>
      <c r="BL1713" t="s">
        <v>130</v>
      </c>
      <c r="BM1713">
        <v>1</v>
      </c>
      <c r="BN1713">
        <v>0</v>
      </c>
      <c r="BO1713">
        <v>1</v>
      </c>
      <c r="BP1713">
        <v>0</v>
      </c>
      <c r="BT1713">
        <v>0</v>
      </c>
      <c r="BU1713">
        <v>0</v>
      </c>
      <c r="CE1713" t="str">
        <f>"21:17:09.499"</f>
        <v>21:17:09.499</v>
      </c>
      <c r="CF1713">
        <v>499275554</v>
      </c>
      <c r="CI1713">
        <v>0</v>
      </c>
      <c r="CJ1713">
        <v>1504</v>
      </c>
      <c r="CK1713">
        <v>1011.2</v>
      </c>
      <c r="CL1713">
        <v>4.2187999999999999</v>
      </c>
      <c r="CM1713">
        <v>1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4</v>
      </c>
      <c r="CY1713">
        <v>7</v>
      </c>
      <c r="CZ1713" t="s">
        <v>131</v>
      </c>
      <c r="DA1713">
        <v>145</v>
      </c>
      <c r="DB1713">
        <v>1</v>
      </c>
      <c r="DC1713" t="s">
        <v>132</v>
      </c>
      <c r="DD1713" t="s">
        <v>133</v>
      </c>
      <c r="DG1713">
        <v>1947613</v>
      </c>
      <c r="DI1713">
        <v>0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3">
      <c r="A1714" t="str">
        <f>"09/28/2024 21:17:09.776"</f>
        <v>09/28/2024 21:17:09.776</v>
      </c>
      <c r="C1714" t="str">
        <f t="shared" si="107"/>
        <v>FFDFD7C0</v>
      </c>
      <c r="D1714" t="s">
        <v>427</v>
      </c>
      <c r="E1714">
        <v>46</v>
      </c>
      <c r="H1714">
        <v>143</v>
      </c>
      <c r="I1714" t="s">
        <v>428</v>
      </c>
      <c r="J1714" t="s">
        <v>297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"21:17:09.492"</f>
        <v>21:17:09.492</v>
      </c>
      <c r="T1714" t="str">
        <f>"21:17:09.092"</f>
        <v>21:17:09.092</v>
      </c>
      <c r="U1714" t="str">
        <f t="shared" si="105"/>
        <v>A073EB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126</v>
      </c>
      <c r="AG1714">
        <v>0</v>
      </c>
      <c r="AH1714">
        <v>0</v>
      </c>
      <c r="AI1714">
        <v>2</v>
      </c>
      <c r="AJ1714">
        <v>1</v>
      </c>
      <c r="AK1714" t="s">
        <v>841</v>
      </c>
      <c r="AL1714">
        <v>36.024448999999997</v>
      </c>
      <c r="AM1714" t="s">
        <v>842</v>
      </c>
      <c r="AN1714">
        <v>-75.657520000000005</v>
      </c>
      <c r="AO1714">
        <v>25</v>
      </c>
      <c r="AP1714">
        <v>950</v>
      </c>
      <c r="AQ1714" t="s">
        <v>129</v>
      </c>
      <c r="AR1714">
        <v>29</v>
      </c>
      <c r="AS1714">
        <v>125</v>
      </c>
      <c r="AT1714">
        <v>128</v>
      </c>
      <c r="BB1714" t="str">
        <f t="shared" si="106"/>
        <v>1200</v>
      </c>
      <c r="BC1714">
        <v>1</v>
      </c>
      <c r="BD1714" t="str">
        <f t="shared" si="108"/>
        <v xml:space="preserve">N1281F  </v>
      </c>
      <c r="BE1714">
        <v>1</v>
      </c>
      <c r="BG1714">
        <v>0</v>
      </c>
      <c r="BH1714">
        <v>0</v>
      </c>
      <c r="BI1714">
        <v>0</v>
      </c>
      <c r="BJ1714">
        <v>800</v>
      </c>
      <c r="BK1714">
        <v>-150</v>
      </c>
      <c r="BL1714" t="s">
        <v>130</v>
      </c>
      <c r="BM1714">
        <v>1</v>
      </c>
      <c r="BN1714">
        <v>0</v>
      </c>
      <c r="BO1714">
        <v>1</v>
      </c>
      <c r="BP1714">
        <v>0</v>
      </c>
      <c r="BT1714">
        <v>0</v>
      </c>
      <c r="BU1714">
        <v>0</v>
      </c>
      <c r="CE1714" t="str">
        <f>"21:17:09.499"</f>
        <v>21:17:09.499</v>
      </c>
      <c r="CF1714">
        <v>499275554</v>
      </c>
      <c r="CI1714">
        <v>0</v>
      </c>
      <c r="CJ1714">
        <v>1504</v>
      </c>
      <c r="CK1714">
        <v>1011.2</v>
      </c>
      <c r="CL1714">
        <v>4.2187999999999999</v>
      </c>
      <c r="CM1714">
        <v>1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4</v>
      </c>
      <c r="CY1714">
        <v>7</v>
      </c>
      <c r="CZ1714" t="s">
        <v>131</v>
      </c>
      <c r="DA1714">
        <v>145</v>
      </c>
      <c r="DB1714">
        <v>1</v>
      </c>
      <c r="DC1714" t="s">
        <v>132</v>
      </c>
      <c r="DD1714" t="s">
        <v>133</v>
      </c>
      <c r="DG1714">
        <v>1947613</v>
      </c>
      <c r="DI1714">
        <v>0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3">
      <c r="A1715" t="str">
        <f>"09/28/2024 21:17:10.838"</f>
        <v>09/28/2024 21:17:10.838</v>
      </c>
      <c r="C1715" t="str">
        <f t="shared" si="107"/>
        <v>FFDFD7C0</v>
      </c>
      <c r="D1715" t="s">
        <v>136</v>
      </c>
      <c r="E1715">
        <v>3</v>
      </c>
      <c r="F1715">
        <v>1003</v>
      </c>
      <c r="G1715" t="s">
        <v>142</v>
      </c>
      <c r="J1715" t="s">
        <v>137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"21:17:10.516"</f>
        <v>21:17:10.516</v>
      </c>
      <c r="T1715" t="str">
        <f>"21:17:10.016"</f>
        <v>21:17:10.016</v>
      </c>
      <c r="U1715" t="str">
        <f t="shared" si="105"/>
        <v>A073EB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126</v>
      </c>
      <c r="AG1715">
        <v>0</v>
      </c>
      <c r="AH1715">
        <v>0</v>
      </c>
      <c r="AI1715">
        <v>2</v>
      </c>
      <c r="AJ1715">
        <v>1</v>
      </c>
      <c r="AK1715" t="s">
        <v>843</v>
      </c>
      <c r="AL1715">
        <v>36.02505</v>
      </c>
      <c r="AM1715" t="s">
        <v>621</v>
      </c>
      <c r="AN1715">
        <v>-75.657348999999996</v>
      </c>
      <c r="AO1715">
        <v>25</v>
      </c>
      <c r="AP1715">
        <v>975</v>
      </c>
      <c r="AQ1715" t="s">
        <v>129</v>
      </c>
      <c r="AR1715">
        <v>29</v>
      </c>
      <c r="AS1715">
        <v>124</v>
      </c>
      <c r="AT1715">
        <v>128</v>
      </c>
      <c r="BB1715" t="str">
        <f t="shared" si="106"/>
        <v>1200</v>
      </c>
      <c r="BC1715">
        <v>1</v>
      </c>
      <c r="BD1715" t="str">
        <f t="shared" si="108"/>
        <v xml:space="preserve">N1281F  </v>
      </c>
      <c r="BE1715">
        <v>1</v>
      </c>
      <c r="BG1715">
        <v>0</v>
      </c>
      <c r="BH1715">
        <v>0</v>
      </c>
      <c r="BI1715">
        <v>0</v>
      </c>
      <c r="BJ1715">
        <v>800</v>
      </c>
      <c r="BK1715">
        <v>-175</v>
      </c>
      <c r="BL1715" t="s">
        <v>130</v>
      </c>
      <c r="BM1715">
        <v>1</v>
      </c>
      <c r="BN1715">
        <v>0</v>
      </c>
      <c r="BO1715">
        <v>1</v>
      </c>
      <c r="BP1715">
        <v>0</v>
      </c>
      <c r="BT1715">
        <v>0</v>
      </c>
      <c r="BU1715">
        <v>0</v>
      </c>
      <c r="CE1715" t="str">
        <f>"21:17:10.520"</f>
        <v>21:17:10.520</v>
      </c>
      <c r="CF1715">
        <v>520007120</v>
      </c>
      <c r="CI1715">
        <v>0</v>
      </c>
      <c r="CJ1715">
        <v>1504</v>
      </c>
      <c r="CK1715">
        <v>1011.2</v>
      </c>
      <c r="CL1715">
        <v>4.2187999999999999</v>
      </c>
      <c r="CM1715">
        <v>1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5</v>
      </c>
      <c r="CY1715">
        <v>7</v>
      </c>
      <c r="CZ1715" t="s">
        <v>131</v>
      </c>
      <c r="DA1715">
        <v>145</v>
      </c>
      <c r="DB1715">
        <v>1</v>
      </c>
      <c r="DC1715" t="s">
        <v>132</v>
      </c>
      <c r="DD1715" t="s">
        <v>133</v>
      </c>
      <c r="DG1715">
        <v>1948194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3">
      <c r="A1716" t="str">
        <f>"09/28/2024 21:17:10.838"</f>
        <v>09/28/2024 21:17:10.838</v>
      </c>
      <c r="C1716" t="str">
        <f t="shared" si="107"/>
        <v>FFDFD7C0</v>
      </c>
      <c r="D1716" t="s">
        <v>143</v>
      </c>
      <c r="E1716">
        <v>13</v>
      </c>
      <c r="J1716" t="s">
        <v>144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"21:17:10.516"</f>
        <v>21:17:10.516</v>
      </c>
      <c r="T1716" t="str">
        <f>"21:17:10.016"</f>
        <v>21:17:10.016</v>
      </c>
      <c r="U1716" t="str">
        <f t="shared" si="105"/>
        <v>A073EB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126</v>
      </c>
      <c r="AG1716">
        <v>0</v>
      </c>
      <c r="AH1716">
        <v>0</v>
      </c>
      <c r="AI1716">
        <v>2</v>
      </c>
      <c r="AJ1716">
        <v>1</v>
      </c>
      <c r="AK1716" t="s">
        <v>843</v>
      </c>
      <c r="AL1716">
        <v>36.02505</v>
      </c>
      <c r="AM1716" t="s">
        <v>621</v>
      </c>
      <c r="AN1716">
        <v>-75.657348999999996</v>
      </c>
      <c r="AO1716">
        <v>25</v>
      </c>
      <c r="AP1716">
        <v>975</v>
      </c>
      <c r="AQ1716" t="s">
        <v>129</v>
      </c>
      <c r="AR1716">
        <v>29</v>
      </c>
      <c r="AS1716">
        <v>124</v>
      </c>
      <c r="AT1716">
        <v>128</v>
      </c>
      <c r="BB1716" t="str">
        <f t="shared" si="106"/>
        <v>1200</v>
      </c>
      <c r="BC1716">
        <v>1</v>
      </c>
      <c r="BD1716" t="str">
        <f t="shared" si="108"/>
        <v xml:space="preserve">N1281F  </v>
      </c>
      <c r="BE1716">
        <v>1</v>
      </c>
      <c r="BG1716">
        <v>0</v>
      </c>
      <c r="BH1716">
        <v>0</v>
      </c>
      <c r="BI1716">
        <v>0</v>
      </c>
      <c r="BJ1716">
        <v>800</v>
      </c>
      <c r="BK1716">
        <v>-175</v>
      </c>
      <c r="BL1716" t="s">
        <v>130</v>
      </c>
      <c r="BM1716">
        <v>1</v>
      </c>
      <c r="BN1716">
        <v>0</v>
      </c>
      <c r="BO1716">
        <v>1</v>
      </c>
      <c r="BP1716">
        <v>0</v>
      </c>
      <c r="BT1716">
        <v>0</v>
      </c>
      <c r="BU1716">
        <v>0</v>
      </c>
      <c r="CE1716" t="str">
        <f>"21:17:10.520"</f>
        <v>21:17:10.520</v>
      </c>
      <c r="CF1716">
        <v>520007120</v>
      </c>
      <c r="CI1716">
        <v>0</v>
      </c>
      <c r="CJ1716">
        <v>1504</v>
      </c>
      <c r="CK1716">
        <v>1011.2</v>
      </c>
      <c r="CL1716">
        <v>4.2187999999999999</v>
      </c>
      <c r="CM1716">
        <v>1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5</v>
      </c>
      <c r="CY1716">
        <v>7</v>
      </c>
      <c r="CZ1716" t="s">
        <v>131</v>
      </c>
      <c r="DA1716">
        <v>145</v>
      </c>
      <c r="DB1716">
        <v>1</v>
      </c>
      <c r="DC1716" t="s">
        <v>132</v>
      </c>
      <c r="DD1716" t="s">
        <v>133</v>
      </c>
      <c r="DG1716">
        <v>1948194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3">
      <c r="A1717" t="str">
        <f>"09/28/2024 21:17:10.838"</f>
        <v>09/28/2024 21:17:10.838</v>
      </c>
      <c r="C1717" t="str">
        <f t="shared" si="107"/>
        <v>FFDFD7C0</v>
      </c>
      <c r="D1717" t="s">
        <v>123</v>
      </c>
      <c r="E1717">
        <v>2</v>
      </c>
      <c r="H1717">
        <v>158</v>
      </c>
      <c r="I1717" t="s">
        <v>124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"21:17:10.516"</f>
        <v>21:17:10.516</v>
      </c>
      <c r="T1717" t="str">
        <f>"21:17:10.016"</f>
        <v>21:17:10.016</v>
      </c>
      <c r="U1717" t="str">
        <f t="shared" si="105"/>
        <v>A073EB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126</v>
      </c>
      <c r="AG1717">
        <v>0</v>
      </c>
      <c r="AH1717">
        <v>0</v>
      </c>
      <c r="AI1717">
        <v>2</v>
      </c>
      <c r="AJ1717">
        <v>1</v>
      </c>
      <c r="AK1717" t="s">
        <v>843</v>
      </c>
      <c r="AL1717">
        <v>36.02505</v>
      </c>
      <c r="AM1717" t="s">
        <v>621</v>
      </c>
      <c r="AN1717">
        <v>-75.657348999999996</v>
      </c>
      <c r="AO1717">
        <v>25</v>
      </c>
      <c r="AP1717">
        <v>975</v>
      </c>
      <c r="AQ1717" t="s">
        <v>129</v>
      </c>
      <c r="AR1717">
        <v>29</v>
      </c>
      <c r="AS1717">
        <v>124</v>
      </c>
      <c r="AT1717">
        <v>128</v>
      </c>
      <c r="BB1717" t="str">
        <f t="shared" si="106"/>
        <v>1200</v>
      </c>
      <c r="BC1717">
        <v>1</v>
      </c>
      <c r="BD1717" t="str">
        <f t="shared" si="108"/>
        <v xml:space="preserve">N1281F  </v>
      </c>
      <c r="BE1717">
        <v>1</v>
      </c>
      <c r="BG1717">
        <v>0</v>
      </c>
      <c r="BH1717">
        <v>0</v>
      </c>
      <c r="BI1717">
        <v>0</v>
      </c>
      <c r="BJ1717">
        <v>800</v>
      </c>
      <c r="BK1717">
        <v>-175</v>
      </c>
      <c r="BL1717" t="s">
        <v>130</v>
      </c>
      <c r="BM1717">
        <v>1</v>
      </c>
      <c r="BN1717">
        <v>0</v>
      </c>
      <c r="BO1717">
        <v>1</v>
      </c>
      <c r="BP1717">
        <v>0</v>
      </c>
      <c r="BT1717">
        <v>0</v>
      </c>
      <c r="BU1717">
        <v>0</v>
      </c>
      <c r="CE1717" t="str">
        <f>"21:17:10.520"</f>
        <v>21:17:10.520</v>
      </c>
      <c r="CF1717">
        <v>520007120</v>
      </c>
      <c r="CI1717">
        <v>0</v>
      </c>
      <c r="CJ1717">
        <v>1504</v>
      </c>
      <c r="CK1717">
        <v>1011.2</v>
      </c>
      <c r="CL1717">
        <v>4.2187999999999999</v>
      </c>
      <c r="CM1717">
        <v>1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5</v>
      </c>
      <c r="CY1717">
        <v>7</v>
      </c>
      <c r="CZ1717" t="s">
        <v>131</v>
      </c>
      <c r="DA1717">
        <v>145</v>
      </c>
      <c r="DB1717">
        <v>1</v>
      </c>
      <c r="DC1717" t="s">
        <v>132</v>
      </c>
      <c r="DD1717" t="s">
        <v>133</v>
      </c>
      <c r="DG1717">
        <v>1948194</v>
      </c>
      <c r="DI1717">
        <v>0</v>
      </c>
      <c r="DJ1717">
        <v>0</v>
      </c>
      <c r="DK1717">
        <v>1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3">
      <c r="A1718" t="str">
        <f>"09/28/2024 21:17:10.838"</f>
        <v>09/28/2024 21:17:10.838</v>
      </c>
      <c r="C1718" t="str">
        <f t="shared" si="107"/>
        <v>FFDFD7C0</v>
      </c>
      <c r="D1718" t="s">
        <v>427</v>
      </c>
      <c r="E1718">
        <v>46</v>
      </c>
      <c r="H1718">
        <v>143</v>
      </c>
      <c r="I1718" t="s">
        <v>428</v>
      </c>
      <c r="J1718" t="s">
        <v>297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"21:17:10.516"</f>
        <v>21:17:10.516</v>
      </c>
      <c r="T1718" t="str">
        <f>"21:17:10.016"</f>
        <v>21:17:10.016</v>
      </c>
      <c r="U1718" t="str">
        <f t="shared" si="105"/>
        <v>A073EB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126</v>
      </c>
      <c r="AG1718">
        <v>0</v>
      </c>
      <c r="AH1718">
        <v>0</v>
      </c>
      <c r="AI1718">
        <v>2</v>
      </c>
      <c r="AJ1718">
        <v>1</v>
      </c>
      <c r="AK1718" t="s">
        <v>843</v>
      </c>
      <c r="AL1718">
        <v>36.02505</v>
      </c>
      <c r="AM1718" t="s">
        <v>621</v>
      </c>
      <c r="AN1718">
        <v>-75.657348999999996</v>
      </c>
      <c r="AO1718">
        <v>25</v>
      </c>
      <c r="AP1718">
        <v>975</v>
      </c>
      <c r="AQ1718" t="s">
        <v>129</v>
      </c>
      <c r="AR1718">
        <v>29</v>
      </c>
      <c r="AS1718">
        <v>124</v>
      </c>
      <c r="AT1718">
        <v>128</v>
      </c>
      <c r="BB1718" t="str">
        <f t="shared" si="106"/>
        <v>1200</v>
      </c>
      <c r="BC1718">
        <v>1</v>
      </c>
      <c r="BD1718" t="str">
        <f t="shared" si="108"/>
        <v xml:space="preserve">N1281F  </v>
      </c>
      <c r="BE1718">
        <v>1</v>
      </c>
      <c r="BG1718">
        <v>0</v>
      </c>
      <c r="BH1718">
        <v>0</v>
      </c>
      <c r="BI1718">
        <v>0</v>
      </c>
      <c r="BJ1718">
        <v>800</v>
      </c>
      <c r="BK1718">
        <v>-175</v>
      </c>
      <c r="BL1718" t="s">
        <v>130</v>
      </c>
      <c r="BM1718">
        <v>1</v>
      </c>
      <c r="BN1718">
        <v>0</v>
      </c>
      <c r="BO1718">
        <v>1</v>
      </c>
      <c r="BP1718">
        <v>0</v>
      </c>
      <c r="BT1718">
        <v>0</v>
      </c>
      <c r="BU1718">
        <v>0</v>
      </c>
      <c r="CE1718" t="str">
        <f>"21:17:10.520"</f>
        <v>21:17:10.520</v>
      </c>
      <c r="CF1718">
        <v>520007120</v>
      </c>
      <c r="CI1718">
        <v>0</v>
      </c>
      <c r="CJ1718">
        <v>1504</v>
      </c>
      <c r="CK1718">
        <v>1011.2</v>
      </c>
      <c r="CL1718">
        <v>4.2187999999999999</v>
      </c>
      <c r="CM1718">
        <v>1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5</v>
      </c>
      <c r="CY1718">
        <v>7</v>
      </c>
      <c r="CZ1718" t="s">
        <v>131</v>
      </c>
      <c r="DA1718">
        <v>145</v>
      </c>
      <c r="DB1718">
        <v>1</v>
      </c>
      <c r="DC1718" t="s">
        <v>132</v>
      </c>
      <c r="DD1718" t="s">
        <v>133</v>
      </c>
      <c r="DG1718">
        <v>1948194</v>
      </c>
      <c r="DI1718">
        <v>0</v>
      </c>
      <c r="DJ1718">
        <v>0</v>
      </c>
      <c r="DK1718">
        <v>1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3">
      <c r="A1719" t="str">
        <f>"09/28/2024 21:17:10.838"</f>
        <v>09/28/2024 21:17:10.838</v>
      </c>
      <c r="C1719" t="str">
        <f t="shared" si="107"/>
        <v>FFDFD7C0</v>
      </c>
      <c r="D1719" t="s">
        <v>136</v>
      </c>
      <c r="E1719">
        <v>4</v>
      </c>
      <c r="F1719">
        <v>1004</v>
      </c>
      <c r="G1719" t="s">
        <v>124</v>
      </c>
      <c r="J1719" t="s">
        <v>137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"21:17:10.516"</f>
        <v>21:17:10.516</v>
      </c>
      <c r="T1719" t="str">
        <f>"21:17:10.016"</f>
        <v>21:17:10.016</v>
      </c>
      <c r="U1719" t="str">
        <f t="shared" si="105"/>
        <v>A073EB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126</v>
      </c>
      <c r="AG1719">
        <v>0</v>
      </c>
      <c r="AH1719">
        <v>0</v>
      </c>
      <c r="AI1719">
        <v>2</v>
      </c>
      <c r="AJ1719">
        <v>1</v>
      </c>
      <c r="AK1719" t="s">
        <v>843</v>
      </c>
      <c r="AL1719">
        <v>36.02505</v>
      </c>
      <c r="AM1719" t="s">
        <v>621</v>
      </c>
      <c r="AN1719">
        <v>-75.657348999999996</v>
      </c>
      <c r="AO1719">
        <v>25</v>
      </c>
      <c r="AP1719">
        <v>975</v>
      </c>
      <c r="AQ1719" t="s">
        <v>129</v>
      </c>
      <c r="AR1719">
        <v>29</v>
      </c>
      <c r="AS1719">
        <v>124</v>
      </c>
      <c r="AT1719">
        <v>128</v>
      </c>
      <c r="BB1719" t="str">
        <f t="shared" si="106"/>
        <v>1200</v>
      </c>
      <c r="BC1719">
        <v>1</v>
      </c>
      <c r="BD1719" t="str">
        <f t="shared" si="108"/>
        <v xml:space="preserve">N1281F  </v>
      </c>
      <c r="BE1719">
        <v>1</v>
      </c>
      <c r="BG1719">
        <v>0</v>
      </c>
      <c r="BH1719">
        <v>0</v>
      </c>
      <c r="BI1719">
        <v>0</v>
      </c>
      <c r="BJ1719">
        <v>800</v>
      </c>
      <c r="BK1719">
        <v>-175</v>
      </c>
      <c r="BL1719" t="s">
        <v>130</v>
      </c>
      <c r="BM1719">
        <v>1</v>
      </c>
      <c r="BN1719">
        <v>0</v>
      </c>
      <c r="BO1719">
        <v>1</v>
      </c>
      <c r="BP1719">
        <v>0</v>
      </c>
      <c r="BT1719">
        <v>0</v>
      </c>
      <c r="BU1719">
        <v>0</v>
      </c>
      <c r="CE1719" t="str">
        <f>"21:17:10.520"</f>
        <v>21:17:10.520</v>
      </c>
      <c r="CF1719">
        <v>520007120</v>
      </c>
      <c r="CI1719">
        <v>0</v>
      </c>
      <c r="CJ1719">
        <v>1504</v>
      </c>
      <c r="CK1719">
        <v>1011.2</v>
      </c>
      <c r="CL1719">
        <v>4.2187999999999999</v>
      </c>
      <c r="CM1719">
        <v>1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5</v>
      </c>
      <c r="CY1719">
        <v>7</v>
      </c>
      <c r="CZ1719" t="s">
        <v>131</v>
      </c>
      <c r="DA1719">
        <v>145</v>
      </c>
      <c r="DB1719">
        <v>1</v>
      </c>
      <c r="DC1719" t="s">
        <v>132</v>
      </c>
      <c r="DD1719" t="s">
        <v>133</v>
      </c>
      <c r="DG1719">
        <v>1948194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3">
      <c r="A1720" t="str">
        <f>"09/28/2024 21:17:11.713"</f>
        <v>09/28/2024 21:17:11.713</v>
      </c>
      <c r="C1720" t="str">
        <f t="shared" si="107"/>
        <v>FFDFD7C0</v>
      </c>
      <c r="D1720" t="s">
        <v>136</v>
      </c>
      <c r="E1720">
        <v>3</v>
      </c>
      <c r="F1720">
        <v>1003</v>
      </c>
      <c r="G1720" t="s">
        <v>142</v>
      </c>
      <c r="J1720" t="s">
        <v>137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"21:17:11.484"</f>
        <v>21:17:11.484</v>
      </c>
      <c r="T1720" t="str">
        <f>"21:17:10.584"</f>
        <v>21:17:10.584</v>
      </c>
      <c r="U1720" t="str">
        <f t="shared" si="105"/>
        <v>A073EB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126</v>
      </c>
      <c r="AG1720">
        <v>0</v>
      </c>
      <c r="AH1720">
        <v>0</v>
      </c>
      <c r="AI1720">
        <v>2</v>
      </c>
      <c r="AJ1720">
        <v>1</v>
      </c>
      <c r="AK1720" t="s">
        <v>844</v>
      </c>
      <c r="AL1720">
        <v>36.025585999999997</v>
      </c>
      <c r="AM1720" t="s">
        <v>845</v>
      </c>
      <c r="AN1720">
        <v>-75.657177000000004</v>
      </c>
      <c r="AO1720">
        <v>25</v>
      </c>
      <c r="AP1720">
        <v>975</v>
      </c>
      <c r="AQ1720" t="s">
        <v>129</v>
      </c>
      <c r="AR1720">
        <v>29</v>
      </c>
      <c r="AS1720">
        <v>124</v>
      </c>
      <c r="AT1720">
        <v>128</v>
      </c>
      <c r="BB1720" t="str">
        <f t="shared" si="106"/>
        <v>1200</v>
      </c>
      <c r="BC1720">
        <v>1</v>
      </c>
      <c r="BD1720" t="str">
        <f t="shared" si="108"/>
        <v xml:space="preserve">N1281F  </v>
      </c>
      <c r="BE1720">
        <v>1</v>
      </c>
      <c r="BG1720">
        <v>0</v>
      </c>
      <c r="BH1720">
        <v>0</v>
      </c>
      <c r="BI1720">
        <v>0</v>
      </c>
      <c r="BJ1720">
        <v>825</v>
      </c>
      <c r="BK1720">
        <v>-150</v>
      </c>
      <c r="BL1720" t="s">
        <v>130</v>
      </c>
      <c r="BM1720">
        <v>1</v>
      </c>
      <c r="BN1720">
        <v>0</v>
      </c>
      <c r="BO1720">
        <v>1</v>
      </c>
      <c r="BP1720">
        <v>0</v>
      </c>
      <c r="BT1720">
        <v>0</v>
      </c>
      <c r="BU1720">
        <v>0</v>
      </c>
      <c r="CE1720" t="str">
        <f>"21:17:11.487"</f>
        <v>21:17:11.487</v>
      </c>
      <c r="CF1720">
        <v>486671154</v>
      </c>
      <c r="CI1720">
        <v>0</v>
      </c>
      <c r="CJ1720">
        <v>1504</v>
      </c>
      <c r="CK1720">
        <v>1011.2</v>
      </c>
      <c r="CL1720">
        <v>4.2187999999999999</v>
      </c>
      <c r="CM1720">
        <v>1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6</v>
      </c>
      <c r="CY1720">
        <v>7</v>
      </c>
      <c r="CZ1720" t="s">
        <v>131</v>
      </c>
      <c r="DA1720">
        <v>145</v>
      </c>
      <c r="DB1720">
        <v>1</v>
      </c>
      <c r="DC1720" t="s">
        <v>132</v>
      </c>
      <c r="DD1720" t="s">
        <v>133</v>
      </c>
      <c r="DG1720">
        <v>1948669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3">
      <c r="A1721" t="str">
        <f>"09/28/2024 21:17:11.713"</f>
        <v>09/28/2024 21:17:11.713</v>
      </c>
      <c r="C1721" t="str">
        <f t="shared" si="107"/>
        <v>FFDFD7C0</v>
      </c>
      <c r="D1721" t="s">
        <v>143</v>
      </c>
      <c r="E1721">
        <v>13</v>
      </c>
      <c r="J1721" t="s">
        <v>144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"21:17:11.484"</f>
        <v>21:17:11.484</v>
      </c>
      <c r="T1721" t="str">
        <f>"21:17:10.584"</f>
        <v>21:17:10.584</v>
      </c>
      <c r="U1721" t="str">
        <f t="shared" si="105"/>
        <v>A073EB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126</v>
      </c>
      <c r="AG1721">
        <v>0</v>
      </c>
      <c r="AH1721">
        <v>0</v>
      </c>
      <c r="AI1721">
        <v>2</v>
      </c>
      <c r="AJ1721">
        <v>1</v>
      </c>
      <c r="AK1721" t="s">
        <v>844</v>
      </c>
      <c r="AL1721">
        <v>36.025585999999997</v>
      </c>
      <c r="AM1721" t="s">
        <v>845</v>
      </c>
      <c r="AN1721">
        <v>-75.657177000000004</v>
      </c>
      <c r="AO1721">
        <v>25</v>
      </c>
      <c r="AP1721">
        <v>975</v>
      </c>
      <c r="AQ1721" t="s">
        <v>129</v>
      </c>
      <c r="AR1721">
        <v>29</v>
      </c>
      <c r="AS1721">
        <v>124</v>
      </c>
      <c r="AT1721">
        <v>128</v>
      </c>
      <c r="BB1721" t="str">
        <f t="shared" si="106"/>
        <v>1200</v>
      </c>
      <c r="BC1721">
        <v>1</v>
      </c>
      <c r="BD1721" t="str">
        <f t="shared" si="108"/>
        <v xml:space="preserve">N1281F  </v>
      </c>
      <c r="BE1721">
        <v>1</v>
      </c>
      <c r="BG1721">
        <v>0</v>
      </c>
      <c r="BH1721">
        <v>0</v>
      </c>
      <c r="BI1721">
        <v>0</v>
      </c>
      <c r="BJ1721">
        <v>825</v>
      </c>
      <c r="BK1721">
        <v>-150</v>
      </c>
      <c r="BL1721" t="s">
        <v>130</v>
      </c>
      <c r="BM1721">
        <v>1</v>
      </c>
      <c r="BN1721">
        <v>0</v>
      </c>
      <c r="BO1721">
        <v>1</v>
      </c>
      <c r="BP1721">
        <v>0</v>
      </c>
      <c r="BT1721">
        <v>0</v>
      </c>
      <c r="BU1721">
        <v>0</v>
      </c>
      <c r="CE1721" t="str">
        <f>"21:17:11.487"</f>
        <v>21:17:11.487</v>
      </c>
      <c r="CF1721">
        <v>486671154</v>
      </c>
      <c r="CI1721">
        <v>0</v>
      </c>
      <c r="CJ1721">
        <v>1504</v>
      </c>
      <c r="CK1721">
        <v>1011.2</v>
      </c>
      <c r="CL1721">
        <v>4.2187999999999999</v>
      </c>
      <c r="CM1721">
        <v>1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6</v>
      </c>
      <c r="CY1721">
        <v>7</v>
      </c>
      <c r="CZ1721" t="s">
        <v>131</v>
      </c>
      <c r="DA1721">
        <v>145</v>
      </c>
      <c r="DB1721">
        <v>1</v>
      </c>
      <c r="DC1721" t="s">
        <v>132</v>
      </c>
      <c r="DD1721" t="s">
        <v>133</v>
      </c>
      <c r="DG1721">
        <v>1948669</v>
      </c>
      <c r="DI1721">
        <v>0</v>
      </c>
      <c r="DJ1721">
        <v>0</v>
      </c>
      <c r="DK1721">
        <v>1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3">
      <c r="A1722" t="str">
        <f>"09/28/2024 21:17:11.760"</f>
        <v>09/28/2024 21:17:11.760</v>
      </c>
      <c r="C1722" t="str">
        <f t="shared" si="107"/>
        <v>FFDFD7C0</v>
      </c>
      <c r="D1722" t="s">
        <v>123</v>
      </c>
      <c r="E1722">
        <v>2</v>
      </c>
      <c r="H1722">
        <v>158</v>
      </c>
      <c r="I1722" t="s">
        <v>124</v>
      </c>
      <c r="J1722" t="s">
        <v>125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"21:17:11.484"</f>
        <v>21:17:11.484</v>
      </c>
      <c r="T1722" t="str">
        <f>"21:17:10.584"</f>
        <v>21:17:10.584</v>
      </c>
      <c r="U1722" t="str">
        <f t="shared" si="105"/>
        <v>A073EB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126</v>
      </c>
      <c r="AG1722">
        <v>0</v>
      </c>
      <c r="AH1722">
        <v>0</v>
      </c>
      <c r="AI1722">
        <v>2</v>
      </c>
      <c r="AJ1722">
        <v>1</v>
      </c>
      <c r="AK1722" t="s">
        <v>844</v>
      </c>
      <c r="AL1722">
        <v>36.025585999999997</v>
      </c>
      <c r="AM1722" t="s">
        <v>845</v>
      </c>
      <c r="AN1722">
        <v>-75.657177000000004</v>
      </c>
      <c r="AO1722">
        <v>25</v>
      </c>
      <c r="AP1722">
        <v>975</v>
      </c>
      <c r="AQ1722" t="s">
        <v>129</v>
      </c>
      <c r="AR1722">
        <v>29</v>
      </c>
      <c r="AS1722">
        <v>124</v>
      </c>
      <c r="AT1722">
        <v>128</v>
      </c>
      <c r="BB1722" t="str">
        <f t="shared" si="106"/>
        <v>1200</v>
      </c>
      <c r="BC1722">
        <v>1</v>
      </c>
      <c r="BD1722" t="str">
        <f t="shared" si="108"/>
        <v xml:space="preserve">N1281F  </v>
      </c>
      <c r="BE1722">
        <v>1</v>
      </c>
      <c r="BG1722">
        <v>0</v>
      </c>
      <c r="BH1722">
        <v>0</v>
      </c>
      <c r="BI1722">
        <v>0</v>
      </c>
      <c r="BJ1722">
        <v>825</v>
      </c>
      <c r="BK1722">
        <v>-150</v>
      </c>
      <c r="BL1722" t="s">
        <v>130</v>
      </c>
      <c r="BM1722">
        <v>1</v>
      </c>
      <c r="BN1722">
        <v>0</v>
      </c>
      <c r="BO1722">
        <v>1</v>
      </c>
      <c r="BP1722">
        <v>0</v>
      </c>
      <c r="BT1722">
        <v>0</v>
      </c>
      <c r="BU1722">
        <v>0</v>
      </c>
      <c r="CE1722" t="str">
        <f>"21:17:11.487"</f>
        <v>21:17:11.487</v>
      </c>
      <c r="CF1722">
        <v>486671154</v>
      </c>
      <c r="CI1722">
        <v>0</v>
      </c>
      <c r="CJ1722">
        <v>1504</v>
      </c>
      <c r="CK1722">
        <v>1011.2</v>
      </c>
      <c r="CL1722">
        <v>4.2187999999999999</v>
      </c>
      <c r="CM1722">
        <v>1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6</v>
      </c>
      <c r="CY1722">
        <v>7</v>
      </c>
      <c r="CZ1722" t="s">
        <v>131</v>
      </c>
      <c r="DA1722">
        <v>145</v>
      </c>
      <c r="DB1722">
        <v>1</v>
      </c>
      <c r="DC1722" t="s">
        <v>132</v>
      </c>
      <c r="DD1722" t="s">
        <v>133</v>
      </c>
      <c r="DG1722">
        <v>1948669</v>
      </c>
      <c r="DI1722">
        <v>0</v>
      </c>
      <c r="DJ1722">
        <v>0</v>
      </c>
      <c r="DK1722">
        <v>1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3">
      <c r="A1723" t="str">
        <f>"09/28/2024 21:17:11.760"</f>
        <v>09/28/2024 21:17:11.760</v>
      </c>
      <c r="C1723" t="str">
        <f t="shared" si="107"/>
        <v>FFDFD7C0</v>
      </c>
      <c r="D1723" t="s">
        <v>136</v>
      </c>
      <c r="E1723">
        <v>4</v>
      </c>
      <c r="F1723">
        <v>1004</v>
      </c>
      <c r="G1723" t="s">
        <v>124</v>
      </c>
      <c r="J1723" t="s">
        <v>137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"21:17:11.484"</f>
        <v>21:17:11.484</v>
      </c>
      <c r="T1723" t="str">
        <f>"21:17:10.584"</f>
        <v>21:17:10.584</v>
      </c>
      <c r="U1723" t="str">
        <f t="shared" si="105"/>
        <v>A073EB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126</v>
      </c>
      <c r="AG1723">
        <v>0</v>
      </c>
      <c r="AH1723">
        <v>0</v>
      </c>
      <c r="AI1723">
        <v>2</v>
      </c>
      <c r="AJ1723">
        <v>1</v>
      </c>
      <c r="AK1723" t="s">
        <v>844</v>
      </c>
      <c r="AL1723">
        <v>36.025585999999997</v>
      </c>
      <c r="AM1723" t="s">
        <v>845</v>
      </c>
      <c r="AN1723">
        <v>-75.657177000000004</v>
      </c>
      <c r="AO1723">
        <v>25</v>
      </c>
      <c r="AP1723">
        <v>975</v>
      </c>
      <c r="AQ1723" t="s">
        <v>129</v>
      </c>
      <c r="AR1723">
        <v>29</v>
      </c>
      <c r="AS1723">
        <v>124</v>
      </c>
      <c r="AT1723">
        <v>128</v>
      </c>
      <c r="BB1723" t="str">
        <f t="shared" si="106"/>
        <v>1200</v>
      </c>
      <c r="BC1723">
        <v>1</v>
      </c>
      <c r="BD1723" t="str">
        <f t="shared" si="108"/>
        <v xml:space="preserve">N1281F  </v>
      </c>
      <c r="BE1723">
        <v>1</v>
      </c>
      <c r="BG1723">
        <v>0</v>
      </c>
      <c r="BH1723">
        <v>0</v>
      </c>
      <c r="BI1723">
        <v>0</v>
      </c>
      <c r="BJ1723">
        <v>825</v>
      </c>
      <c r="BK1723">
        <v>-150</v>
      </c>
      <c r="BL1723" t="s">
        <v>130</v>
      </c>
      <c r="BM1723">
        <v>1</v>
      </c>
      <c r="BN1723">
        <v>0</v>
      </c>
      <c r="BO1723">
        <v>1</v>
      </c>
      <c r="BP1723">
        <v>0</v>
      </c>
      <c r="BT1723">
        <v>0</v>
      </c>
      <c r="BU1723">
        <v>0</v>
      </c>
      <c r="CE1723" t="str">
        <f>"21:17:11.487"</f>
        <v>21:17:11.487</v>
      </c>
      <c r="CF1723">
        <v>486671154</v>
      </c>
      <c r="CI1723">
        <v>0</v>
      </c>
      <c r="CJ1723">
        <v>1504</v>
      </c>
      <c r="CK1723">
        <v>1011.2</v>
      </c>
      <c r="CL1723">
        <v>4.2187999999999999</v>
      </c>
      <c r="CM1723">
        <v>1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6</v>
      </c>
      <c r="CY1723">
        <v>7</v>
      </c>
      <c r="CZ1723" t="s">
        <v>131</v>
      </c>
      <c r="DA1723">
        <v>145</v>
      </c>
      <c r="DB1723">
        <v>1</v>
      </c>
      <c r="DC1723" t="s">
        <v>132</v>
      </c>
      <c r="DD1723" t="s">
        <v>133</v>
      </c>
      <c r="DG1723">
        <v>1948669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3">
      <c r="A1724" t="str">
        <f>"09/28/2024 21:17:11.760"</f>
        <v>09/28/2024 21:17:11.760</v>
      </c>
      <c r="C1724" t="str">
        <f t="shared" si="107"/>
        <v>FFDFD7C0</v>
      </c>
      <c r="D1724" t="s">
        <v>427</v>
      </c>
      <c r="E1724">
        <v>46</v>
      </c>
      <c r="H1724">
        <v>143</v>
      </c>
      <c r="I1724" t="s">
        <v>428</v>
      </c>
      <c r="J1724" t="s">
        <v>297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"21:17:11.484"</f>
        <v>21:17:11.484</v>
      </c>
      <c r="T1724" t="str">
        <f>"21:17:10.584"</f>
        <v>21:17:10.584</v>
      </c>
      <c r="U1724" t="str">
        <f t="shared" si="105"/>
        <v>A073EB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126</v>
      </c>
      <c r="AG1724">
        <v>0</v>
      </c>
      <c r="AH1724">
        <v>0</v>
      </c>
      <c r="AI1724">
        <v>2</v>
      </c>
      <c r="AJ1724">
        <v>1</v>
      </c>
      <c r="AK1724" t="s">
        <v>844</v>
      </c>
      <c r="AL1724">
        <v>36.025585999999997</v>
      </c>
      <c r="AM1724" t="s">
        <v>845</v>
      </c>
      <c r="AN1724">
        <v>-75.657177000000004</v>
      </c>
      <c r="AO1724">
        <v>25</v>
      </c>
      <c r="AP1724">
        <v>975</v>
      </c>
      <c r="AQ1724" t="s">
        <v>129</v>
      </c>
      <c r="AR1724">
        <v>29</v>
      </c>
      <c r="AS1724">
        <v>124</v>
      </c>
      <c r="AT1724">
        <v>128</v>
      </c>
      <c r="BB1724" t="str">
        <f t="shared" si="106"/>
        <v>1200</v>
      </c>
      <c r="BC1724">
        <v>1</v>
      </c>
      <c r="BD1724" t="str">
        <f t="shared" si="108"/>
        <v xml:space="preserve">N1281F  </v>
      </c>
      <c r="BE1724">
        <v>1</v>
      </c>
      <c r="BG1724">
        <v>0</v>
      </c>
      <c r="BH1724">
        <v>0</v>
      </c>
      <c r="BI1724">
        <v>0</v>
      </c>
      <c r="BJ1724">
        <v>825</v>
      </c>
      <c r="BK1724">
        <v>-150</v>
      </c>
      <c r="BL1724" t="s">
        <v>130</v>
      </c>
      <c r="BM1724">
        <v>1</v>
      </c>
      <c r="BN1724">
        <v>0</v>
      </c>
      <c r="BO1724">
        <v>1</v>
      </c>
      <c r="BP1724">
        <v>0</v>
      </c>
      <c r="BT1724">
        <v>0</v>
      </c>
      <c r="BU1724">
        <v>0</v>
      </c>
      <c r="CE1724" t="str">
        <f>"21:17:11.487"</f>
        <v>21:17:11.487</v>
      </c>
      <c r="CF1724">
        <v>486671154</v>
      </c>
      <c r="CI1724">
        <v>0</v>
      </c>
      <c r="CJ1724">
        <v>1504</v>
      </c>
      <c r="CK1724">
        <v>1011.2</v>
      </c>
      <c r="CL1724">
        <v>4.2187999999999999</v>
      </c>
      <c r="CM1724">
        <v>1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6</v>
      </c>
      <c r="CY1724">
        <v>7</v>
      </c>
      <c r="CZ1724" t="s">
        <v>131</v>
      </c>
      <c r="DA1724">
        <v>145</v>
      </c>
      <c r="DB1724">
        <v>1</v>
      </c>
      <c r="DC1724" t="s">
        <v>132</v>
      </c>
      <c r="DD1724" t="s">
        <v>133</v>
      </c>
      <c r="DG1724">
        <v>1948669</v>
      </c>
      <c r="DI1724">
        <v>0</v>
      </c>
      <c r="DJ1724">
        <v>0</v>
      </c>
      <c r="DK1724">
        <v>1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3">
      <c r="A1725" t="str">
        <f>"09/28/2024 21:17:12.791"</f>
        <v>09/28/2024 21:17:12.791</v>
      </c>
      <c r="C1725" t="str">
        <f t="shared" si="107"/>
        <v>FFDFD7C0</v>
      </c>
      <c r="D1725" t="s">
        <v>143</v>
      </c>
      <c r="E1725">
        <v>13</v>
      </c>
      <c r="J1725" t="s">
        <v>144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"21:17:12.508"</f>
        <v>21:17:12.508</v>
      </c>
      <c r="T1725" t="str">
        <f>"21:17:12.108"</f>
        <v>21:17:12.108</v>
      </c>
      <c r="U1725" t="str">
        <f t="shared" si="105"/>
        <v>A073EB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126</v>
      </c>
      <c r="AG1725">
        <v>0</v>
      </c>
      <c r="AH1725">
        <v>0</v>
      </c>
      <c r="AI1725">
        <v>2</v>
      </c>
      <c r="AJ1725">
        <v>1</v>
      </c>
      <c r="AK1725" t="s">
        <v>846</v>
      </c>
      <c r="AL1725">
        <v>36.026187</v>
      </c>
      <c r="AM1725" t="s">
        <v>847</v>
      </c>
      <c r="AN1725">
        <v>-75.657004999999998</v>
      </c>
      <c r="AO1725">
        <v>25</v>
      </c>
      <c r="AP1725">
        <v>975</v>
      </c>
      <c r="AQ1725" t="s">
        <v>129</v>
      </c>
      <c r="AR1725">
        <v>30</v>
      </c>
      <c r="AS1725">
        <v>125</v>
      </c>
      <c r="AT1725">
        <v>128</v>
      </c>
      <c r="BB1725" t="str">
        <f t="shared" si="106"/>
        <v>1200</v>
      </c>
      <c r="BC1725">
        <v>1</v>
      </c>
      <c r="BD1725" t="str">
        <f t="shared" si="108"/>
        <v xml:space="preserve">N1281F  </v>
      </c>
      <c r="BE1725">
        <v>1</v>
      </c>
      <c r="BG1725">
        <v>0</v>
      </c>
      <c r="BH1725">
        <v>0</v>
      </c>
      <c r="BI1725">
        <v>0</v>
      </c>
      <c r="BJ1725">
        <v>825</v>
      </c>
      <c r="BK1725">
        <v>-150</v>
      </c>
      <c r="BL1725" t="s">
        <v>130</v>
      </c>
      <c r="BM1725">
        <v>1</v>
      </c>
      <c r="BN1725">
        <v>0</v>
      </c>
      <c r="BO1725">
        <v>1</v>
      </c>
      <c r="BP1725">
        <v>0</v>
      </c>
      <c r="BT1725">
        <v>0</v>
      </c>
      <c r="BU1725">
        <v>0</v>
      </c>
      <c r="CE1725" t="str">
        <f>"21:17:12.511"</f>
        <v>21:17:12.511</v>
      </c>
      <c r="CF1725">
        <v>510679581</v>
      </c>
      <c r="CI1725">
        <v>0</v>
      </c>
      <c r="CJ1725">
        <v>1504</v>
      </c>
      <c r="CK1725">
        <v>1011.2</v>
      </c>
      <c r="CL1725">
        <v>4.2187999999999999</v>
      </c>
      <c r="CM1725">
        <v>1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6</v>
      </c>
      <c r="CY1725">
        <v>7</v>
      </c>
      <c r="CZ1725" t="s">
        <v>131</v>
      </c>
      <c r="DA1725">
        <v>145</v>
      </c>
      <c r="DB1725">
        <v>1</v>
      </c>
      <c r="DC1725" t="s">
        <v>132</v>
      </c>
      <c r="DD1725" t="s">
        <v>133</v>
      </c>
      <c r="DG1725">
        <v>1949180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3">
      <c r="A1726" t="str">
        <f>"09/28/2024 21:17:12.791"</f>
        <v>09/28/2024 21:17:12.791</v>
      </c>
      <c r="C1726" t="str">
        <f t="shared" si="107"/>
        <v>FFDFD7C0</v>
      </c>
      <c r="D1726" t="s">
        <v>123</v>
      </c>
      <c r="E1726">
        <v>2</v>
      </c>
      <c r="H1726">
        <v>158</v>
      </c>
      <c r="I1726" t="s">
        <v>124</v>
      </c>
      <c r="J1726" t="s">
        <v>125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"21:17:12.508"</f>
        <v>21:17:12.508</v>
      </c>
      <c r="T1726" t="str">
        <f>"21:17:12.108"</f>
        <v>21:17:12.108</v>
      </c>
      <c r="U1726" t="str">
        <f t="shared" si="105"/>
        <v>A073EB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126</v>
      </c>
      <c r="AG1726">
        <v>0</v>
      </c>
      <c r="AH1726">
        <v>0</v>
      </c>
      <c r="AI1726">
        <v>2</v>
      </c>
      <c r="AJ1726">
        <v>1</v>
      </c>
      <c r="AK1726" t="s">
        <v>846</v>
      </c>
      <c r="AL1726">
        <v>36.026187</v>
      </c>
      <c r="AM1726" t="s">
        <v>847</v>
      </c>
      <c r="AN1726">
        <v>-75.657004999999998</v>
      </c>
      <c r="AO1726">
        <v>25</v>
      </c>
      <c r="AP1726">
        <v>975</v>
      </c>
      <c r="AQ1726" t="s">
        <v>129</v>
      </c>
      <c r="AR1726">
        <v>30</v>
      </c>
      <c r="AS1726">
        <v>125</v>
      </c>
      <c r="AT1726">
        <v>128</v>
      </c>
      <c r="BB1726" t="str">
        <f t="shared" si="106"/>
        <v>1200</v>
      </c>
      <c r="BC1726">
        <v>1</v>
      </c>
      <c r="BD1726" t="str">
        <f t="shared" si="108"/>
        <v xml:space="preserve">N1281F  </v>
      </c>
      <c r="BE1726">
        <v>1</v>
      </c>
      <c r="BG1726">
        <v>0</v>
      </c>
      <c r="BH1726">
        <v>0</v>
      </c>
      <c r="BI1726">
        <v>0</v>
      </c>
      <c r="BJ1726">
        <v>825</v>
      </c>
      <c r="BK1726">
        <v>-150</v>
      </c>
      <c r="BL1726" t="s">
        <v>130</v>
      </c>
      <c r="BM1726">
        <v>1</v>
      </c>
      <c r="BN1726">
        <v>0</v>
      </c>
      <c r="BO1726">
        <v>1</v>
      </c>
      <c r="BP1726">
        <v>0</v>
      </c>
      <c r="BT1726">
        <v>0</v>
      </c>
      <c r="BU1726">
        <v>0</v>
      </c>
      <c r="CE1726" t="str">
        <f>"21:17:12.511"</f>
        <v>21:17:12.511</v>
      </c>
      <c r="CF1726">
        <v>510679581</v>
      </c>
      <c r="CI1726">
        <v>0</v>
      </c>
      <c r="CJ1726">
        <v>1504</v>
      </c>
      <c r="CK1726">
        <v>1011.2</v>
      </c>
      <c r="CL1726">
        <v>4.2187999999999999</v>
      </c>
      <c r="CM1726">
        <v>1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6</v>
      </c>
      <c r="CY1726">
        <v>7</v>
      </c>
      <c r="CZ1726" t="s">
        <v>131</v>
      </c>
      <c r="DA1726">
        <v>145</v>
      </c>
      <c r="DB1726">
        <v>1</v>
      </c>
      <c r="DC1726" t="s">
        <v>132</v>
      </c>
      <c r="DD1726" t="s">
        <v>133</v>
      </c>
      <c r="DG1726">
        <v>1949180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3">
      <c r="A1727" t="str">
        <f>"09/28/2024 21:17:12.791"</f>
        <v>09/28/2024 21:17:12.791</v>
      </c>
      <c r="C1727" t="str">
        <f t="shared" si="107"/>
        <v>FFDFD7C0</v>
      </c>
      <c r="D1727" t="s">
        <v>427</v>
      </c>
      <c r="E1727">
        <v>46</v>
      </c>
      <c r="H1727">
        <v>143</v>
      </c>
      <c r="I1727" t="s">
        <v>428</v>
      </c>
      <c r="J1727" t="s">
        <v>297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"21:17:12.508"</f>
        <v>21:17:12.508</v>
      </c>
      <c r="T1727" t="str">
        <f>"21:17:12.108"</f>
        <v>21:17:12.108</v>
      </c>
      <c r="U1727" t="str">
        <f t="shared" si="105"/>
        <v>A073EB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126</v>
      </c>
      <c r="AG1727">
        <v>0</v>
      </c>
      <c r="AH1727">
        <v>0</v>
      </c>
      <c r="AI1727">
        <v>2</v>
      </c>
      <c r="AJ1727">
        <v>1</v>
      </c>
      <c r="AK1727" t="s">
        <v>846</v>
      </c>
      <c r="AL1727">
        <v>36.026187</v>
      </c>
      <c r="AM1727" t="s">
        <v>847</v>
      </c>
      <c r="AN1727">
        <v>-75.657004999999998</v>
      </c>
      <c r="AO1727">
        <v>25</v>
      </c>
      <c r="AP1727">
        <v>975</v>
      </c>
      <c r="AQ1727" t="s">
        <v>129</v>
      </c>
      <c r="AR1727">
        <v>30</v>
      </c>
      <c r="AS1727">
        <v>125</v>
      </c>
      <c r="AT1727">
        <v>128</v>
      </c>
      <c r="BB1727" t="str">
        <f t="shared" si="106"/>
        <v>1200</v>
      </c>
      <c r="BC1727">
        <v>1</v>
      </c>
      <c r="BD1727" t="str">
        <f t="shared" si="108"/>
        <v xml:space="preserve">N1281F  </v>
      </c>
      <c r="BE1727">
        <v>1</v>
      </c>
      <c r="BG1727">
        <v>0</v>
      </c>
      <c r="BH1727">
        <v>0</v>
      </c>
      <c r="BI1727">
        <v>0</v>
      </c>
      <c r="BJ1727">
        <v>825</v>
      </c>
      <c r="BK1727">
        <v>-150</v>
      </c>
      <c r="BL1727" t="s">
        <v>130</v>
      </c>
      <c r="BM1727">
        <v>1</v>
      </c>
      <c r="BN1727">
        <v>0</v>
      </c>
      <c r="BO1727">
        <v>1</v>
      </c>
      <c r="BP1727">
        <v>0</v>
      </c>
      <c r="BT1727">
        <v>0</v>
      </c>
      <c r="BU1727">
        <v>0</v>
      </c>
      <c r="CE1727" t="str">
        <f>"21:17:12.511"</f>
        <v>21:17:12.511</v>
      </c>
      <c r="CF1727">
        <v>510679581</v>
      </c>
      <c r="CI1727">
        <v>0</v>
      </c>
      <c r="CJ1727">
        <v>1504</v>
      </c>
      <c r="CK1727">
        <v>1011.2</v>
      </c>
      <c r="CL1727">
        <v>4.2187999999999999</v>
      </c>
      <c r="CM1727">
        <v>1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6</v>
      </c>
      <c r="CY1727">
        <v>7</v>
      </c>
      <c r="CZ1727" t="s">
        <v>131</v>
      </c>
      <c r="DA1727">
        <v>145</v>
      </c>
      <c r="DB1727">
        <v>1</v>
      </c>
      <c r="DC1727" t="s">
        <v>132</v>
      </c>
      <c r="DD1727" t="s">
        <v>133</v>
      </c>
      <c r="DG1727">
        <v>1949180</v>
      </c>
      <c r="DI1727">
        <v>0</v>
      </c>
      <c r="DJ1727">
        <v>0</v>
      </c>
      <c r="DK1727">
        <v>1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3">
      <c r="A1728" t="str">
        <f>"09/28/2024 21:17:12.931"</f>
        <v>09/28/2024 21:17:12.931</v>
      </c>
      <c r="C1728" t="str">
        <f t="shared" si="107"/>
        <v>FFDFD7C0</v>
      </c>
      <c r="D1728" t="s">
        <v>136</v>
      </c>
      <c r="E1728">
        <v>3</v>
      </c>
      <c r="F1728">
        <v>1003</v>
      </c>
      <c r="G1728" t="s">
        <v>142</v>
      </c>
      <c r="J1728" t="s">
        <v>137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"21:17:12.508"</f>
        <v>21:17:12.508</v>
      </c>
      <c r="T1728" t="str">
        <f>"21:17:12.108"</f>
        <v>21:17:12.108</v>
      </c>
      <c r="U1728" t="str">
        <f t="shared" si="105"/>
        <v>A073EB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126</v>
      </c>
      <c r="AG1728">
        <v>0</v>
      </c>
      <c r="AH1728">
        <v>0</v>
      </c>
      <c r="AI1728">
        <v>2</v>
      </c>
      <c r="AJ1728">
        <v>1</v>
      </c>
      <c r="AK1728" t="s">
        <v>846</v>
      </c>
      <c r="AL1728">
        <v>36.026187</v>
      </c>
      <c r="AM1728" t="s">
        <v>847</v>
      </c>
      <c r="AN1728">
        <v>-75.657004999999998</v>
      </c>
      <c r="AO1728">
        <v>25</v>
      </c>
      <c r="AP1728">
        <v>975</v>
      </c>
      <c r="AQ1728" t="s">
        <v>129</v>
      </c>
      <c r="AR1728">
        <v>30</v>
      </c>
      <c r="AS1728">
        <v>125</v>
      </c>
      <c r="AT1728">
        <v>128</v>
      </c>
      <c r="BB1728" t="str">
        <f t="shared" si="106"/>
        <v>1200</v>
      </c>
      <c r="BC1728">
        <v>1</v>
      </c>
      <c r="BD1728" t="str">
        <f t="shared" si="108"/>
        <v xml:space="preserve">N1281F  </v>
      </c>
      <c r="BE1728">
        <v>1</v>
      </c>
      <c r="BG1728">
        <v>0</v>
      </c>
      <c r="BH1728">
        <v>0</v>
      </c>
      <c r="BI1728">
        <v>0</v>
      </c>
      <c r="BJ1728">
        <v>825</v>
      </c>
      <c r="BK1728">
        <v>-150</v>
      </c>
      <c r="BL1728" t="s">
        <v>130</v>
      </c>
      <c r="BM1728">
        <v>1</v>
      </c>
      <c r="BN1728">
        <v>0</v>
      </c>
      <c r="BO1728">
        <v>1</v>
      </c>
      <c r="BP1728">
        <v>0</v>
      </c>
      <c r="BT1728">
        <v>0</v>
      </c>
      <c r="BU1728">
        <v>0</v>
      </c>
      <c r="CE1728" t="str">
        <f>"21:17:12.511"</f>
        <v>21:17:12.511</v>
      </c>
      <c r="CF1728">
        <v>510679581</v>
      </c>
      <c r="CI1728">
        <v>0</v>
      </c>
      <c r="CJ1728">
        <v>1504</v>
      </c>
      <c r="CK1728">
        <v>1011.2</v>
      </c>
      <c r="CL1728">
        <v>4.2187999999999999</v>
      </c>
      <c r="CM1728">
        <v>1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6</v>
      </c>
      <c r="CY1728">
        <v>7</v>
      </c>
      <c r="CZ1728" t="s">
        <v>131</v>
      </c>
      <c r="DA1728">
        <v>145</v>
      </c>
      <c r="DB1728">
        <v>1</v>
      </c>
      <c r="DC1728" t="s">
        <v>132</v>
      </c>
      <c r="DD1728" t="s">
        <v>133</v>
      </c>
      <c r="DG1728">
        <v>1949180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3">
      <c r="A1729" t="str">
        <f>"09/28/2024 21:17:12.791"</f>
        <v>09/28/2024 21:17:12.791</v>
      </c>
      <c r="C1729" t="str">
        <f t="shared" si="107"/>
        <v>FFDFD7C0</v>
      </c>
      <c r="D1729" t="s">
        <v>136</v>
      </c>
      <c r="E1729">
        <v>4</v>
      </c>
      <c r="F1729">
        <v>1004</v>
      </c>
      <c r="G1729" t="s">
        <v>124</v>
      </c>
      <c r="J1729" t="s">
        <v>137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"21:17:12.508"</f>
        <v>21:17:12.508</v>
      </c>
      <c r="T1729" t="str">
        <f>"21:17:12.108"</f>
        <v>21:17:12.108</v>
      </c>
      <c r="U1729" t="str">
        <f t="shared" si="105"/>
        <v>A073EB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126</v>
      </c>
      <c r="AG1729">
        <v>0</v>
      </c>
      <c r="AH1729">
        <v>0</v>
      </c>
      <c r="AI1729">
        <v>2</v>
      </c>
      <c r="AJ1729">
        <v>1</v>
      </c>
      <c r="AK1729" t="s">
        <v>846</v>
      </c>
      <c r="AL1729">
        <v>36.026187</v>
      </c>
      <c r="AM1729" t="s">
        <v>847</v>
      </c>
      <c r="AN1729">
        <v>-75.657004999999998</v>
      </c>
      <c r="AO1729">
        <v>25</v>
      </c>
      <c r="AP1729">
        <v>975</v>
      </c>
      <c r="AQ1729" t="s">
        <v>129</v>
      </c>
      <c r="AR1729">
        <v>30</v>
      </c>
      <c r="AS1729">
        <v>125</v>
      </c>
      <c r="AT1729">
        <v>128</v>
      </c>
      <c r="BB1729" t="str">
        <f t="shared" si="106"/>
        <v>1200</v>
      </c>
      <c r="BC1729">
        <v>1</v>
      </c>
      <c r="BD1729" t="str">
        <f t="shared" si="108"/>
        <v xml:space="preserve">N1281F  </v>
      </c>
      <c r="BE1729">
        <v>1</v>
      </c>
      <c r="BG1729">
        <v>0</v>
      </c>
      <c r="BH1729">
        <v>0</v>
      </c>
      <c r="BI1729">
        <v>0</v>
      </c>
      <c r="BJ1729">
        <v>825</v>
      </c>
      <c r="BK1729">
        <v>-150</v>
      </c>
      <c r="BL1729" t="s">
        <v>130</v>
      </c>
      <c r="BM1729">
        <v>1</v>
      </c>
      <c r="BN1729">
        <v>0</v>
      </c>
      <c r="BO1729">
        <v>1</v>
      </c>
      <c r="BP1729">
        <v>0</v>
      </c>
      <c r="BT1729">
        <v>0</v>
      </c>
      <c r="BU1729">
        <v>0</v>
      </c>
      <c r="CE1729" t="str">
        <f>"21:17:12.511"</f>
        <v>21:17:12.511</v>
      </c>
      <c r="CF1729">
        <v>510679581</v>
      </c>
      <c r="CI1729">
        <v>0</v>
      </c>
      <c r="CJ1729">
        <v>1504</v>
      </c>
      <c r="CK1729">
        <v>1011.2</v>
      </c>
      <c r="CL1729">
        <v>4.2187999999999999</v>
      </c>
      <c r="CM1729">
        <v>1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6</v>
      </c>
      <c r="CY1729">
        <v>7</v>
      </c>
      <c r="CZ1729" t="s">
        <v>131</v>
      </c>
      <c r="DA1729">
        <v>145</v>
      </c>
      <c r="DB1729">
        <v>1</v>
      </c>
      <c r="DC1729" t="s">
        <v>132</v>
      </c>
      <c r="DD1729" t="s">
        <v>133</v>
      </c>
      <c r="DG1729">
        <v>1949180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3">
      <c r="A1730" t="str">
        <f>"09/28/2024 21:17:13.838"</f>
        <v>09/28/2024 21:17:13.838</v>
      </c>
      <c r="C1730" t="str">
        <f t="shared" si="107"/>
        <v>FFDFD7C0</v>
      </c>
      <c r="D1730" t="s">
        <v>136</v>
      </c>
      <c r="E1730">
        <v>3</v>
      </c>
      <c r="F1730">
        <v>1003</v>
      </c>
      <c r="G1730" t="s">
        <v>142</v>
      </c>
      <c r="J1730" t="s">
        <v>137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"21:17:13.570"</f>
        <v>21:17:13.570</v>
      </c>
      <c r="T1730" t="str">
        <f>"21:17:13.070"</f>
        <v>21:17:13.070</v>
      </c>
      <c r="U1730" t="str">
        <f t="shared" ref="U1730:U1793" si="109">"A073EB"</f>
        <v>A073EB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126</v>
      </c>
      <c r="AG1730">
        <v>0</v>
      </c>
      <c r="AH1730">
        <v>0</v>
      </c>
      <c r="AI1730">
        <v>2</v>
      </c>
      <c r="AJ1730">
        <v>1</v>
      </c>
      <c r="AK1730" t="s">
        <v>848</v>
      </c>
      <c r="AL1730">
        <v>36.026831000000001</v>
      </c>
      <c r="AM1730" t="s">
        <v>566</v>
      </c>
      <c r="AN1730">
        <v>-75.656812000000002</v>
      </c>
      <c r="AO1730">
        <v>25</v>
      </c>
      <c r="AP1730">
        <v>975</v>
      </c>
      <c r="AQ1730" t="s">
        <v>129</v>
      </c>
      <c r="AR1730">
        <v>30</v>
      </c>
      <c r="AS1730">
        <v>125</v>
      </c>
      <c r="AT1730">
        <v>128</v>
      </c>
      <c r="BB1730" t="str">
        <f t="shared" si="106"/>
        <v>1200</v>
      </c>
      <c r="BC1730">
        <v>1</v>
      </c>
      <c r="BD1730" t="str">
        <f t="shared" si="108"/>
        <v xml:space="preserve">N1281F  </v>
      </c>
      <c r="BE1730">
        <v>1</v>
      </c>
      <c r="BG1730">
        <v>0</v>
      </c>
      <c r="BH1730">
        <v>0</v>
      </c>
      <c r="BI1730">
        <v>0</v>
      </c>
      <c r="BJ1730">
        <v>825</v>
      </c>
      <c r="BK1730">
        <v>-150</v>
      </c>
      <c r="BL1730" t="s">
        <v>130</v>
      </c>
      <c r="BM1730">
        <v>1</v>
      </c>
      <c r="BN1730">
        <v>0</v>
      </c>
      <c r="BO1730">
        <v>1</v>
      </c>
      <c r="BP1730">
        <v>0</v>
      </c>
      <c r="BT1730">
        <v>0</v>
      </c>
      <c r="BU1730">
        <v>0</v>
      </c>
      <c r="CE1730" t="str">
        <f>"21:17:13.577"</f>
        <v>21:17:13.577</v>
      </c>
      <c r="CF1730">
        <v>577286755</v>
      </c>
      <c r="CI1730">
        <v>0</v>
      </c>
      <c r="CJ1730">
        <v>1504</v>
      </c>
      <c r="CK1730">
        <v>1011.2</v>
      </c>
      <c r="CL1730">
        <v>4.2187999999999999</v>
      </c>
      <c r="CM1730">
        <v>1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6</v>
      </c>
      <c r="CY1730">
        <v>7</v>
      </c>
      <c r="CZ1730" t="s">
        <v>131</v>
      </c>
      <c r="DA1730">
        <v>145</v>
      </c>
      <c r="DB1730">
        <v>1</v>
      </c>
      <c r="DC1730" t="s">
        <v>132</v>
      </c>
      <c r="DD1730" t="s">
        <v>133</v>
      </c>
      <c r="DG1730">
        <v>1949731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3">
      <c r="A1731" t="str">
        <f>"09/28/2024 21:17:13.838"</f>
        <v>09/28/2024 21:17:13.838</v>
      </c>
      <c r="C1731" t="str">
        <f t="shared" si="107"/>
        <v>FFDFD7C0</v>
      </c>
      <c r="D1731" t="s">
        <v>143</v>
      </c>
      <c r="E1731">
        <v>13</v>
      </c>
      <c r="J1731" t="s">
        <v>144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"21:17:13.570"</f>
        <v>21:17:13.570</v>
      </c>
      <c r="T1731" t="str">
        <f>"21:17:13.070"</f>
        <v>21:17:13.070</v>
      </c>
      <c r="U1731" t="str">
        <f t="shared" si="109"/>
        <v>A073EB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126</v>
      </c>
      <c r="AG1731">
        <v>0</v>
      </c>
      <c r="AH1731">
        <v>0</v>
      </c>
      <c r="AI1731">
        <v>2</v>
      </c>
      <c r="AJ1731">
        <v>1</v>
      </c>
      <c r="AK1731" t="s">
        <v>848</v>
      </c>
      <c r="AL1731">
        <v>36.026831000000001</v>
      </c>
      <c r="AM1731" t="s">
        <v>566</v>
      </c>
      <c r="AN1731">
        <v>-75.656812000000002</v>
      </c>
      <c r="AO1731">
        <v>25</v>
      </c>
      <c r="AP1731">
        <v>975</v>
      </c>
      <c r="AQ1731" t="s">
        <v>129</v>
      </c>
      <c r="AR1731">
        <v>30</v>
      </c>
      <c r="AS1731">
        <v>125</v>
      </c>
      <c r="AT1731">
        <v>128</v>
      </c>
      <c r="BB1731" t="str">
        <f t="shared" ref="BB1731:BB1794" si="110">"1200"</f>
        <v>1200</v>
      </c>
      <c r="BC1731">
        <v>1</v>
      </c>
      <c r="BD1731" t="str">
        <f t="shared" si="108"/>
        <v xml:space="preserve">N1281F  </v>
      </c>
      <c r="BE1731">
        <v>1</v>
      </c>
      <c r="BG1731">
        <v>0</v>
      </c>
      <c r="BH1731">
        <v>0</v>
      </c>
      <c r="BI1731">
        <v>0</v>
      </c>
      <c r="BJ1731">
        <v>825</v>
      </c>
      <c r="BK1731">
        <v>-150</v>
      </c>
      <c r="BL1731" t="s">
        <v>130</v>
      </c>
      <c r="BM1731">
        <v>1</v>
      </c>
      <c r="BN1731">
        <v>0</v>
      </c>
      <c r="BO1731">
        <v>1</v>
      </c>
      <c r="BP1731">
        <v>0</v>
      </c>
      <c r="BT1731">
        <v>0</v>
      </c>
      <c r="BU1731">
        <v>0</v>
      </c>
      <c r="CE1731" t="str">
        <f>"21:17:13.577"</f>
        <v>21:17:13.577</v>
      </c>
      <c r="CF1731">
        <v>577286755</v>
      </c>
      <c r="CI1731">
        <v>0</v>
      </c>
      <c r="CJ1731">
        <v>1504</v>
      </c>
      <c r="CK1731">
        <v>1011.2</v>
      </c>
      <c r="CL1731">
        <v>4.2187999999999999</v>
      </c>
      <c r="CM1731">
        <v>1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6</v>
      </c>
      <c r="CY1731">
        <v>7</v>
      </c>
      <c r="CZ1731" t="s">
        <v>131</v>
      </c>
      <c r="DA1731">
        <v>145</v>
      </c>
      <c r="DB1731">
        <v>1</v>
      </c>
      <c r="DC1731" t="s">
        <v>132</v>
      </c>
      <c r="DD1731" t="s">
        <v>133</v>
      </c>
      <c r="DG1731">
        <v>1949731</v>
      </c>
      <c r="DI1731">
        <v>0</v>
      </c>
      <c r="DJ1731">
        <v>0</v>
      </c>
      <c r="DK1731">
        <v>1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3">
      <c r="A1732" t="str">
        <f>"09/28/2024 21:17:13.838"</f>
        <v>09/28/2024 21:17:13.838</v>
      </c>
      <c r="C1732" t="str">
        <f t="shared" si="107"/>
        <v>FFDFD7C0</v>
      </c>
      <c r="D1732" t="s">
        <v>123</v>
      </c>
      <c r="E1732">
        <v>2</v>
      </c>
      <c r="H1732">
        <v>158</v>
      </c>
      <c r="I1732" t="s">
        <v>124</v>
      </c>
      <c r="J1732" t="s">
        <v>125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"21:17:13.570"</f>
        <v>21:17:13.570</v>
      </c>
      <c r="T1732" t="str">
        <f>"21:17:13.070"</f>
        <v>21:17:13.070</v>
      </c>
      <c r="U1732" t="str">
        <f t="shared" si="109"/>
        <v>A073EB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126</v>
      </c>
      <c r="AG1732">
        <v>0</v>
      </c>
      <c r="AH1732">
        <v>0</v>
      </c>
      <c r="AI1732">
        <v>2</v>
      </c>
      <c r="AJ1732">
        <v>1</v>
      </c>
      <c r="AK1732" t="s">
        <v>848</v>
      </c>
      <c r="AL1732">
        <v>36.026831000000001</v>
      </c>
      <c r="AM1732" t="s">
        <v>566</v>
      </c>
      <c r="AN1732">
        <v>-75.656812000000002</v>
      </c>
      <c r="AO1732">
        <v>25</v>
      </c>
      <c r="AP1732">
        <v>975</v>
      </c>
      <c r="AQ1732" t="s">
        <v>129</v>
      </c>
      <c r="AR1732">
        <v>30</v>
      </c>
      <c r="AS1732">
        <v>125</v>
      </c>
      <c r="AT1732">
        <v>128</v>
      </c>
      <c r="BB1732" t="str">
        <f t="shared" si="110"/>
        <v>1200</v>
      </c>
      <c r="BC1732">
        <v>1</v>
      </c>
      <c r="BD1732" t="str">
        <f t="shared" si="108"/>
        <v xml:space="preserve">N1281F  </v>
      </c>
      <c r="BE1732">
        <v>1</v>
      </c>
      <c r="BG1732">
        <v>0</v>
      </c>
      <c r="BH1732">
        <v>0</v>
      </c>
      <c r="BI1732">
        <v>0</v>
      </c>
      <c r="BJ1732">
        <v>825</v>
      </c>
      <c r="BK1732">
        <v>-150</v>
      </c>
      <c r="BL1732" t="s">
        <v>130</v>
      </c>
      <c r="BM1732">
        <v>1</v>
      </c>
      <c r="BN1732">
        <v>0</v>
      </c>
      <c r="BO1732">
        <v>1</v>
      </c>
      <c r="BP1732">
        <v>0</v>
      </c>
      <c r="BT1732">
        <v>0</v>
      </c>
      <c r="BU1732">
        <v>0</v>
      </c>
      <c r="CE1732" t="str">
        <f>"21:17:13.577"</f>
        <v>21:17:13.577</v>
      </c>
      <c r="CF1732">
        <v>577286755</v>
      </c>
      <c r="CI1732">
        <v>0</v>
      </c>
      <c r="CJ1732">
        <v>1504</v>
      </c>
      <c r="CK1732">
        <v>1011.2</v>
      </c>
      <c r="CL1732">
        <v>4.2187999999999999</v>
      </c>
      <c r="CM1732">
        <v>1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6</v>
      </c>
      <c r="CY1732">
        <v>7</v>
      </c>
      <c r="CZ1732" t="s">
        <v>131</v>
      </c>
      <c r="DA1732">
        <v>145</v>
      </c>
      <c r="DB1732">
        <v>1</v>
      </c>
      <c r="DC1732" t="s">
        <v>132</v>
      </c>
      <c r="DD1732" t="s">
        <v>133</v>
      </c>
      <c r="DG1732">
        <v>1949731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3">
      <c r="A1733" t="str">
        <f>"09/28/2024 21:17:13.838"</f>
        <v>09/28/2024 21:17:13.838</v>
      </c>
      <c r="C1733" t="str">
        <f t="shared" si="107"/>
        <v>FFDFD7C0</v>
      </c>
      <c r="D1733" t="s">
        <v>136</v>
      </c>
      <c r="E1733">
        <v>4</v>
      </c>
      <c r="F1733">
        <v>1004</v>
      </c>
      <c r="G1733" t="s">
        <v>124</v>
      </c>
      <c r="J1733" t="s">
        <v>137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"21:17:13.570"</f>
        <v>21:17:13.570</v>
      </c>
      <c r="T1733" t="str">
        <f>"21:17:13.070"</f>
        <v>21:17:13.070</v>
      </c>
      <c r="U1733" t="str">
        <f t="shared" si="109"/>
        <v>A073EB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126</v>
      </c>
      <c r="AG1733">
        <v>0</v>
      </c>
      <c r="AH1733">
        <v>0</v>
      </c>
      <c r="AI1733">
        <v>2</v>
      </c>
      <c r="AJ1733">
        <v>1</v>
      </c>
      <c r="AK1733" t="s">
        <v>848</v>
      </c>
      <c r="AL1733">
        <v>36.026831000000001</v>
      </c>
      <c r="AM1733" t="s">
        <v>566</v>
      </c>
      <c r="AN1733">
        <v>-75.656812000000002</v>
      </c>
      <c r="AO1733">
        <v>25</v>
      </c>
      <c r="AP1733">
        <v>975</v>
      </c>
      <c r="AQ1733" t="s">
        <v>129</v>
      </c>
      <c r="AR1733">
        <v>30</v>
      </c>
      <c r="AS1733">
        <v>125</v>
      </c>
      <c r="AT1733">
        <v>128</v>
      </c>
      <c r="BB1733" t="str">
        <f t="shared" si="110"/>
        <v>1200</v>
      </c>
      <c r="BC1733">
        <v>1</v>
      </c>
      <c r="BD1733" t="str">
        <f t="shared" si="108"/>
        <v xml:space="preserve">N1281F  </v>
      </c>
      <c r="BE1733">
        <v>1</v>
      </c>
      <c r="BG1733">
        <v>0</v>
      </c>
      <c r="BH1733">
        <v>0</v>
      </c>
      <c r="BI1733">
        <v>0</v>
      </c>
      <c r="BJ1733">
        <v>825</v>
      </c>
      <c r="BK1733">
        <v>-150</v>
      </c>
      <c r="BL1733" t="s">
        <v>130</v>
      </c>
      <c r="BM1733">
        <v>1</v>
      </c>
      <c r="BN1733">
        <v>0</v>
      </c>
      <c r="BO1733">
        <v>1</v>
      </c>
      <c r="BP1733">
        <v>0</v>
      </c>
      <c r="BT1733">
        <v>0</v>
      </c>
      <c r="BU1733">
        <v>0</v>
      </c>
      <c r="CE1733" t="str">
        <f>"21:17:13.577"</f>
        <v>21:17:13.577</v>
      </c>
      <c r="CF1733">
        <v>577286755</v>
      </c>
      <c r="CI1733">
        <v>0</v>
      </c>
      <c r="CJ1733">
        <v>1504</v>
      </c>
      <c r="CK1733">
        <v>1011.2</v>
      </c>
      <c r="CL1733">
        <v>4.2187999999999999</v>
      </c>
      <c r="CM1733">
        <v>1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6</v>
      </c>
      <c r="CY1733">
        <v>7</v>
      </c>
      <c r="CZ1733" t="s">
        <v>131</v>
      </c>
      <c r="DA1733">
        <v>145</v>
      </c>
      <c r="DB1733">
        <v>1</v>
      </c>
      <c r="DC1733" t="s">
        <v>132</v>
      </c>
      <c r="DD1733" t="s">
        <v>133</v>
      </c>
      <c r="DG1733">
        <v>1949731</v>
      </c>
      <c r="DI1733">
        <v>0</v>
      </c>
      <c r="DJ1733">
        <v>0</v>
      </c>
      <c r="DK1733">
        <v>1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3">
      <c r="A1734" t="str">
        <f>"09/28/2024 21:17:13.838"</f>
        <v>09/28/2024 21:17:13.838</v>
      </c>
      <c r="C1734" t="str">
        <f t="shared" si="107"/>
        <v>FFDFD7C0</v>
      </c>
      <c r="D1734" t="s">
        <v>427</v>
      </c>
      <c r="E1734">
        <v>46</v>
      </c>
      <c r="H1734">
        <v>143</v>
      </c>
      <c r="I1734" t="s">
        <v>428</v>
      </c>
      <c r="J1734" t="s">
        <v>297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"21:17:13.570"</f>
        <v>21:17:13.570</v>
      </c>
      <c r="T1734" t="str">
        <f>"21:17:13.070"</f>
        <v>21:17:13.070</v>
      </c>
      <c r="U1734" t="str">
        <f t="shared" si="109"/>
        <v>A073EB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126</v>
      </c>
      <c r="AG1734">
        <v>0</v>
      </c>
      <c r="AH1734">
        <v>0</v>
      </c>
      <c r="AI1734">
        <v>2</v>
      </c>
      <c r="AJ1734">
        <v>1</v>
      </c>
      <c r="AK1734" t="s">
        <v>848</v>
      </c>
      <c r="AL1734">
        <v>36.026831000000001</v>
      </c>
      <c r="AM1734" t="s">
        <v>566</v>
      </c>
      <c r="AN1734">
        <v>-75.656812000000002</v>
      </c>
      <c r="AO1734">
        <v>25</v>
      </c>
      <c r="AP1734">
        <v>975</v>
      </c>
      <c r="AQ1734" t="s">
        <v>129</v>
      </c>
      <c r="AR1734">
        <v>30</v>
      </c>
      <c r="AS1734">
        <v>125</v>
      </c>
      <c r="AT1734">
        <v>128</v>
      </c>
      <c r="BB1734" t="str">
        <f t="shared" si="110"/>
        <v>1200</v>
      </c>
      <c r="BC1734">
        <v>1</v>
      </c>
      <c r="BD1734" t="str">
        <f t="shared" si="108"/>
        <v xml:space="preserve">N1281F  </v>
      </c>
      <c r="BE1734">
        <v>1</v>
      </c>
      <c r="BG1734">
        <v>0</v>
      </c>
      <c r="BH1734">
        <v>0</v>
      </c>
      <c r="BI1734">
        <v>0</v>
      </c>
      <c r="BJ1734">
        <v>825</v>
      </c>
      <c r="BK1734">
        <v>-150</v>
      </c>
      <c r="BL1734" t="s">
        <v>130</v>
      </c>
      <c r="BM1734">
        <v>1</v>
      </c>
      <c r="BN1734">
        <v>0</v>
      </c>
      <c r="BO1734">
        <v>1</v>
      </c>
      <c r="BP1734">
        <v>0</v>
      </c>
      <c r="BT1734">
        <v>0</v>
      </c>
      <c r="BU1734">
        <v>0</v>
      </c>
      <c r="CE1734" t="str">
        <f>"21:17:13.577"</f>
        <v>21:17:13.577</v>
      </c>
      <c r="CF1734">
        <v>577286755</v>
      </c>
      <c r="CI1734">
        <v>0</v>
      </c>
      <c r="CJ1734">
        <v>1504</v>
      </c>
      <c r="CK1734">
        <v>1011.2</v>
      </c>
      <c r="CL1734">
        <v>4.2187999999999999</v>
      </c>
      <c r="CM1734">
        <v>1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6</v>
      </c>
      <c r="CY1734">
        <v>7</v>
      </c>
      <c r="CZ1734" t="s">
        <v>131</v>
      </c>
      <c r="DA1734">
        <v>145</v>
      </c>
      <c r="DB1734">
        <v>1</v>
      </c>
      <c r="DC1734" t="s">
        <v>132</v>
      </c>
      <c r="DD1734" t="s">
        <v>133</v>
      </c>
      <c r="DG1734">
        <v>1949731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3">
      <c r="A1735" t="str">
        <f>"09/28/2024 21:17:14.853"</f>
        <v>09/28/2024 21:17:14.853</v>
      </c>
      <c r="C1735" t="str">
        <f t="shared" si="107"/>
        <v>FFDFD7C0</v>
      </c>
      <c r="D1735" t="s">
        <v>136</v>
      </c>
      <c r="E1735">
        <v>3</v>
      </c>
      <c r="F1735">
        <v>1003</v>
      </c>
      <c r="G1735" t="s">
        <v>142</v>
      </c>
      <c r="J1735" t="s">
        <v>137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"21:17:14.609"</f>
        <v>21:17:14.609</v>
      </c>
      <c r="T1735" t="str">
        <f>"21:17:14.209"</f>
        <v>21:17:14.209</v>
      </c>
      <c r="U1735" t="str">
        <f t="shared" si="109"/>
        <v>A073EB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126</v>
      </c>
      <c r="AG1735">
        <v>0</v>
      </c>
      <c r="AH1735">
        <v>0</v>
      </c>
      <c r="AI1735">
        <v>2</v>
      </c>
      <c r="AJ1735">
        <v>1</v>
      </c>
      <c r="AK1735" t="s">
        <v>849</v>
      </c>
      <c r="AL1735">
        <v>36.027431</v>
      </c>
      <c r="AM1735" t="s">
        <v>850</v>
      </c>
      <c r="AN1735">
        <v>-75.656640999999993</v>
      </c>
      <c r="AO1735">
        <v>25</v>
      </c>
      <c r="AP1735">
        <v>975</v>
      </c>
      <c r="AQ1735" t="s">
        <v>129</v>
      </c>
      <c r="AR1735">
        <v>29</v>
      </c>
      <c r="AS1735">
        <v>126</v>
      </c>
      <c r="AT1735">
        <v>0</v>
      </c>
      <c r="BB1735" t="str">
        <f t="shared" si="110"/>
        <v>1200</v>
      </c>
      <c r="BC1735">
        <v>1</v>
      </c>
      <c r="BD1735" t="str">
        <f t="shared" si="108"/>
        <v xml:space="preserve">N1281F  </v>
      </c>
      <c r="BE1735">
        <v>1</v>
      </c>
      <c r="BG1735">
        <v>0</v>
      </c>
      <c r="BH1735">
        <v>0</v>
      </c>
      <c r="BI1735">
        <v>0</v>
      </c>
      <c r="BJ1735">
        <v>825</v>
      </c>
      <c r="BK1735">
        <v>-150</v>
      </c>
      <c r="BL1735" t="s">
        <v>130</v>
      </c>
      <c r="BM1735">
        <v>1</v>
      </c>
      <c r="BN1735">
        <v>0</v>
      </c>
      <c r="BO1735">
        <v>1</v>
      </c>
      <c r="BP1735">
        <v>0</v>
      </c>
      <c r="BT1735">
        <v>0</v>
      </c>
      <c r="BU1735">
        <v>0</v>
      </c>
      <c r="CE1735" t="str">
        <f>"21:17:14.614"</f>
        <v>21:17:14.614</v>
      </c>
      <c r="CF1735">
        <v>614402452</v>
      </c>
      <c r="CI1735">
        <v>0</v>
      </c>
      <c r="CJ1735">
        <v>1504</v>
      </c>
      <c r="CK1735">
        <v>1011.2</v>
      </c>
      <c r="CL1735">
        <v>4.2187999999999999</v>
      </c>
      <c r="CM1735">
        <v>1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131</v>
      </c>
      <c r="DA1735">
        <v>145</v>
      </c>
      <c r="DB1735">
        <v>1</v>
      </c>
      <c r="DC1735" t="s">
        <v>132</v>
      </c>
      <c r="DD1735" t="s">
        <v>133</v>
      </c>
      <c r="DG1735">
        <v>1950268</v>
      </c>
      <c r="DI1735">
        <v>0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3">
      <c r="A1736" t="str">
        <f>"09/28/2024 21:17:14.869"</f>
        <v>09/28/2024 21:17:14.869</v>
      </c>
      <c r="C1736" t="str">
        <f t="shared" si="107"/>
        <v>FFDFD7C0</v>
      </c>
      <c r="D1736" t="s">
        <v>143</v>
      </c>
      <c r="E1736">
        <v>13</v>
      </c>
      <c r="J1736" t="s">
        <v>144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"21:17:14.609"</f>
        <v>21:17:14.609</v>
      </c>
      <c r="T1736" t="str">
        <f>"21:17:14.209"</f>
        <v>21:17:14.209</v>
      </c>
      <c r="U1736" t="str">
        <f t="shared" si="109"/>
        <v>A073EB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126</v>
      </c>
      <c r="AG1736">
        <v>0</v>
      </c>
      <c r="AH1736">
        <v>0</v>
      </c>
      <c r="AI1736">
        <v>2</v>
      </c>
      <c r="AJ1736">
        <v>1</v>
      </c>
      <c r="AK1736" t="s">
        <v>849</v>
      </c>
      <c r="AL1736">
        <v>36.027431</v>
      </c>
      <c r="AM1736" t="s">
        <v>850</v>
      </c>
      <c r="AN1736">
        <v>-75.656640999999993</v>
      </c>
      <c r="AO1736">
        <v>25</v>
      </c>
      <c r="AP1736">
        <v>975</v>
      </c>
      <c r="AQ1736" t="s">
        <v>129</v>
      </c>
      <c r="AR1736">
        <v>29</v>
      </c>
      <c r="AS1736">
        <v>126</v>
      </c>
      <c r="AT1736">
        <v>0</v>
      </c>
      <c r="BB1736" t="str">
        <f t="shared" si="110"/>
        <v>1200</v>
      </c>
      <c r="BC1736">
        <v>1</v>
      </c>
      <c r="BD1736" t="str">
        <f t="shared" si="108"/>
        <v xml:space="preserve">N1281F  </v>
      </c>
      <c r="BE1736">
        <v>1</v>
      </c>
      <c r="BG1736">
        <v>0</v>
      </c>
      <c r="BH1736">
        <v>0</v>
      </c>
      <c r="BI1736">
        <v>0</v>
      </c>
      <c r="BJ1736">
        <v>825</v>
      </c>
      <c r="BK1736">
        <v>-150</v>
      </c>
      <c r="BL1736" t="s">
        <v>130</v>
      </c>
      <c r="BM1736">
        <v>1</v>
      </c>
      <c r="BN1736">
        <v>0</v>
      </c>
      <c r="BO1736">
        <v>1</v>
      </c>
      <c r="BP1736">
        <v>0</v>
      </c>
      <c r="BT1736">
        <v>0</v>
      </c>
      <c r="BU1736">
        <v>0</v>
      </c>
      <c r="CE1736" t="str">
        <f>"21:17:14.614"</f>
        <v>21:17:14.614</v>
      </c>
      <c r="CF1736">
        <v>614402452</v>
      </c>
      <c r="CI1736">
        <v>0</v>
      </c>
      <c r="CJ1736">
        <v>1504</v>
      </c>
      <c r="CK1736">
        <v>1011.2</v>
      </c>
      <c r="CL1736">
        <v>4.2187999999999999</v>
      </c>
      <c r="CM1736">
        <v>1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5</v>
      </c>
      <c r="CY1736">
        <v>7</v>
      </c>
      <c r="CZ1736" t="s">
        <v>131</v>
      </c>
      <c r="DA1736">
        <v>145</v>
      </c>
      <c r="DB1736">
        <v>1</v>
      </c>
      <c r="DC1736" t="s">
        <v>132</v>
      </c>
      <c r="DD1736" t="s">
        <v>133</v>
      </c>
      <c r="DG1736">
        <v>1950268</v>
      </c>
      <c r="DI1736">
        <v>0</v>
      </c>
      <c r="DJ1736">
        <v>0</v>
      </c>
      <c r="DK1736">
        <v>1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3">
      <c r="A1737" t="str">
        <f>"09/28/2024 21:17:14.869"</f>
        <v>09/28/2024 21:17:14.869</v>
      </c>
      <c r="C1737" t="str">
        <f t="shared" si="107"/>
        <v>FFDFD7C0</v>
      </c>
      <c r="D1737" t="s">
        <v>123</v>
      </c>
      <c r="E1737">
        <v>2</v>
      </c>
      <c r="H1737">
        <v>158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"21:17:14.609"</f>
        <v>21:17:14.609</v>
      </c>
      <c r="T1737" t="str">
        <f>"21:17:14.209"</f>
        <v>21:17:14.209</v>
      </c>
      <c r="U1737" t="str">
        <f t="shared" si="109"/>
        <v>A073EB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126</v>
      </c>
      <c r="AG1737">
        <v>0</v>
      </c>
      <c r="AH1737">
        <v>0</v>
      </c>
      <c r="AI1737">
        <v>2</v>
      </c>
      <c r="AJ1737">
        <v>1</v>
      </c>
      <c r="AK1737" t="s">
        <v>849</v>
      </c>
      <c r="AL1737">
        <v>36.027431</v>
      </c>
      <c r="AM1737" t="s">
        <v>850</v>
      </c>
      <c r="AN1737">
        <v>-75.656640999999993</v>
      </c>
      <c r="AO1737">
        <v>25</v>
      </c>
      <c r="AP1737">
        <v>975</v>
      </c>
      <c r="AQ1737" t="s">
        <v>129</v>
      </c>
      <c r="AR1737">
        <v>29</v>
      </c>
      <c r="AS1737">
        <v>126</v>
      </c>
      <c r="AT1737">
        <v>0</v>
      </c>
      <c r="BB1737" t="str">
        <f t="shared" si="110"/>
        <v>1200</v>
      </c>
      <c r="BC1737">
        <v>1</v>
      </c>
      <c r="BD1737" t="str">
        <f t="shared" si="108"/>
        <v xml:space="preserve">N1281F  </v>
      </c>
      <c r="BE1737">
        <v>1</v>
      </c>
      <c r="BG1737">
        <v>0</v>
      </c>
      <c r="BH1737">
        <v>0</v>
      </c>
      <c r="BI1737">
        <v>0</v>
      </c>
      <c r="BJ1737">
        <v>825</v>
      </c>
      <c r="BK1737">
        <v>-150</v>
      </c>
      <c r="BL1737" t="s">
        <v>130</v>
      </c>
      <c r="BM1737">
        <v>1</v>
      </c>
      <c r="BN1737">
        <v>0</v>
      </c>
      <c r="BO1737">
        <v>1</v>
      </c>
      <c r="BP1737">
        <v>0</v>
      </c>
      <c r="BT1737">
        <v>0</v>
      </c>
      <c r="BU1737">
        <v>0</v>
      </c>
      <c r="CE1737" t="str">
        <f>"21:17:14.614"</f>
        <v>21:17:14.614</v>
      </c>
      <c r="CF1737">
        <v>614402452</v>
      </c>
      <c r="CI1737">
        <v>0</v>
      </c>
      <c r="CJ1737">
        <v>1504</v>
      </c>
      <c r="CK1737">
        <v>1011.2</v>
      </c>
      <c r="CL1737">
        <v>4.2187999999999999</v>
      </c>
      <c r="CM1737">
        <v>1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5</v>
      </c>
      <c r="CY1737">
        <v>7</v>
      </c>
      <c r="CZ1737" t="s">
        <v>131</v>
      </c>
      <c r="DA1737">
        <v>145</v>
      </c>
      <c r="DB1737">
        <v>1</v>
      </c>
      <c r="DC1737" t="s">
        <v>132</v>
      </c>
      <c r="DD1737" t="s">
        <v>133</v>
      </c>
      <c r="DG1737">
        <v>1950268</v>
      </c>
      <c r="DI1737">
        <v>0</v>
      </c>
      <c r="DJ1737">
        <v>0</v>
      </c>
      <c r="DK1737">
        <v>1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3">
      <c r="A1738" t="str">
        <f>"09/28/2024 21:17:14.884"</f>
        <v>09/28/2024 21:17:14.884</v>
      </c>
      <c r="C1738" t="str">
        <f t="shared" si="107"/>
        <v>FFDFD7C0</v>
      </c>
      <c r="D1738" t="s">
        <v>136</v>
      </c>
      <c r="E1738">
        <v>4</v>
      </c>
      <c r="F1738">
        <v>1004</v>
      </c>
      <c r="G1738" t="s">
        <v>124</v>
      </c>
      <c r="J1738" t="s">
        <v>137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"21:17:14.609"</f>
        <v>21:17:14.609</v>
      </c>
      <c r="T1738" t="str">
        <f>"21:17:14.209"</f>
        <v>21:17:14.209</v>
      </c>
      <c r="U1738" t="str">
        <f t="shared" si="109"/>
        <v>A073EB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126</v>
      </c>
      <c r="AG1738">
        <v>0</v>
      </c>
      <c r="AH1738">
        <v>0</v>
      </c>
      <c r="AI1738">
        <v>2</v>
      </c>
      <c r="AJ1738">
        <v>1</v>
      </c>
      <c r="AK1738" t="s">
        <v>849</v>
      </c>
      <c r="AL1738">
        <v>36.027431</v>
      </c>
      <c r="AM1738" t="s">
        <v>850</v>
      </c>
      <c r="AN1738">
        <v>-75.656640999999993</v>
      </c>
      <c r="AO1738">
        <v>25</v>
      </c>
      <c r="AP1738">
        <v>975</v>
      </c>
      <c r="AQ1738" t="s">
        <v>129</v>
      </c>
      <c r="AR1738">
        <v>29</v>
      </c>
      <c r="AS1738">
        <v>126</v>
      </c>
      <c r="AT1738">
        <v>0</v>
      </c>
      <c r="BB1738" t="str">
        <f t="shared" si="110"/>
        <v>1200</v>
      </c>
      <c r="BC1738">
        <v>1</v>
      </c>
      <c r="BD1738" t="str">
        <f t="shared" si="108"/>
        <v xml:space="preserve">N1281F  </v>
      </c>
      <c r="BE1738">
        <v>1</v>
      </c>
      <c r="BG1738">
        <v>0</v>
      </c>
      <c r="BH1738">
        <v>0</v>
      </c>
      <c r="BI1738">
        <v>0</v>
      </c>
      <c r="BJ1738">
        <v>825</v>
      </c>
      <c r="BK1738">
        <v>-150</v>
      </c>
      <c r="BL1738" t="s">
        <v>130</v>
      </c>
      <c r="BM1738">
        <v>1</v>
      </c>
      <c r="BN1738">
        <v>0</v>
      </c>
      <c r="BO1738">
        <v>1</v>
      </c>
      <c r="BP1738">
        <v>0</v>
      </c>
      <c r="BT1738">
        <v>0</v>
      </c>
      <c r="BU1738">
        <v>0</v>
      </c>
      <c r="CE1738" t="str">
        <f>"21:17:14.614"</f>
        <v>21:17:14.614</v>
      </c>
      <c r="CF1738">
        <v>614402452</v>
      </c>
      <c r="CI1738">
        <v>0</v>
      </c>
      <c r="CJ1738">
        <v>1504</v>
      </c>
      <c r="CK1738">
        <v>1011.2</v>
      </c>
      <c r="CL1738">
        <v>4.2187999999999999</v>
      </c>
      <c r="CM1738">
        <v>1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5</v>
      </c>
      <c r="CY1738">
        <v>7</v>
      </c>
      <c r="CZ1738" t="s">
        <v>131</v>
      </c>
      <c r="DA1738">
        <v>145</v>
      </c>
      <c r="DB1738">
        <v>1</v>
      </c>
      <c r="DC1738" t="s">
        <v>132</v>
      </c>
      <c r="DD1738" t="s">
        <v>133</v>
      </c>
      <c r="DG1738">
        <v>1950268</v>
      </c>
      <c r="DI1738">
        <v>0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3">
      <c r="A1739" t="str">
        <f>"09/28/2024 21:17:14.884"</f>
        <v>09/28/2024 21:17:14.884</v>
      </c>
      <c r="C1739" t="str">
        <f t="shared" si="107"/>
        <v>FFDFD7C0</v>
      </c>
      <c r="D1739" t="s">
        <v>427</v>
      </c>
      <c r="E1739">
        <v>46</v>
      </c>
      <c r="H1739">
        <v>143</v>
      </c>
      <c r="I1739" t="s">
        <v>428</v>
      </c>
      <c r="J1739" t="s">
        <v>297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"21:17:14.609"</f>
        <v>21:17:14.609</v>
      </c>
      <c r="T1739" t="str">
        <f>"21:17:14.209"</f>
        <v>21:17:14.209</v>
      </c>
      <c r="U1739" t="str">
        <f t="shared" si="109"/>
        <v>A073EB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126</v>
      </c>
      <c r="AG1739">
        <v>0</v>
      </c>
      <c r="AH1739">
        <v>0</v>
      </c>
      <c r="AI1739">
        <v>2</v>
      </c>
      <c r="AJ1739">
        <v>1</v>
      </c>
      <c r="AK1739" t="s">
        <v>849</v>
      </c>
      <c r="AL1739">
        <v>36.027431</v>
      </c>
      <c r="AM1739" t="s">
        <v>850</v>
      </c>
      <c r="AN1739">
        <v>-75.656640999999993</v>
      </c>
      <c r="AO1739">
        <v>25</v>
      </c>
      <c r="AP1739">
        <v>975</v>
      </c>
      <c r="AQ1739" t="s">
        <v>129</v>
      </c>
      <c r="AR1739">
        <v>29</v>
      </c>
      <c r="AS1739">
        <v>126</v>
      </c>
      <c r="AT1739">
        <v>0</v>
      </c>
      <c r="BB1739" t="str">
        <f t="shared" si="110"/>
        <v>1200</v>
      </c>
      <c r="BC1739">
        <v>1</v>
      </c>
      <c r="BD1739" t="str">
        <f t="shared" si="108"/>
        <v xml:space="preserve">N1281F  </v>
      </c>
      <c r="BE1739">
        <v>1</v>
      </c>
      <c r="BG1739">
        <v>0</v>
      </c>
      <c r="BH1739">
        <v>0</v>
      </c>
      <c r="BI1739">
        <v>0</v>
      </c>
      <c r="BJ1739">
        <v>825</v>
      </c>
      <c r="BK1739">
        <v>-150</v>
      </c>
      <c r="BL1739" t="s">
        <v>130</v>
      </c>
      <c r="BM1739">
        <v>1</v>
      </c>
      <c r="BN1739">
        <v>0</v>
      </c>
      <c r="BO1739">
        <v>1</v>
      </c>
      <c r="BP1739">
        <v>0</v>
      </c>
      <c r="BT1739">
        <v>0</v>
      </c>
      <c r="BU1739">
        <v>0</v>
      </c>
      <c r="CE1739" t="str">
        <f>"21:17:14.614"</f>
        <v>21:17:14.614</v>
      </c>
      <c r="CF1739">
        <v>614402452</v>
      </c>
      <c r="CI1739">
        <v>0</v>
      </c>
      <c r="CJ1739">
        <v>1504</v>
      </c>
      <c r="CK1739">
        <v>1011.2</v>
      </c>
      <c r="CL1739">
        <v>4.2187999999999999</v>
      </c>
      <c r="CM1739">
        <v>1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131</v>
      </c>
      <c r="DA1739">
        <v>145</v>
      </c>
      <c r="DB1739">
        <v>1</v>
      </c>
      <c r="DC1739" t="s">
        <v>132</v>
      </c>
      <c r="DD1739" t="s">
        <v>133</v>
      </c>
      <c r="DG1739">
        <v>1950268</v>
      </c>
      <c r="DI1739">
        <v>0</v>
      </c>
      <c r="DJ1739">
        <v>0</v>
      </c>
      <c r="DK1739">
        <v>1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3">
      <c r="A1740" t="str">
        <f>"09/28/2024 21:17:15.806"</f>
        <v>09/28/2024 21:17:15.806</v>
      </c>
      <c r="C1740" t="str">
        <f t="shared" si="107"/>
        <v>FFDFD7C0</v>
      </c>
      <c r="D1740" t="s">
        <v>136</v>
      </c>
      <c r="E1740">
        <v>3</v>
      </c>
      <c r="F1740">
        <v>1003</v>
      </c>
      <c r="G1740" t="s">
        <v>142</v>
      </c>
      <c r="J1740" t="s">
        <v>137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"21:17:15.539"</f>
        <v>21:17:15.539</v>
      </c>
      <c r="T1740" t="str">
        <f>"21:17:15.039"</f>
        <v>21:17:15.039</v>
      </c>
      <c r="U1740" t="str">
        <f t="shared" si="109"/>
        <v>A073EB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126</v>
      </c>
      <c r="AG1740">
        <v>0</v>
      </c>
      <c r="AH1740">
        <v>0</v>
      </c>
      <c r="AI1740">
        <v>2</v>
      </c>
      <c r="AJ1740">
        <v>1</v>
      </c>
      <c r="AK1740" t="s">
        <v>851</v>
      </c>
      <c r="AL1740">
        <v>36.027988999999998</v>
      </c>
      <c r="AM1740" t="s">
        <v>852</v>
      </c>
      <c r="AN1740">
        <v>-75.656532999999996</v>
      </c>
      <c r="AO1740">
        <v>25</v>
      </c>
      <c r="AP1740">
        <v>975</v>
      </c>
      <c r="AQ1740" t="s">
        <v>129</v>
      </c>
      <c r="AR1740">
        <v>28</v>
      </c>
      <c r="AS1740">
        <v>126</v>
      </c>
      <c r="AT1740">
        <v>-64</v>
      </c>
      <c r="BB1740" t="str">
        <f t="shared" si="110"/>
        <v>1200</v>
      </c>
      <c r="BC1740">
        <v>1</v>
      </c>
      <c r="BD1740" t="str">
        <f t="shared" si="108"/>
        <v xml:space="preserve">N1281F  </v>
      </c>
      <c r="BE1740">
        <v>1</v>
      </c>
      <c r="BG1740">
        <v>0</v>
      </c>
      <c r="BH1740">
        <v>0</v>
      </c>
      <c r="BI1740">
        <v>0</v>
      </c>
      <c r="BJ1740">
        <v>825</v>
      </c>
      <c r="BK1740">
        <v>-150</v>
      </c>
      <c r="BL1740" t="s">
        <v>130</v>
      </c>
      <c r="BM1740">
        <v>1</v>
      </c>
      <c r="BN1740">
        <v>0</v>
      </c>
      <c r="BO1740">
        <v>1</v>
      </c>
      <c r="BP1740">
        <v>0</v>
      </c>
      <c r="BT1740">
        <v>0</v>
      </c>
      <c r="BU1740">
        <v>0</v>
      </c>
      <c r="CE1740" t="str">
        <f>"21:17:15.540"</f>
        <v>21:17:15.540</v>
      </c>
      <c r="CF1740">
        <v>540106115</v>
      </c>
      <c r="CI1740">
        <v>0</v>
      </c>
      <c r="CJ1740">
        <v>1504</v>
      </c>
      <c r="CK1740">
        <v>1011.2</v>
      </c>
      <c r="CL1740">
        <v>4.2187999999999999</v>
      </c>
      <c r="CM1740">
        <v>1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1</v>
      </c>
      <c r="CY1740">
        <v>7</v>
      </c>
      <c r="CZ1740" t="s">
        <v>131</v>
      </c>
      <c r="DA1740">
        <v>145</v>
      </c>
      <c r="DB1740">
        <v>1</v>
      </c>
      <c r="DC1740" t="s">
        <v>132</v>
      </c>
      <c r="DD1740" t="s">
        <v>133</v>
      </c>
      <c r="DG1740">
        <v>1950722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3">
      <c r="A1741" t="str">
        <f>"09/28/2024 21:17:15.806"</f>
        <v>09/28/2024 21:17:15.806</v>
      </c>
      <c r="C1741" t="str">
        <f t="shared" si="107"/>
        <v>FFDFD7C0</v>
      </c>
      <c r="D1741" t="s">
        <v>143</v>
      </c>
      <c r="E1741">
        <v>13</v>
      </c>
      <c r="J1741" t="s">
        <v>144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"21:17:15.539"</f>
        <v>21:17:15.539</v>
      </c>
      <c r="T1741" t="str">
        <f>"21:17:15.039"</f>
        <v>21:17:15.039</v>
      </c>
      <c r="U1741" t="str">
        <f t="shared" si="109"/>
        <v>A073EB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126</v>
      </c>
      <c r="AG1741">
        <v>0</v>
      </c>
      <c r="AH1741">
        <v>0</v>
      </c>
      <c r="AI1741">
        <v>2</v>
      </c>
      <c r="AJ1741">
        <v>1</v>
      </c>
      <c r="AK1741" t="s">
        <v>851</v>
      </c>
      <c r="AL1741">
        <v>36.027988999999998</v>
      </c>
      <c r="AM1741" t="s">
        <v>852</v>
      </c>
      <c r="AN1741">
        <v>-75.656532999999996</v>
      </c>
      <c r="AO1741">
        <v>25</v>
      </c>
      <c r="AP1741">
        <v>975</v>
      </c>
      <c r="AQ1741" t="s">
        <v>129</v>
      </c>
      <c r="AR1741">
        <v>28</v>
      </c>
      <c r="AS1741">
        <v>126</v>
      </c>
      <c r="AT1741">
        <v>-64</v>
      </c>
      <c r="BB1741" t="str">
        <f t="shared" si="110"/>
        <v>1200</v>
      </c>
      <c r="BC1741">
        <v>1</v>
      </c>
      <c r="BD1741" t="str">
        <f t="shared" si="108"/>
        <v xml:space="preserve">N1281F  </v>
      </c>
      <c r="BE1741">
        <v>1</v>
      </c>
      <c r="BG1741">
        <v>0</v>
      </c>
      <c r="BH1741">
        <v>0</v>
      </c>
      <c r="BI1741">
        <v>0</v>
      </c>
      <c r="BJ1741">
        <v>825</v>
      </c>
      <c r="BK1741">
        <v>-150</v>
      </c>
      <c r="BL1741" t="s">
        <v>130</v>
      </c>
      <c r="BM1741">
        <v>1</v>
      </c>
      <c r="BN1741">
        <v>0</v>
      </c>
      <c r="BO1741">
        <v>1</v>
      </c>
      <c r="BP1741">
        <v>0</v>
      </c>
      <c r="BT1741">
        <v>0</v>
      </c>
      <c r="BU1741">
        <v>0</v>
      </c>
      <c r="CE1741" t="str">
        <f>"21:17:15.540"</f>
        <v>21:17:15.540</v>
      </c>
      <c r="CF1741">
        <v>540106115</v>
      </c>
      <c r="CI1741">
        <v>0</v>
      </c>
      <c r="CJ1741">
        <v>1504</v>
      </c>
      <c r="CK1741">
        <v>1011.2</v>
      </c>
      <c r="CL1741">
        <v>4.2187999999999999</v>
      </c>
      <c r="CM1741">
        <v>1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1</v>
      </c>
      <c r="CY1741">
        <v>7</v>
      </c>
      <c r="CZ1741" t="s">
        <v>131</v>
      </c>
      <c r="DA1741">
        <v>145</v>
      </c>
      <c r="DB1741">
        <v>1</v>
      </c>
      <c r="DC1741" t="s">
        <v>132</v>
      </c>
      <c r="DD1741" t="s">
        <v>133</v>
      </c>
      <c r="DG1741">
        <v>1950722</v>
      </c>
      <c r="DI1741">
        <v>0</v>
      </c>
      <c r="DJ1741">
        <v>0</v>
      </c>
      <c r="DK1741">
        <v>1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3">
      <c r="A1742" t="str">
        <f>"09/28/2024 21:17:15.821"</f>
        <v>09/28/2024 21:17:15.821</v>
      </c>
      <c r="C1742" t="str">
        <f t="shared" si="107"/>
        <v>FFDFD7C0</v>
      </c>
      <c r="D1742" t="s">
        <v>123</v>
      </c>
      <c r="E1742">
        <v>2</v>
      </c>
      <c r="H1742">
        <v>158</v>
      </c>
      <c r="I1742" t="s">
        <v>124</v>
      </c>
      <c r="J1742" t="s">
        <v>125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"21:17:15.539"</f>
        <v>21:17:15.539</v>
      </c>
      <c r="T1742" t="str">
        <f>"21:17:15.039"</f>
        <v>21:17:15.039</v>
      </c>
      <c r="U1742" t="str">
        <f t="shared" si="109"/>
        <v>A073EB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126</v>
      </c>
      <c r="AG1742">
        <v>0</v>
      </c>
      <c r="AH1742">
        <v>0</v>
      </c>
      <c r="AI1742">
        <v>2</v>
      </c>
      <c r="AJ1742">
        <v>1</v>
      </c>
      <c r="AK1742" t="s">
        <v>851</v>
      </c>
      <c r="AL1742">
        <v>36.027988999999998</v>
      </c>
      <c r="AM1742" t="s">
        <v>852</v>
      </c>
      <c r="AN1742">
        <v>-75.656532999999996</v>
      </c>
      <c r="AO1742">
        <v>25</v>
      </c>
      <c r="AP1742">
        <v>975</v>
      </c>
      <c r="AQ1742" t="s">
        <v>129</v>
      </c>
      <c r="AR1742">
        <v>28</v>
      </c>
      <c r="AS1742">
        <v>126</v>
      </c>
      <c r="AT1742">
        <v>-64</v>
      </c>
      <c r="BB1742" t="str">
        <f t="shared" si="110"/>
        <v>1200</v>
      </c>
      <c r="BC1742">
        <v>1</v>
      </c>
      <c r="BD1742" t="str">
        <f t="shared" si="108"/>
        <v xml:space="preserve">N1281F  </v>
      </c>
      <c r="BE1742">
        <v>1</v>
      </c>
      <c r="BG1742">
        <v>0</v>
      </c>
      <c r="BH1742">
        <v>0</v>
      </c>
      <c r="BI1742">
        <v>0</v>
      </c>
      <c r="BJ1742">
        <v>825</v>
      </c>
      <c r="BK1742">
        <v>-150</v>
      </c>
      <c r="BL1742" t="s">
        <v>130</v>
      </c>
      <c r="BM1742">
        <v>1</v>
      </c>
      <c r="BN1742">
        <v>0</v>
      </c>
      <c r="BO1742">
        <v>1</v>
      </c>
      <c r="BP1742">
        <v>0</v>
      </c>
      <c r="BT1742">
        <v>0</v>
      </c>
      <c r="BU1742">
        <v>0</v>
      </c>
      <c r="CE1742" t="str">
        <f>"21:17:15.540"</f>
        <v>21:17:15.540</v>
      </c>
      <c r="CF1742">
        <v>540106115</v>
      </c>
      <c r="CI1742">
        <v>0</v>
      </c>
      <c r="CJ1742">
        <v>1504</v>
      </c>
      <c r="CK1742">
        <v>1011.2</v>
      </c>
      <c r="CL1742">
        <v>4.2187999999999999</v>
      </c>
      <c r="CM1742">
        <v>1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1</v>
      </c>
      <c r="CY1742">
        <v>7</v>
      </c>
      <c r="CZ1742" t="s">
        <v>131</v>
      </c>
      <c r="DA1742">
        <v>145</v>
      </c>
      <c r="DB1742">
        <v>1</v>
      </c>
      <c r="DC1742" t="s">
        <v>132</v>
      </c>
      <c r="DD1742" t="s">
        <v>133</v>
      </c>
      <c r="DG1742">
        <v>1950722</v>
      </c>
      <c r="DI1742">
        <v>0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3">
      <c r="A1743" t="str">
        <f>"09/28/2024 21:17:15.821"</f>
        <v>09/28/2024 21:17:15.821</v>
      </c>
      <c r="C1743" t="str">
        <f t="shared" si="107"/>
        <v>FFDFD7C0</v>
      </c>
      <c r="D1743" t="s">
        <v>136</v>
      </c>
      <c r="E1743">
        <v>4</v>
      </c>
      <c r="F1743">
        <v>1004</v>
      </c>
      <c r="G1743" t="s">
        <v>124</v>
      </c>
      <c r="J1743" t="s">
        <v>137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"21:17:15.539"</f>
        <v>21:17:15.539</v>
      </c>
      <c r="T1743" t="str">
        <f>"21:17:15.039"</f>
        <v>21:17:15.039</v>
      </c>
      <c r="U1743" t="str">
        <f t="shared" si="109"/>
        <v>A073EB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126</v>
      </c>
      <c r="AG1743">
        <v>0</v>
      </c>
      <c r="AH1743">
        <v>0</v>
      </c>
      <c r="AI1743">
        <v>2</v>
      </c>
      <c r="AJ1743">
        <v>1</v>
      </c>
      <c r="AK1743" t="s">
        <v>851</v>
      </c>
      <c r="AL1743">
        <v>36.027988999999998</v>
      </c>
      <c r="AM1743" t="s">
        <v>852</v>
      </c>
      <c r="AN1743">
        <v>-75.656532999999996</v>
      </c>
      <c r="AO1743">
        <v>25</v>
      </c>
      <c r="AP1743">
        <v>975</v>
      </c>
      <c r="AQ1743" t="s">
        <v>129</v>
      </c>
      <c r="AR1743">
        <v>28</v>
      </c>
      <c r="AS1743">
        <v>126</v>
      </c>
      <c r="AT1743">
        <v>-64</v>
      </c>
      <c r="BB1743" t="str">
        <f t="shared" si="110"/>
        <v>1200</v>
      </c>
      <c r="BC1743">
        <v>1</v>
      </c>
      <c r="BD1743" t="str">
        <f t="shared" si="108"/>
        <v xml:space="preserve">N1281F  </v>
      </c>
      <c r="BE1743">
        <v>1</v>
      </c>
      <c r="BG1743">
        <v>0</v>
      </c>
      <c r="BH1743">
        <v>0</v>
      </c>
      <c r="BI1743">
        <v>0</v>
      </c>
      <c r="BJ1743">
        <v>825</v>
      </c>
      <c r="BK1743">
        <v>-150</v>
      </c>
      <c r="BL1743" t="s">
        <v>130</v>
      </c>
      <c r="BM1743">
        <v>1</v>
      </c>
      <c r="BN1743">
        <v>0</v>
      </c>
      <c r="BO1743">
        <v>1</v>
      </c>
      <c r="BP1743">
        <v>0</v>
      </c>
      <c r="BT1743">
        <v>0</v>
      </c>
      <c r="BU1743">
        <v>0</v>
      </c>
      <c r="CE1743" t="str">
        <f>"21:17:15.540"</f>
        <v>21:17:15.540</v>
      </c>
      <c r="CF1743">
        <v>540106115</v>
      </c>
      <c r="CI1743">
        <v>0</v>
      </c>
      <c r="CJ1743">
        <v>1504</v>
      </c>
      <c r="CK1743">
        <v>1011.2</v>
      </c>
      <c r="CL1743">
        <v>4.2187999999999999</v>
      </c>
      <c r="CM1743">
        <v>1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1</v>
      </c>
      <c r="CY1743">
        <v>7</v>
      </c>
      <c r="CZ1743" t="s">
        <v>131</v>
      </c>
      <c r="DA1743">
        <v>145</v>
      </c>
      <c r="DB1743">
        <v>1</v>
      </c>
      <c r="DC1743" t="s">
        <v>132</v>
      </c>
      <c r="DD1743" t="s">
        <v>133</v>
      </c>
      <c r="DG1743">
        <v>1950722</v>
      </c>
      <c r="DI1743">
        <v>0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3">
      <c r="A1744" t="str">
        <f>"09/28/2024 21:17:15.821"</f>
        <v>09/28/2024 21:17:15.821</v>
      </c>
      <c r="C1744" t="str">
        <f t="shared" si="107"/>
        <v>FFDFD7C0</v>
      </c>
      <c r="D1744" t="s">
        <v>427</v>
      </c>
      <c r="E1744">
        <v>46</v>
      </c>
      <c r="H1744">
        <v>143</v>
      </c>
      <c r="I1744" t="s">
        <v>428</v>
      </c>
      <c r="J1744" t="s">
        <v>297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"21:17:15.539"</f>
        <v>21:17:15.539</v>
      </c>
      <c r="T1744" t="str">
        <f>"21:17:15.039"</f>
        <v>21:17:15.039</v>
      </c>
      <c r="U1744" t="str">
        <f t="shared" si="109"/>
        <v>A073EB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126</v>
      </c>
      <c r="AG1744">
        <v>0</v>
      </c>
      <c r="AH1744">
        <v>0</v>
      </c>
      <c r="AI1744">
        <v>2</v>
      </c>
      <c r="AJ1744">
        <v>1</v>
      </c>
      <c r="AK1744" t="s">
        <v>851</v>
      </c>
      <c r="AL1744">
        <v>36.027988999999998</v>
      </c>
      <c r="AM1744" t="s">
        <v>852</v>
      </c>
      <c r="AN1744">
        <v>-75.656532999999996</v>
      </c>
      <c r="AO1744">
        <v>25</v>
      </c>
      <c r="AP1744">
        <v>975</v>
      </c>
      <c r="AQ1744" t="s">
        <v>129</v>
      </c>
      <c r="AR1744">
        <v>28</v>
      </c>
      <c r="AS1744">
        <v>126</v>
      </c>
      <c r="AT1744">
        <v>-64</v>
      </c>
      <c r="BB1744" t="str">
        <f t="shared" si="110"/>
        <v>1200</v>
      </c>
      <c r="BC1744">
        <v>1</v>
      </c>
      <c r="BD1744" t="str">
        <f t="shared" si="108"/>
        <v xml:space="preserve">N1281F  </v>
      </c>
      <c r="BE1744">
        <v>1</v>
      </c>
      <c r="BG1744">
        <v>0</v>
      </c>
      <c r="BH1744">
        <v>0</v>
      </c>
      <c r="BI1744">
        <v>0</v>
      </c>
      <c r="BJ1744">
        <v>825</v>
      </c>
      <c r="BK1744">
        <v>-150</v>
      </c>
      <c r="BL1744" t="s">
        <v>130</v>
      </c>
      <c r="BM1744">
        <v>1</v>
      </c>
      <c r="BN1744">
        <v>0</v>
      </c>
      <c r="BO1744">
        <v>1</v>
      </c>
      <c r="BP1744">
        <v>0</v>
      </c>
      <c r="BT1744">
        <v>0</v>
      </c>
      <c r="BU1744">
        <v>0</v>
      </c>
      <c r="CE1744" t="str">
        <f>"21:17:15.540"</f>
        <v>21:17:15.540</v>
      </c>
      <c r="CF1744">
        <v>540106115</v>
      </c>
      <c r="CI1744">
        <v>0</v>
      </c>
      <c r="CJ1744">
        <v>1504</v>
      </c>
      <c r="CK1744">
        <v>1011.2</v>
      </c>
      <c r="CL1744">
        <v>4.2187999999999999</v>
      </c>
      <c r="CM1744">
        <v>1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1</v>
      </c>
      <c r="CY1744">
        <v>7</v>
      </c>
      <c r="CZ1744" t="s">
        <v>131</v>
      </c>
      <c r="DA1744">
        <v>145</v>
      </c>
      <c r="DB1744">
        <v>1</v>
      </c>
      <c r="DC1744" t="s">
        <v>132</v>
      </c>
      <c r="DD1744" t="s">
        <v>133</v>
      </c>
      <c r="DG1744">
        <v>1950722</v>
      </c>
      <c r="DI1744">
        <v>0</v>
      </c>
      <c r="DJ1744">
        <v>0</v>
      </c>
      <c r="DK1744">
        <v>1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3">
      <c r="A1745" t="str">
        <f>"09/28/2024 21:17:16.868"</f>
        <v>09/28/2024 21:17:16.868</v>
      </c>
      <c r="C1745" t="str">
        <f t="shared" si="107"/>
        <v>FFDFD7C0</v>
      </c>
      <c r="D1745" t="s">
        <v>143</v>
      </c>
      <c r="E1745">
        <v>13</v>
      </c>
      <c r="J1745" t="s">
        <v>144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"21:17:16.625"</f>
        <v>21:17:16.625</v>
      </c>
      <c r="T1745" t="str">
        <f>"21:17:16.125"</f>
        <v>21:17:16.125</v>
      </c>
      <c r="U1745" t="str">
        <f t="shared" si="109"/>
        <v>A073EB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126</v>
      </c>
      <c r="AG1745">
        <v>0</v>
      </c>
      <c r="AH1745">
        <v>0</v>
      </c>
      <c r="AI1745">
        <v>2</v>
      </c>
      <c r="AJ1745">
        <v>1</v>
      </c>
      <c r="AK1745" t="s">
        <v>853</v>
      </c>
      <c r="AL1745">
        <v>36.028655000000001</v>
      </c>
      <c r="AM1745" t="s">
        <v>854</v>
      </c>
      <c r="AN1745">
        <v>-75.656383000000005</v>
      </c>
      <c r="AO1745">
        <v>25</v>
      </c>
      <c r="AP1745">
        <v>950</v>
      </c>
      <c r="AQ1745" t="s">
        <v>129</v>
      </c>
      <c r="AR1745">
        <v>24</v>
      </c>
      <c r="AS1745">
        <v>127</v>
      </c>
      <c r="AT1745">
        <v>-192</v>
      </c>
      <c r="BB1745" t="str">
        <f t="shared" si="110"/>
        <v>1200</v>
      </c>
      <c r="BC1745">
        <v>1</v>
      </c>
      <c r="BD1745" t="str">
        <f t="shared" si="108"/>
        <v xml:space="preserve">N1281F  </v>
      </c>
      <c r="BE1745">
        <v>1</v>
      </c>
      <c r="BG1745">
        <v>0</v>
      </c>
      <c r="BH1745">
        <v>0</v>
      </c>
      <c r="BI1745">
        <v>0</v>
      </c>
      <c r="BJ1745">
        <v>800</v>
      </c>
      <c r="BK1745">
        <v>-150</v>
      </c>
      <c r="BL1745" t="s">
        <v>130</v>
      </c>
      <c r="BM1745">
        <v>1</v>
      </c>
      <c r="BN1745">
        <v>0</v>
      </c>
      <c r="BO1745">
        <v>1</v>
      </c>
      <c r="BP1745">
        <v>0</v>
      </c>
      <c r="BT1745">
        <v>0</v>
      </c>
      <c r="BU1745">
        <v>0</v>
      </c>
      <c r="CE1745" t="str">
        <f>"21:17:16.628"</f>
        <v>21:17:16.628</v>
      </c>
      <c r="CF1745">
        <v>628012656</v>
      </c>
      <c r="CI1745">
        <v>0</v>
      </c>
      <c r="CJ1745">
        <v>1504</v>
      </c>
      <c r="CK1745">
        <v>1011.2</v>
      </c>
      <c r="CL1745">
        <v>4.2187999999999999</v>
      </c>
      <c r="CM1745">
        <v>1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3</v>
      </c>
      <c r="CY1745">
        <v>7</v>
      </c>
      <c r="CZ1745" t="s">
        <v>131</v>
      </c>
      <c r="DA1745">
        <v>145</v>
      </c>
      <c r="DB1745">
        <v>1</v>
      </c>
      <c r="DC1745" t="s">
        <v>132</v>
      </c>
      <c r="DD1745" t="s">
        <v>133</v>
      </c>
      <c r="DG1745">
        <v>1951246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3">
      <c r="A1746" t="str">
        <f>"09/28/2024 21:17:16.868"</f>
        <v>09/28/2024 21:17:16.868</v>
      </c>
      <c r="C1746" t="str">
        <f t="shared" si="107"/>
        <v>FFDFD7C0</v>
      </c>
      <c r="D1746" t="s">
        <v>123</v>
      </c>
      <c r="E1746">
        <v>2</v>
      </c>
      <c r="H1746">
        <v>158</v>
      </c>
      <c r="I1746" t="s">
        <v>124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"21:17:16.625"</f>
        <v>21:17:16.625</v>
      </c>
      <c r="T1746" t="str">
        <f>"21:17:16.125"</f>
        <v>21:17:16.125</v>
      </c>
      <c r="U1746" t="str">
        <f t="shared" si="109"/>
        <v>A073EB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126</v>
      </c>
      <c r="AG1746">
        <v>0</v>
      </c>
      <c r="AH1746">
        <v>0</v>
      </c>
      <c r="AI1746">
        <v>2</v>
      </c>
      <c r="AJ1746">
        <v>1</v>
      </c>
      <c r="AK1746" t="s">
        <v>853</v>
      </c>
      <c r="AL1746">
        <v>36.028655000000001</v>
      </c>
      <c r="AM1746" t="s">
        <v>854</v>
      </c>
      <c r="AN1746">
        <v>-75.656383000000005</v>
      </c>
      <c r="AO1746">
        <v>25</v>
      </c>
      <c r="AP1746">
        <v>950</v>
      </c>
      <c r="AQ1746" t="s">
        <v>129</v>
      </c>
      <c r="AR1746">
        <v>24</v>
      </c>
      <c r="AS1746">
        <v>127</v>
      </c>
      <c r="AT1746">
        <v>-192</v>
      </c>
      <c r="BB1746" t="str">
        <f t="shared" si="110"/>
        <v>1200</v>
      </c>
      <c r="BC1746">
        <v>1</v>
      </c>
      <c r="BD1746" t="str">
        <f t="shared" si="108"/>
        <v xml:space="preserve">N1281F  </v>
      </c>
      <c r="BE1746">
        <v>1</v>
      </c>
      <c r="BG1746">
        <v>0</v>
      </c>
      <c r="BH1746">
        <v>0</v>
      </c>
      <c r="BI1746">
        <v>0</v>
      </c>
      <c r="BJ1746">
        <v>800</v>
      </c>
      <c r="BK1746">
        <v>-150</v>
      </c>
      <c r="BL1746" t="s">
        <v>130</v>
      </c>
      <c r="BM1746">
        <v>1</v>
      </c>
      <c r="BN1746">
        <v>0</v>
      </c>
      <c r="BO1746">
        <v>1</v>
      </c>
      <c r="BP1746">
        <v>0</v>
      </c>
      <c r="BT1746">
        <v>0</v>
      </c>
      <c r="BU1746">
        <v>0</v>
      </c>
      <c r="CE1746" t="str">
        <f>"21:17:16.628"</f>
        <v>21:17:16.628</v>
      </c>
      <c r="CF1746">
        <v>628012656</v>
      </c>
      <c r="CI1746">
        <v>0</v>
      </c>
      <c r="CJ1746">
        <v>1504</v>
      </c>
      <c r="CK1746">
        <v>1011.2</v>
      </c>
      <c r="CL1746">
        <v>4.2187999999999999</v>
      </c>
      <c r="CM1746">
        <v>1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3</v>
      </c>
      <c r="CY1746">
        <v>7</v>
      </c>
      <c r="CZ1746" t="s">
        <v>131</v>
      </c>
      <c r="DA1746">
        <v>145</v>
      </c>
      <c r="DB1746">
        <v>1</v>
      </c>
      <c r="DC1746" t="s">
        <v>132</v>
      </c>
      <c r="DD1746" t="s">
        <v>133</v>
      </c>
      <c r="DG1746">
        <v>1951246</v>
      </c>
      <c r="DI1746">
        <v>0</v>
      </c>
      <c r="DJ1746">
        <v>0</v>
      </c>
      <c r="DK1746">
        <v>1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3">
      <c r="A1747" t="str">
        <f>"09/28/2024 21:17:16.868"</f>
        <v>09/28/2024 21:17:16.868</v>
      </c>
      <c r="C1747" t="str">
        <f t="shared" si="107"/>
        <v>FFDFD7C0</v>
      </c>
      <c r="D1747" t="s">
        <v>136</v>
      </c>
      <c r="E1747">
        <v>4</v>
      </c>
      <c r="F1747">
        <v>1004</v>
      </c>
      <c r="G1747" t="s">
        <v>124</v>
      </c>
      <c r="J1747" t="s">
        <v>137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"21:17:16.625"</f>
        <v>21:17:16.625</v>
      </c>
      <c r="T1747" t="str">
        <f>"21:17:16.125"</f>
        <v>21:17:16.125</v>
      </c>
      <c r="U1747" t="str">
        <f t="shared" si="109"/>
        <v>A073EB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126</v>
      </c>
      <c r="AG1747">
        <v>0</v>
      </c>
      <c r="AH1747">
        <v>0</v>
      </c>
      <c r="AI1747">
        <v>2</v>
      </c>
      <c r="AJ1747">
        <v>1</v>
      </c>
      <c r="AK1747" t="s">
        <v>853</v>
      </c>
      <c r="AL1747">
        <v>36.028655000000001</v>
      </c>
      <c r="AM1747" t="s">
        <v>854</v>
      </c>
      <c r="AN1747">
        <v>-75.656383000000005</v>
      </c>
      <c r="AO1747">
        <v>25</v>
      </c>
      <c r="AP1747">
        <v>950</v>
      </c>
      <c r="AQ1747" t="s">
        <v>129</v>
      </c>
      <c r="AR1747">
        <v>24</v>
      </c>
      <c r="AS1747">
        <v>127</v>
      </c>
      <c r="AT1747">
        <v>-192</v>
      </c>
      <c r="BB1747" t="str">
        <f t="shared" si="110"/>
        <v>1200</v>
      </c>
      <c r="BC1747">
        <v>1</v>
      </c>
      <c r="BD1747" t="str">
        <f t="shared" si="108"/>
        <v xml:space="preserve">N1281F  </v>
      </c>
      <c r="BE1747">
        <v>1</v>
      </c>
      <c r="BG1747">
        <v>0</v>
      </c>
      <c r="BH1747">
        <v>0</v>
      </c>
      <c r="BI1747">
        <v>0</v>
      </c>
      <c r="BJ1747">
        <v>800</v>
      </c>
      <c r="BK1747">
        <v>-150</v>
      </c>
      <c r="BL1747" t="s">
        <v>130</v>
      </c>
      <c r="BM1747">
        <v>1</v>
      </c>
      <c r="BN1747">
        <v>0</v>
      </c>
      <c r="BO1747">
        <v>1</v>
      </c>
      <c r="BP1747">
        <v>0</v>
      </c>
      <c r="BT1747">
        <v>0</v>
      </c>
      <c r="BU1747">
        <v>0</v>
      </c>
      <c r="CE1747" t="str">
        <f>"21:17:16.628"</f>
        <v>21:17:16.628</v>
      </c>
      <c r="CF1747">
        <v>628012656</v>
      </c>
      <c r="CI1747">
        <v>0</v>
      </c>
      <c r="CJ1747">
        <v>1504</v>
      </c>
      <c r="CK1747">
        <v>1011.2</v>
      </c>
      <c r="CL1747">
        <v>4.2187999999999999</v>
      </c>
      <c r="CM1747">
        <v>1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3</v>
      </c>
      <c r="CY1747">
        <v>7</v>
      </c>
      <c r="CZ1747" t="s">
        <v>131</v>
      </c>
      <c r="DA1747">
        <v>145</v>
      </c>
      <c r="DB1747">
        <v>1</v>
      </c>
      <c r="DC1747" t="s">
        <v>132</v>
      </c>
      <c r="DD1747" t="s">
        <v>133</v>
      </c>
      <c r="DG1747">
        <v>1951246</v>
      </c>
      <c r="DI1747">
        <v>0</v>
      </c>
      <c r="DJ1747">
        <v>0</v>
      </c>
      <c r="DK1747">
        <v>1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3">
      <c r="A1748" t="str">
        <f>"09/28/2024 21:17:16.868"</f>
        <v>09/28/2024 21:17:16.868</v>
      </c>
      <c r="C1748" t="str">
        <f t="shared" ref="C1748:C1811" si="111">"FFDFD7C0"</f>
        <v>FFDFD7C0</v>
      </c>
      <c r="D1748" t="s">
        <v>427</v>
      </c>
      <c r="E1748">
        <v>46</v>
      </c>
      <c r="H1748">
        <v>143</v>
      </c>
      <c r="I1748" t="s">
        <v>428</v>
      </c>
      <c r="J1748" t="s">
        <v>297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"21:17:16.625"</f>
        <v>21:17:16.625</v>
      </c>
      <c r="T1748" t="str">
        <f>"21:17:16.125"</f>
        <v>21:17:16.125</v>
      </c>
      <c r="U1748" t="str">
        <f t="shared" si="109"/>
        <v>A073EB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126</v>
      </c>
      <c r="AG1748">
        <v>0</v>
      </c>
      <c r="AH1748">
        <v>0</v>
      </c>
      <c r="AI1748">
        <v>2</v>
      </c>
      <c r="AJ1748">
        <v>1</v>
      </c>
      <c r="AK1748" t="s">
        <v>853</v>
      </c>
      <c r="AL1748">
        <v>36.028655000000001</v>
      </c>
      <c r="AM1748" t="s">
        <v>854</v>
      </c>
      <c r="AN1748">
        <v>-75.656383000000005</v>
      </c>
      <c r="AO1748">
        <v>25</v>
      </c>
      <c r="AP1748">
        <v>950</v>
      </c>
      <c r="AQ1748" t="s">
        <v>129</v>
      </c>
      <c r="AR1748">
        <v>24</v>
      </c>
      <c r="AS1748">
        <v>127</v>
      </c>
      <c r="AT1748">
        <v>-192</v>
      </c>
      <c r="BB1748" t="str">
        <f t="shared" si="110"/>
        <v>1200</v>
      </c>
      <c r="BC1748">
        <v>1</v>
      </c>
      <c r="BD1748" t="str">
        <f t="shared" ref="BD1748:BD1811" si="112">"N1281F  "</f>
        <v xml:space="preserve">N1281F  </v>
      </c>
      <c r="BE1748">
        <v>1</v>
      </c>
      <c r="BG1748">
        <v>0</v>
      </c>
      <c r="BH1748">
        <v>0</v>
      </c>
      <c r="BI1748">
        <v>0</v>
      </c>
      <c r="BJ1748">
        <v>800</v>
      </c>
      <c r="BK1748">
        <v>-150</v>
      </c>
      <c r="BL1748" t="s">
        <v>130</v>
      </c>
      <c r="BM1748">
        <v>1</v>
      </c>
      <c r="BN1748">
        <v>0</v>
      </c>
      <c r="BO1748">
        <v>1</v>
      </c>
      <c r="BP1748">
        <v>0</v>
      </c>
      <c r="BT1748">
        <v>0</v>
      </c>
      <c r="BU1748">
        <v>0</v>
      </c>
      <c r="CE1748" t="str">
        <f>"21:17:16.628"</f>
        <v>21:17:16.628</v>
      </c>
      <c r="CF1748">
        <v>628012656</v>
      </c>
      <c r="CI1748">
        <v>0</v>
      </c>
      <c r="CJ1748">
        <v>1504</v>
      </c>
      <c r="CK1748">
        <v>1011.2</v>
      </c>
      <c r="CL1748">
        <v>4.2187999999999999</v>
      </c>
      <c r="CM1748">
        <v>1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3</v>
      </c>
      <c r="CY1748">
        <v>7</v>
      </c>
      <c r="CZ1748" t="s">
        <v>131</v>
      </c>
      <c r="DA1748">
        <v>145</v>
      </c>
      <c r="DB1748">
        <v>1</v>
      </c>
      <c r="DC1748" t="s">
        <v>132</v>
      </c>
      <c r="DD1748" t="s">
        <v>133</v>
      </c>
      <c r="DG1748">
        <v>1951246</v>
      </c>
      <c r="DI1748">
        <v>0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3">
      <c r="A1749" t="str">
        <f>"09/28/2024 21:17:16.915"</f>
        <v>09/28/2024 21:17:16.915</v>
      </c>
      <c r="C1749" t="str">
        <f t="shared" si="111"/>
        <v>FFDFD7C0</v>
      </c>
      <c r="D1749" t="s">
        <v>136</v>
      </c>
      <c r="E1749">
        <v>3</v>
      </c>
      <c r="F1749">
        <v>1003</v>
      </c>
      <c r="G1749" t="s">
        <v>142</v>
      </c>
      <c r="J1749" t="s">
        <v>137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"21:17:16.625"</f>
        <v>21:17:16.625</v>
      </c>
      <c r="T1749" t="str">
        <f>"21:17:16.125"</f>
        <v>21:17:16.125</v>
      </c>
      <c r="U1749" t="str">
        <f t="shared" si="109"/>
        <v>A073EB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126</v>
      </c>
      <c r="AG1749">
        <v>0</v>
      </c>
      <c r="AH1749">
        <v>0</v>
      </c>
      <c r="AI1749">
        <v>2</v>
      </c>
      <c r="AJ1749">
        <v>1</v>
      </c>
      <c r="AK1749" t="s">
        <v>853</v>
      </c>
      <c r="AL1749">
        <v>36.028655000000001</v>
      </c>
      <c r="AM1749" t="s">
        <v>854</v>
      </c>
      <c r="AN1749">
        <v>-75.656383000000005</v>
      </c>
      <c r="AO1749">
        <v>25</v>
      </c>
      <c r="AP1749">
        <v>950</v>
      </c>
      <c r="AQ1749" t="s">
        <v>129</v>
      </c>
      <c r="AR1749">
        <v>24</v>
      </c>
      <c r="AS1749">
        <v>127</v>
      </c>
      <c r="AT1749">
        <v>-192</v>
      </c>
      <c r="BB1749" t="str">
        <f t="shared" si="110"/>
        <v>1200</v>
      </c>
      <c r="BC1749">
        <v>1</v>
      </c>
      <c r="BD1749" t="str">
        <f t="shared" si="112"/>
        <v xml:space="preserve">N1281F  </v>
      </c>
      <c r="BE1749">
        <v>1</v>
      </c>
      <c r="BG1749">
        <v>0</v>
      </c>
      <c r="BH1749">
        <v>0</v>
      </c>
      <c r="BI1749">
        <v>0</v>
      </c>
      <c r="BJ1749">
        <v>800</v>
      </c>
      <c r="BK1749">
        <v>-150</v>
      </c>
      <c r="BL1749" t="s">
        <v>130</v>
      </c>
      <c r="BM1749">
        <v>1</v>
      </c>
      <c r="BN1749">
        <v>0</v>
      </c>
      <c r="BO1749">
        <v>1</v>
      </c>
      <c r="BP1749">
        <v>0</v>
      </c>
      <c r="BT1749">
        <v>0</v>
      </c>
      <c r="BU1749">
        <v>0</v>
      </c>
      <c r="CE1749" t="str">
        <f>"21:17:16.628"</f>
        <v>21:17:16.628</v>
      </c>
      <c r="CF1749">
        <v>628012656</v>
      </c>
      <c r="CI1749">
        <v>0</v>
      </c>
      <c r="CJ1749">
        <v>1504</v>
      </c>
      <c r="CK1749">
        <v>1011.2</v>
      </c>
      <c r="CL1749">
        <v>4.2187999999999999</v>
      </c>
      <c r="CM1749">
        <v>1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3</v>
      </c>
      <c r="CY1749">
        <v>7</v>
      </c>
      <c r="CZ1749" t="s">
        <v>131</v>
      </c>
      <c r="DA1749">
        <v>145</v>
      </c>
      <c r="DB1749">
        <v>1</v>
      </c>
      <c r="DC1749" t="s">
        <v>132</v>
      </c>
      <c r="DD1749" t="s">
        <v>133</v>
      </c>
      <c r="DG1749">
        <v>1951246</v>
      </c>
      <c r="DI1749">
        <v>0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3">
      <c r="A1750" t="str">
        <f>"09/28/2024 21:17:17.977"</f>
        <v>09/28/2024 21:17:17.977</v>
      </c>
      <c r="C1750" t="str">
        <f t="shared" si="111"/>
        <v>FFDFD7C0</v>
      </c>
      <c r="D1750" t="s">
        <v>123</v>
      </c>
      <c r="E1750">
        <v>2</v>
      </c>
      <c r="H1750">
        <v>158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"21:17:17.742"</f>
        <v>21:17:17.742</v>
      </c>
      <c r="T1750" t="str">
        <f>"21:17:17.242"</f>
        <v>21:17:17.242</v>
      </c>
      <c r="U1750" t="str">
        <f t="shared" si="109"/>
        <v>A073EB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126</v>
      </c>
      <c r="AG1750">
        <v>0</v>
      </c>
      <c r="AH1750">
        <v>0</v>
      </c>
      <c r="AI1750">
        <v>2</v>
      </c>
      <c r="AJ1750">
        <v>1</v>
      </c>
      <c r="AK1750" t="s">
        <v>688</v>
      </c>
      <c r="AL1750">
        <v>36.029297999999997</v>
      </c>
      <c r="AM1750" t="s">
        <v>855</v>
      </c>
      <c r="AN1750">
        <v>-75.656296999999995</v>
      </c>
      <c r="AO1750">
        <v>25</v>
      </c>
      <c r="AP1750">
        <v>975</v>
      </c>
      <c r="AQ1750" t="s">
        <v>129</v>
      </c>
      <c r="AR1750">
        <v>17</v>
      </c>
      <c r="AS1750">
        <v>128</v>
      </c>
      <c r="AT1750">
        <v>-64</v>
      </c>
      <c r="BB1750" t="str">
        <f t="shared" si="110"/>
        <v>1200</v>
      </c>
      <c r="BC1750">
        <v>1</v>
      </c>
      <c r="BD1750" t="str">
        <f t="shared" si="112"/>
        <v xml:space="preserve">N1281F  </v>
      </c>
      <c r="BE1750">
        <v>1</v>
      </c>
      <c r="BG1750">
        <v>0</v>
      </c>
      <c r="BH1750">
        <v>0</v>
      </c>
      <c r="BI1750">
        <v>0</v>
      </c>
      <c r="BJ1750">
        <v>800</v>
      </c>
      <c r="BK1750">
        <v>-175</v>
      </c>
      <c r="BL1750" t="s">
        <v>130</v>
      </c>
      <c r="BM1750">
        <v>1</v>
      </c>
      <c r="BN1750">
        <v>0</v>
      </c>
      <c r="BO1750">
        <v>1</v>
      </c>
      <c r="BP1750">
        <v>0</v>
      </c>
      <c r="BT1750">
        <v>0</v>
      </c>
      <c r="BU1750">
        <v>0</v>
      </c>
      <c r="CE1750" t="str">
        <f>"21:17:17.747"</f>
        <v>21:17:17.747</v>
      </c>
      <c r="CF1750">
        <v>747048995</v>
      </c>
      <c r="CI1750">
        <v>0</v>
      </c>
      <c r="CJ1750">
        <v>1504</v>
      </c>
      <c r="CK1750">
        <v>1011.2</v>
      </c>
      <c r="CL1750">
        <v>4.2187999999999999</v>
      </c>
      <c r="CM1750">
        <v>1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5</v>
      </c>
      <c r="CY1750">
        <v>7</v>
      </c>
      <c r="CZ1750" t="s">
        <v>131</v>
      </c>
      <c r="DA1750">
        <v>145</v>
      </c>
      <c r="DB1750">
        <v>1</v>
      </c>
      <c r="DC1750" t="s">
        <v>132</v>
      </c>
      <c r="DD1750" t="s">
        <v>133</v>
      </c>
      <c r="DG1750">
        <v>1951799</v>
      </c>
      <c r="DI1750">
        <v>0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3">
      <c r="A1751" t="str">
        <f>"09/28/2024 21:17:17.977"</f>
        <v>09/28/2024 21:17:17.977</v>
      </c>
      <c r="C1751" t="str">
        <f t="shared" si="111"/>
        <v>FFDFD7C0</v>
      </c>
      <c r="D1751" t="s">
        <v>427</v>
      </c>
      <c r="E1751">
        <v>46</v>
      </c>
      <c r="H1751">
        <v>143</v>
      </c>
      <c r="I1751" t="s">
        <v>428</v>
      </c>
      <c r="J1751" t="s">
        <v>297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"21:17:17.742"</f>
        <v>21:17:17.742</v>
      </c>
      <c r="T1751" t="str">
        <f>"21:17:17.242"</f>
        <v>21:17:17.242</v>
      </c>
      <c r="U1751" t="str">
        <f t="shared" si="109"/>
        <v>A073EB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126</v>
      </c>
      <c r="AG1751">
        <v>0</v>
      </c>
      <c r="AH1751">
        <v>0</v>
      </c>
      <c r="AI1751">
        <v>2</v>
      </c>
      <c r="AJ1751">
        <v>1</v>
      </c>
      <c r="AK1751" t="s">
        <v>688</v>
      </c>
      <c r="AL1751">
        <v>36.029297999999997</v>
      </c>
      <c r="AM1751" t="s">
        <v>855</v>
      </c>
      <c r="AN1751">
        <v>-75.656296999999995</v>
      </c>
      <c r="AO1751">
        <v>25</v>
      </c>
      <c r="AP1751">
        <v>975</v>
      </c>
      <c r="AQ1751" t="s">
        <v>129</v>
      </c>
      <c r="AR1751">
        <v>17</v>
      </c>
      <c r="AS1751">
        <v>128</v>
      </c>
      <c r="AT1751">
        <v>-64</v>
      </c>
      <c r="BB1751" t="str">
        <f t="shared" si="110"/>
        <v>1200</v>
      </c>
      <c r="BC1751">
        <v>1</v>
      </c>
      <c r="BD1751" t="str">
        <f t="shared" si="112"/>
        <v xml:space="preserve">N1281F  </v>
      </c>
      <c r="BE1751">
        <v>1</v>
      </c>
      <c r="BG1751">
        <v>0</v>
      </c>
      <c r="BH1751">
        <v>0</v>
      </c>
      <c r="BI1751">
        <v>0</v>
      </c>
      <c r="BJ1751">
        <v>800</v>
      </c>
      <c r="BK1751">
        <v>-175</v>
      </c>
      <c r="BL1751" t="s">
        <v>130</v>
      </c>
      <c r="BM1751">
        <v>1</v>
      </c>
      <c r="BN1751">
        <v>0</v>
      </c>
      <c r="BO1751">
        <v>1</v>
      </c>
      <c r="BP1751">
        <v>0</v>
      </c>
      <c r="BT1751">
        <v>0</v>
      </c>
      <c r="BU1751">
        <v>0</v>
      </c>
      <c r="CE1751" t="str">
        <f>"21:17:17.747"</f>
        <v>21:17:17.747</v>
      </c>
      <c r="CF1751">
        <v>747048995</v>
      </c>
      <c r="CI1751">
        <v>0</v>
      </c>
      <c r="CJ1751">
        <v>1504</v>
      </c>
      <c r="CK1751">
        <v>1011.2</v>
      </c>
      <c r="CL1751">
        <v>4.2187999999999999</v>
      </c>
      <c r="CM1751">
        <v>1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5</v>
      </c>
      <c r="CY1751">
        <v>7</v>
      </c>
      <c r="CZ1751" t="s">
        <v>131</v>
      </c>
      <c r="DA1751">
        <v>145</v>
      </c>
      <c r="DB1751">
        <v>1</v>
      </c>
      <c r="DC1751" t="s">
        <v>132</v>
      </c>
      <c r="DD1751" t="s">
        <v>133</v>
      </c>
      <c r="DG1751">
        <v>1951799</v>
      </c>
      <c r="DI1751">
        <v>0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3">
      <c r="A1752" t="str">
        <f>"09/28/2024 21:17:17.977"</f>
        <v>09/28/2024 21:17:17.977</v>
      </c>
      <c r="C1752" t="str">
        <f t="shared" si="111"/>
        <v>FFDFD7C0</v>
      </c>
      <c r="D1752" t="s">
        <v>136</v>
      </c>
      <c r="E1752">
        <v>4</v>
      </c>
      <c r="F1752">
        <v>1004</v>
      </c>
      <c r="G1752" t="s">
        <v>124</v>
      </c>
      <c r="J1752" t="s">
        <v>137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"21:17:17.742"</f>
        <v>21:17:17.742</v>
      </c>
      <c r="T1752" t="str">
        <f>"21:17:17.242"</f>
        <v>21:17:17.242</v>
      </c>
      <c r="U1752" t="str">
        <f t="shared" si="109"/>
        <v>A073EB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126</v>
      </c>
      <c r="AG1752">
        <v>0</v>
      </c>
      <c r="AH1752">
        <v>0</v>
      </c>
      <c r="AI1752">
        <v>2</v>
      </c>
      <c r="AJ1752">
        <v>1</v>
      </c>
      <c r="AK1752" t="s">
        <v>688</v>
      </c>
      <c r="AL1752">
        <v>36.029297999999997</v>
      </c>
      <c r="AM1752" t="s">
        <v>855</v>
      </c>
      <c r="AN1752">
        <v>-75.656296999999995</v>
      </c>
      <c r="AO1752">
        <v>25</v>
      </c>
      <c r="AP1752">
        <v>975</v>
      </c>
      <c r="AQ1752" t="s">
        <v>129</v>
      </c>
      <c r="AR1752">
        <v>17</v>
      </c>
      <c r="AS1752">
        <v>128</v>
      </c>
      <c r="AT1752">
        <v>-64</v>
      </c>
      <c r="BB1752" t="str">
        <f t="shared" si="110"/>
        <v>1200</v>
      </c>
      <c r="BC1752">
        <v>1</v>
      </c>
      <c r="BD1752" t="str">
        <f t="shared" si="112"/>
        <v xml:space="preserve">N1281F  </v>
      </c>
      <c r="BE1752">
        <v>1</v>
      </c>
      <c r="BG1752">
        <v>0</v>
      </c>
      <c r="BH1752">
        <v>0</v>
      </c>
      <c r="BI1752">
        <v>0</v>
      </c>
      <c r="BJ1752">
        <v>800</v>
      </c>
      <c r="BK1752">
        <v>-175</v>
      </c>
      <c r="BL1752" t="s">
        <v>130</v>
      </c>
      <c r="BM1752">
        <v>1</v>
      </c>
      <c r="BN1752">
        <v>0</v>
      </c>
      <c r="BO1752">
        <v>1</v>
      </c>
      <c r="BP1752">
        <v>0</v>
      </c>
      <c r="BT1752">
        <v>0</v>
      </c>
      <c r="BU1752">
        <v>0</v>
      </c>
      <c r="CE1752" t="str">
        <f>"21:17:17.747"</f>
        <v>21:17:17.747</v>
      </c>
      <c r="CF1752">
        <v>747048995</v>
      </c>
      <c r="CI1752">
        <v>0</v>
      </c>
      <c r="CJ1752">
        <v>1504</v>
      </c>
      <c r="CK1752">
        <v>1011.2</v>
      </c>
      <c r="CL1752">
        <v>4.2187999999999999</v>
      </c>
      <c r="CM1752">
        <v>1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5</v>
      </c>
      <c r="CY1752">
        <v>7</v>
      </c>
      <c r="CZ1752" t="s">
        <v>131</v>
      </c>
      <c r="DA1752">
        <v>145</v>
      </c>
      <c r="DB1752">
        <v>1</v>
      </c>
      <c r="DC1752" t="s">
        <v>132</v>
      </c>
      <c r="DD1752" t="s">
        <v>133</v>
      </c>
      <c r="DG1752">
        <v>1951799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3">
      <c r="A1753" t="str">
        <f>"09/28/2024 21:17:18.024"</f>
        <v>09/28/2024 21:17:18.024</v>
      </c>
      <c r="C1753" t="str">
        <f t="shared" si="111"/>
        <v>FFDFD7C0</v>
      </c>
      <c r="D1753" t="s">
        <v>136</v>
      </c>
      <c r="E1753">
        <v>3</v>
      </c>
      <c r="F1753">
        <v>1003</v>
      </c>
      <c r="G1753" t="s">
        <v>142</v>
      </c>
      <c r="J1753" t="s">
        <v>137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"21:17:17.742"</f>
        <v>21:17:17.742</v>
      </c>
      <c r="T1753" t="str">
        <f>"21:17:17.242"</f>
        <v>21:17:17.242</v>
      </c>
      <c r="U1753" t="str">
        <f t="shared" si="109"/>
        <v>A073EB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126</v>
      </c>
      <c r="AG1753">
        <v>0</v>
      </c>
      <c r="AH1753">
        <v>0</v>
      </c>
      <c r="AI1753">
        <v>2</v>
      </c>
      <c r="AJ1753">
        <v>1</v>
      </c>
      <c r="AK1753" t="s">
        <v>688</v>
      </c>
      <c r="AL1753">
        <v>36.029297999999997</v>
      </c>
      <c r="AM1753" t="s">
        <v>855</v>
      </c>
      <c r="AN1753">
        <v>-75.656296999999995</v>
      </c>
      <c r="AO1753">
        <v>25</v>
      </c>
      <c r="AP1753">
        <v>975</v>
      </c>
      <c r="AQ1753" t="s">
        <v>129</v>
      </c>
      <c r="AR1753">
        <v>17</v>
      </c>
      <c r="AS1753">
        <v>128</v>
      </c>
      <c r="AT1753">
        <v>-64</v>
      </c>
      <c r="BB1753" t="str">
        <f t="shared" si="110"/>
        <v>1200</v>
      </c>
      <c r="BC1753">
        <v>1</v>
      </c>
      <c r="BD1753" t="str">
        <f t="shared" si="112"/>
        <v xml:space="preserve">N1281F  </v>
      </c>
      <c r="BE1753">
        <v>1</v>
      </c>
      <c r="BG1753">
        <v>0</v>
      </c>
      <c r="BH1753">
        <v>0</v>
      </c>
      <c r="BI1753">
        <v>0</v>
      </c>
      <c r="BJ1753">
        <v>800</v>
      </c>
      <c r="BK1753">
        <v>-175</v>
      </c>
      <c r="BL1753" t="s">
        <v>130</v>
      </c>
      <c r="BM1753">
        <v>1</v>
      </c>
      <c r="BN1753">
        <v>0</v>
      </c>
      <c r="BO1753">
        <v>1</v>
      </c>
      <c r="BP1753">
        <v>0</v>
      </c>
      <c r="BT1753">
        <v>0</v>
      </c>
      <c r="BU1753">
        <v>0</v>
      </c>
      <c r="CE1753" t="str">
        <f>"21:17:17.747"</f>
        <v>21:17:17.747</v>
      </c>
      <c r="CF1753">
        <v>747048995</v>
      </c>
      <c r="CI1753">
        <v>0</v>
      </c>
      <c r="CJ1753">
        <v>1504</v>
      </c>
      <c r="CK1753">
        <v>1011.2</v>
      </c>
      <c r="CL1753">
        <v>4.2187999999999999</v>
      </c>
      <c r="CM1753">
        <v>1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5</v>
      </c>
      <c r="CY1753">
        <v>7</v>
      </c>
      <c r="CZ1753" t="s">
        <v>131</v>
      </c>
      <c r="DA1753">
        <v>145</v>
      </c>
      <c r="DB1753">
        <v>1</v>
      </c>
      <c r="DC1753" t="s">
        <v>132</v>
      </c>
      <c r="DD1753" t="s">
        <v>133</v>
      </c>
      <c r="DG1753">
        <v>1951799</v>
      </c>
      <c r="DI1753">
        <v>0</v>
      </c>
      <c r="DJ1753">
        <v>0</v>
      </c>
      <c r="DK1753">
        <v>1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3">
      <c r="A1754" t="str">
        <f>"09/28/2024 21:17:18.024"</f>
        <v>09/28/2024 21:17:18.024</v>
      </c>
      <c r="C1754" t="str">
        <f t="shared" si="111"/>
        <v>FFDFD7C0</v>
      </c>
      <c r="D1754" t="s">
        <v>143</v>
      </c>
      <c r="E1754">
        <v>13</v>
      </c>
      <c r="J1754" t="s">
        <v>144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"21:17:17.742"</f>
        <v>21:17:17.742</v>
      </c>
      <c r="T1754" t="str">
        <f>"21:17:17.242"</f>
        <v>21:17:17.242</v>
      </c>
      <c r="U1754" t="str">
        <f t="shared" si="109"/>
        <v>A073EB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126</v>
      </c>
      <c r="AG1754">
        <v>0</v>
      </c>
      <c r="AH1754">
        <v>0</v>
      </c>
      <c r="AI1754">
        <v>2</v>
      </c>
      <c r="AJ1754">
        <v>1</v>
      </c>
      <c r="AK1754" t="s">
        <v>688</v>
      </c>
      <c r="AL1754">
        <v>36.029297999999997</v>
      </c>
      <c r="AM1754" t="s">
        <v>855</v>
      </c>
      <c r="AN1754">
        <v>-75.656296999999995</v>
      </c>
      <c r="AO1754">
        <v>25</v>
      </c>
      <c r="AP1754">
        <v>975</v>
      </c>
      <c r="AQ1754" t="s">
        <v>129</v>
      </c>
      <c r="AR1754">
        <v>17</v>
      </c>
      <c r="AS1754">
        <v>128</v>
      </c>
      <c r="AT1754">
        <v>-64</v>
      </c>
      <c r="BB1754" t="str">
        <f t="shared" si="110"/>
        <v>1200</v>
      </c>
      <c r="BC1754">
        <v>1</v>
      </c>
      <c r="BD1754" t="str">
        <f t="shared" si="112"/>
        <v xml:space="preserve">N1281F  </v>
      </c>
      <c r="BE1754">
        <v>1</v>
      </c>
      <c r="BG1754">
        <v>0</v>
      </c>
      <c r="BH1754">
        <v>0</v>
      </c>
      <c r="BI1754">
        <v>0</v>
      </c>
      <c r="BJ1754">
        <v>800</v>
      </c>
      <c r="BK1754">
        <v>-175</v>
      </c>
      <c r="BL1754" t="s">
        <v>130</v>
      </c>
      <c r="BM1754">
        <v>1</v>
      </c>
      <c r="BN1754">
        <v>0</v>
      </c>
      <c r="BO1754">
        <v>1</v>
      </c>
      <c r="BP1754">
        <v>0</v>
      </c>
      <c r="BT1754">
        <v>0</v>
      </c>
      <c r="BU1754">
        <v>0</v>
      </c>
      <c r="CE1754" t="str">
        <f>"21:17:17.747"</f>
        <v>21:17:17.747</v>
      </c>
      <c r="CF1754">
        <v>747048995</v>
      </c>
      <c r="CI1754">
        <v>0</v>
      </c>
      <c r="CJ1754">
        <v>1504</v>
      </c>
      <c r="CK1754">
        <v>1011.2</v>
      </c>
      <c r="CL1754">
        <v>4.2187999999999999</v>
      </c>
      <c r="CM1754">
        <v>1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5</v>
      </c>
      <c r="CY1754">
        <v>7</v>
      </c>
      <c r="CZ1754" t="s">
        <v>131</v>
      </c>
      <c r="DA1754">
        <v>145</v>
      </c>
      <c r="DB1754">
        <v>1</v>
      </c>
      <c r="DC1754" t="s">
        <v>132</v>
      </c>
      <c r="DD1754" t="s">
        <v>133</v>
      </c>
      <c r="DG1754">
        <v>1951799</v>
      </c>
      <c r="DI1754">
        <v>0</v>
      </c>
      <c r="DJ1754">
        <v>0</v>
      </c>
      <c r="DK1754">
        <v>1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3">
      <c r="A1755" t="str">
        <f>"09/28/2024 21:17:18.977"</f>
        <v>09/28/2024 21:17:18.977</v>
      </c>
      <c r="C1755" t="str">
        <f t="shared" si="111"/>
        <v>FFDFD7C0</v>
      </c>
      <c r="D1755" t="s">
        <v>136</v>
      </c>
      <c r="E1755">
        <v>3</v>
      </c>
      <c r="F1755">
        <v>1003</v>
      </c>
      <c r="G1755" t="s">
        <v>142</v>
      </c>
      <c r="J1755" t="s">
        <v>137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"21:17:18.727"</f>
        <v>21:17:18.727</v>
      </c>
      <c r="T1755" t="str">
        <f>"21:17:18.327"</f>
        <v>21:17:18.327</v>
      </c>
      <c r="U1755" t="str">
        <f t="shared" si="109"/>
        <v>A073EB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126</v>
      </c>
      <c r="AG1755">
        <v>0</v>
      </c>
      <c r="AH1755">
        <v>0</v>
      </c>
      <c r="AI1755">
        <v>2</v>
      </c>
      <c r="AJ1755">
        <v>1</v>
      </c>
      <c r="AK1755" t="s">
        <v>856</v>
      </c>
      <c r="AL1755">
        <v>36.029899</v>
      </c>
      <c r="AM1755" t="s">
        <v>857</v>
      </c>
      <c r="AN1755">
        <v>-75.656233</v>
      </c>
      <c r="AO1755">
        <v>25</v>
      </c>
      <c r="AP1755">
        <v>975</v>
      </c>
      <c r="AQ1755" t="s">
        <v>129</v>
      </c>
      <c r="AR1755">
        <v>10</v>
      </c>
      <c r="AS1755">
        <v>129</v>
      </c>
      <c r="AT1755">
        <v>0</v>
      </c>
      <c r="BB1755" t="str">
        <f t="shared" si="110"/>
        <v>1200</v>
      </c>
      <c r="BC1755">
        <v>1</v>
      </c>
      <c r="BD1755" t="str">
        <f t="shared" si="112"/>
        <v xml:space="preserve">N1281F  </v>
      </c>
      <c r="BE1755">
        <v>1</v>
      </c>
      <c r="BG1755">
        <v>0</v>
      </c>
      <c r="BH1755">
        <v>0</v>
      </c>
      <c r="BI1755">
        <v>0</v>
      </c>
      <c r="BJ1755">
        <v>825</v>
      </c>
      <c r="BK1755">
        <v>-150</v>
      </c>
      <c r="BL1755" t="s">
        <v>130</v>
      </c>
      <c r="BM1755">
        <v>1</v>
      </c>
      <c r="BN1755">
        <v>0</v>
      </c>
      <c r="BO1755">
        <v>1</v>
      </c>
      <c r="BP1755">
        <v>0</v>
      </c>
      <c r="BT1755">
        <v>0</v>
      </c>
      <c r="BU1755">
        <v>0</v>
      </c>
      <c r="CE1755" t="str">
        <f>"21:17:18.730"</f>
        <v>21:17:18.730</v>
      </c>
      <c r="CF1755">
        <v>730097066</v>
      </c>
      <c r="CI1755">
        <v>0</v>
      </c>
      <c r="CJ1755">
        <v>1504</v>
      </c>
      <c r="CK1755">
        <v>1011.2</v>
      </c>
      <c r="CL1755">
        <v>4.2187999999999999</v>
      </c>
      <c r="CM1755">
        <v>1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131</v>
      </c>
      <c r="DA1755">
        <v>145</v>
      </c>
      <c r="DB1755">
        <v>1</v>
      </c>
      <c r="DC1755" t="s">
        <v>132</v>
      </c>
      <c r="DD1755" t="s">
        <v>133</v>
      </c>
      <c r="DG1755">
        <v>1952276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3">
      <c r="A1756" t="str">
        <f>"09/28/2024 21:17:18.977"</f>
        <v>09/28/2024 21:17:18.977</v>
      </c>
      <c r="C1756" t="str">
        <f t="shared" si="111"/>
        <v>FFDFD7C0</v>
      </c>
      <c r="D1756" t="s">
        <v>143</v>
      </c>
      <c r="E1756">
        <v>13</v>
      </c>
      <c r="J1756" t="s">
        <v>144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"21:17:18.727"</f>
        <v>21:17:18.727</v>
      </c>
      <c r="T1756" t="str">
        <f>"21:17:18.327"</f>
        <v>21:17:18.327</v>
      </c>
      <c r="U1756" t="str">
        <f t="shared" si="109"/>
        <v>A073EB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126</v>
      </c>
      <c r="AG1756">
        <v>0</v>
      </c>
      <c r="AH1756">
        <v>0</v>
      </c>
      <c r="AI1756">
        <v>2</v>
      </c>
      <c r="AJ1756">
        <v>1</v>
      </c>
      <c r="AK1756" t="s">
        <v>856</v>
      </c>
      <c r="AL1756">
        <v>36.029899</v>
      </c>
      <c r="AM1756" t="s">
        <v>857</v>
      </c>
      <c r="AN1756">
        <v>-75.656233</v>
      </c>
      <c r="AO1756">
        <v>25</v>
      </c>
      <c r="AP1756">
        <v>975</v>
      </c>
      <c r="AQ1756" t="s">
        <v>129</v>
      </c>
      <c r="AR1756">
        <v>10</v>
      </c>
      <c r="AS1756">
        <v>129</v>
      </c>
      <c r="AT1756">
        <v>0</v>
      </c>
      <c r="BB1756" t="str">
        <f t="shared" si="110"/>
        <v>1200</v>
      </c>
      <c r="BC1756">
        <v>1</v>
      </c>
      <c r="BD1756" t="str">
        <f t="shared" si="112"/>
        <v xml:space="preserve">N1281F  </v>
      </c>
      <c r="BE1756">
        <v>1</v>
      </c>
      <c r="BG1756">
        <v>0</v>
      </c>
      <c r="BH1756">
        <v>0</v>
      </c>
      <c r="BI1756">
        <v>0</v>
      </c>
      <c r="BJ1756">
        <v>825</v>
      </c>
      <c r="BK1756">
        <v>-150</v>
      </c>
      <c r="BL1756" t="s">
        <v>130</v>
      </c>
      <c r="BM1756">
        <v>1</v>
      </c>
      <c r="BN1756">
        <v>0</v>
      </c>
      <c r="BO1756">
        <v>1</v>
      </c>
      <c r="BP1756">
        <v>0</v>
      </c>
      <c r="BT1756">
        <v>0</v>
      </c>
      <c r="BU1756">
        <v>0</v>
      </c>
      <c r="CE1756" t="str">
        <f>"21:17:18.730"</f>
        <v>21:17:18.730</v>
      </c>
      <c r="CF1756">
        <v>730097066</v>
      </c>
      <c r="CI1756">
        <v>0</v>
      </c>
      <c r="CJ1756">
        <v>1504</v>
      </c>
      <c r="CK1756">
        <v>1011.2</v>
      </c>
      <c r="CL1756">
        <v>4.2187999999999999</v>
      </c>
      <c r="CM1756">
        <v>1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5</v>
      </c>
      <c r="CY1756">
        <v>7</v>
      </c>
      <c r="CZ1756" t="s">
        <v>131</v>
      </c>
      <c r="DA1756">
        <v>145</v>
      </c>
      <c r="DB1756">
        <v>1</v>
      </c>
      <c r="DC1756" t="s">
        <v>132</v>
      </c>
      <c r="DD1756" t="s">
        <v>133</v>
      </c>
      <c r="DG1756">
        <v>1952276</v>
      </c>
      <c r="DI1756">
        <v>0</v>
      </c>
      <c r="DJ1756">
        <v>0</v>
      </c>
      <c r="DK1756">
        <v>1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3">
      <c r="A1757" t="str">
        <f>"09/28/2024 21:17:18.977"</f>
        <v>09/28/2024 21:17:18.977</v>
      </c>
      <c r="C1757" t="str">
        <f t="shared" si="111"/>
        <v>FFDFD7C0</v>
      </c>
      <c r="D1757" t="s">
        <v>136</v>
      </c>
      <c r="E1757">
        <v>4</v>
      </c>
      <c r="F1757">
        <v>1004</v>
      </c>
      <c r="G1757" t="s">
        <v>124</v>
      </c>
      <c r="J1757" t="s">
        <v>137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"21:17:18.727"</f>
        <v>21:17:18.727</v>
      </c>
      <c r="T1757" t="str">
        <f>"21:17:18.327"</f>
        <v>21:17:18.327</v>
      </c>
      <c r="U1757" t="str">
        <f t="shared" si="109"/>
        <v>A073EB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126</v>
      </c>
      <c r="AG1757">
        <v>0</v>
      </c>
      <c r="AH1757">
        <v>0</v>
      </c>
      <c r="AI1757">
        <v>2</v>
      </c>
      <c r="AJ1757">
        <v>1</v>
      </c>
      <c r="AK1757" t="s">
        <v>856</v>
      </c>
      <c r="AL1757">
        <v>36.029899</v>
      </c>
      <c r="AM1757" t="s">
        <v>857</v>
      </c>
      <c r="AN1757">
        <v>-75.656233</v>
      </c>
      <c r="AO1757">
        <v>25</v>
      </c>
      <c r="AP1757">
        <v>975</v>
      </c>
      <c r="AQ1757" t="s">
        <v>129</v>
      </c>
      <c r="AR1757">
        <v>10</v>
      </c>
      <c r="AS1757">
        <v>129</v>
      </c>
      <c r="AT1757">
        <v>0</v>
      </c>
      <c r="BB1757" t="str">
        <f t="shared" si="110"/>
        <v>1200</v>
      </c>
      <c r="BC1757">
        <v>1</v>
      </c>
      <c r="BD1757" t="str">
        <f t="shared" si="112"/>
        <v xml:space="preserve">N1281F  </v>
      </c>
      <c r="BE1757">
        <v>1</v>
      </c>
      <c r="BG1757">
        <v>0</v>
      </c>
      <c r="BH1757">
        <v>0</v>
      </c>
      <c r="BI1757">
        <v>0</v>
      </c>
      <c r="BJ1757">
        <v>825</v>
      </c>
      <c r="BK1757">
        <v>-150</v>
      </c>
      <c r="BL1757" t="s">
        <v>130</v>
      </c>
      <c r="BM1757">
        <v>1</v>
      </c>
      <c r="BN1757">
        <v>0</v>
      </c>
      <c r="BO1757">
        <v>1</v>
      </c>
      <c r="BP1757">
        <v>0</v>
      </c>
      <c r="BT1757">
        <v>0</v>
      </c>
      <c r="BU1757">
        <v>0</v>
      </c>
      <c r="CE1757" t="str">
        <f>"21:17:18.730"</f>
        <v>21:17:18.730</v>
      </c>
      <c r="CF1757">
        <v>730097066</v>
      </c>
      <c r="CI1757">
        <v>0</v>
      </c>
      <c r="CJ1757">
        <v>1504</v>
      </c>
      <c r="CK1757">
        <v>1011.2</v>
      </c>
      <c r="CL1757">
        <v>4.2187999999999999</v>
      </c>
      <c r="CM1757">
        <v>1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5</v>
      </c>
      <c r="CY1757">
        <v>7</v>
      </c>
      <c r="CZ1757" t="s">
        <v>131</v>
      </c>
      <c r="DA1757">
        <v>145</v>
      </c>
      <c r="DB1757">
        <v>1</v>
      </c>
      <c r="DC1757" t="s">
        <v>132</v>
      </c>
      <c r="DD1757" t="s">
        <v>133</v>
      </c>
      <c r="DG1757">
        <v>1952276</v>
      </c>
      <c r="DI1757">
        <v>0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3">
      <c r="A1758" t="str">
        <f>"09/28/2024 21:17:18.977"</f>
        <v>09/28/2024 21:17:18.977</v>
      </c>
      <c r="C1758" t="str">
        <f t="shared" si="111"/>
        <v>FFDFD7C0</v>
      </c>
      <c r="D1758" t="s">
        <v>123</v>
      </c>
      <c r="E1758">
        <v>2</v>
      </c>
      <c r="H1758">
        <v>158</v>
      </c>
      <c r="I1758" t="s">
        <v>124</v>
      </c>
      <c r="J1758" t="s">
        <v>125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"21:17:18.727"</f>
        <v>21:17:18.727</v>
      </c>
      <c r="T1758" t="str">
        <f>"21:17:18.327"</f>
        <v>21:17:18.327</v>
      </c>
      <c r="U1758" t="str">
        <f t="shared" si="109"/>
        <v>A073EB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126</v>
      </c>
      <c r="AG1758">
        <v>0</v>
      </c>
      <c r="AH1758">
        <v>0</v>
      </c>
      <c r="AI1758">
        <v>2</v>
      </c>
      <c r="AJ1758">
        <v>1</v>
      </c>
      <c r="AK1758" t="s">
        <v>856</v>
      </c>
      <c r="AL1758">
        <v>36.029899</v>
      </c>
      <c r="AM1758" t="s">
        <v>857</v>
      </c>
      <c r="AN1758">
        <v>-75.656233</v>
      </c>
      <c r="AO1758">
        <v>25</v>
      </c>
      <c r="AP1758">
        <v>975</v>
      </c>
      <c r="AQ1758" t="s">
        <v>129</v>
      </c>
      <c r="AR1758">
        <v>10</v>
      </c>
      <c r="AS1758">
        <v>129</v>
      </c>
      <c r="AT1758">
        <v>0</v>
      </c>
      <c r="BB1758" t="str">
        <f t="shared" si="110"/>
        <v>1200</v>
      </c>
      <c r="BC1758">
        <v>1</v>
      </c>
      <c r="BD1758" t="str">
        <f t="shared" si="112"/>
        <v xml:space="preserve">N1281F  </v>
      </c>
      <c r="BE1758">
        <v>1</v>
      </c>
      <c r="BG1758">
        <v>0</v>
      </c>
      <c r="BH1758">
        <v>0</v>
      </c>
      <c r="BI1758">
        <v>0</v>
      </c>
      <c r="BJ1758">
        <v>825</v>
      </c>
      <c r="BK1758">
        <v>-150</v>
      </c>
      <c r="BL1758" t="s">
        <v>130</v>
      </c>
      <c r="BM1758">
        <v>1</v>
      </c>
      <c r="BN1758">
        <v>0</v>
      </c>
      <c r="BO1758">
        <v>1</v>
      </c>
      <c r="BP1758">
        <v>0</v>
      </c>
      <c r="BT1758">
        <v>0</v>
      </c>
      <c r="BU1758">
        <v>0</v>
      </c>
      <c r="CE1758" t="str">
        <f>"21:17:18.730"</f>
        <v>21:17:18.730</v>
      </c>
      <c r="CF1758">
        <v>730097066</v>
      </c>
      <c r="CI1758">
        <v>0</v>
      </c>
      <c r="CJ1758">
        <v>1504</v>
      </c>
      <c r="CK1758">
        <v>1011.2</v>
      </c>
      <c r="CL1758">
        <v>4.2187999999999999</v>
      </c>
      <c r="CM1758">
        <v>1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131</v>
      </c>
      <c r="DA1758">
        <v>145</v>
      </c>
      <c r="DB1758">
        <v>1</v>
      </c>
      <c r="DC1758" t="s">
        <v>132</v>
      </c>
      <c r="DD1758" t="s">
        <v>133</v>
      </c>
      <c r="DG1758">
        <v>1952276</v>
      </c>
      <c r="DI1758">
        <v>0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3">
      <c r="A1759" t="str">
        <f>"09/28/2024 21:17:18.993"</f>
        <v>09/28/2024 21:17:18.993</v>
      </c>
      <c r="C1759" t="str">
        <f t="shared" si="111"/>
        <v>FFDFD7C0</v>
      </c>
      <c r="D1759" t="s">
        <v>427</v>
      </c>
      <c r="E1759">
        <v>46</v>
      </c>
      <c r="H1759">
        <v>143</v>
      </c>
      <c r="I1759" t="s">
        <v>428</v>
      </c>
      <c r="J1759" t="s">
        <v>297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"21:17:18.727"</f>
        <v>21:17:18.727</v>
      </c>
      <c r="T1759" t="str">
        <f>"21:17:18.327"</f>
        <v>21:17:18.327</v>
      </c>
      <c r="U1759" t="str">
        <f t="shared" si="109"/>
        <v>A073EB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126</v>
      </c>
      <c r="AG1759">
        <v>0</v>
      </c>
      <c r="AH1759">
        <v>0</v>
      </c>
      <c r="AI1759">
        <v>2</v>
      </c>
      <c r="AJ1759">
        <v>1</v>
      </c>
      <c r="AK1759" t="s">
        <v>856</v>
      </c>
      <c r="AL1759">
        <v>36.029899</v>
      </c>
      <c r="AM1759" t="s">
        <v>857</v>
      </c>
      <c r="AN1759">
        <v>-75.656233</v>
      </c>
      <c r="AO1759">
        <v>25</v>
      </c>
      <c r="AP1759">
        <v>975</v>
      </c>
      <c r="AQ1759" t="s">
        <v>129</v>
      </c>
      <c r="AR1759">
        <v>10</v>
      </c>
      <c r="AS1759">
        <v>129</v>
      </c>
      <c r="AT1759">
        <v>0</v>
      </c>
      <c r="BB1759" t="str">
        <f t="shared" si="110"/>
        <v>1200</v>
      </c>
      <c r="BC1759">
        <v>1</v>
      </c>
      <c r="BD1759" t="str">
        <f t="shared" si="112"/>
        <v xml:space="preserve">N1281F  </v>
      </c>
      <c r="BE1759">
        <v>1</v>
      </c>
      <c r="BG1759">
        <v>0</v>
      </c>
      <c r="BH1759">
        <v>0</v>
      </c>
      <c r="BI1759">
        <v>0</v>
      </c>
      <c r="BJ1759">
        <v>825</v>
      </c>
      <c r="BK1759">
        <v>-150</v>
      </c>
      <c r="BL1759" t="s">
        <v>130</v>
      </c>
      <c r="BM1759">
        <v>1</v>
      </c>
      <c r="BN1759">
        <v>0</v>
      </c>
      <c r="BO1759">
        <v>1</v>
      </c>
      <c r="BP1759">
        <v>0</v>
      </c>
      <c r="BT1759">
        <v>0</v>
      </c>
      <c r="BU1759">
        <v>0</v>
      </c>
      <c r="CE1759" t="str">
        <f>"21:17:18.730"</f>
        <v>21:17:18.730</v>
      </c>
      <c r="CF1759">
        <v>730097066</v>
      </c>
      <c r="CI1759">
        <v>0</v>
      </c>
      <c r="CJ1759">
        <v>1504</v>
      </c>
      <c r="CK1759">
        <v>1011.2</v>
      </c>
      <c r="CL1759">
        <v>4.2187999999999999</v>
      </c>
      <c r="CM1759">
        <v>1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5</v>
      </c>
      <c r="CY1759">
        <v>7</v>
      </c>
      <c r="CZ1759" t="s">
        <v>131</v>
      </c>
      <c r="DA1759">
        <v>145</v>
      </c>
      <c r="DB1759">
        <v>1</v>
      </c>
      <c r="DC1759" t="s">
        <v>132</v>
      </c>
      <c r="DD1759" t="s">
        <v>133</v>
      </c>
      <c r="DG1759">
        <v>1952276</v>
      </c>
      <c r="DI1759">
        <v>0</v>
      </c>
      <c r="DJ1759">
        <v>0</v>
      </c>
      <c r="DK1759">
        <v>1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3">
      <c r="A1760" t="str">
        <f>"09/28/2024 21:17:20.289"</f>
        <v>09/28/2024 21:17:20.289</v>
      </c>
      <c r="C1760" t="str">
        <f t="shared" si="111"/>
        <v>FFDFD7C0</v>
      </c>
      <c r="D1760" t="s">
        <v>136</v>
      </c>
      <c r="E1760">
        <v>3</v>
      </c>
      <c r="F1760">
        <v>1003</v>
      </c>
      <c r="G1760" t="s">
        <v>142</v>
      </c>
      <c r="J1760" t="s">
        <v>137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"21:17:19.891"</f>
        <v>21:17:19.891</v>
      </c>
      <c r="T1760" t="str">
        <f>"21:17:19.391"</f>
        <v>21:17:19.391</v>
      </c>
      <c r="U1760" t="str">
        <f t="shared" si="109"/>
        <v>A073EB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126</v>
      </c>
      <c r="AG1760">
        <v>0</v>
      </c>
      <c r="AH1760">
        <v>0</v>
      </c>
      <c r="AI1760">
        <v>2</v>
      </c>
      <c r="AJ1760">
        <v>1</v>
      </c>
      <c r="AK1760" t="s">
        <v>858</v>
      </c>
      <c r="AL1760">
        <v>36.030543000000002</v>
      </c>
      <c r="AM1760" t="s">
        <v>570</v>
      </c>
      <c r="AN1760">
        <v>-75.656254000000004</v>
      </c>
      <c r="AO1760">
        <v>25</v>
      </c>
      <c r="AP1760">
        <v>975</v>
      </c>
      <c r="AQ1760" t="s">
        <v>129</v>
      </c>
      <c r="AR1760">
        <v>-1</v>
      </c>
      <c r="AS1760">
        <v>128</v>
      </c>
      <c r="AT1760">
        <v>0</v>
      </c>
      <c r="BB1760" t="str">
        <f t="shared" si="110"/>
        <v>1200</v>
      </c>
      <c r="BC1760">
        <v>1</v>
      </c>
      <c r="BD1760" t="str">
        <f t="shared" si="112"/>
        <v xml:space="preserve">N1281F  </v>
      </c>
      <c r="BE1760">
        <v>1</v>
      </c>
      <c r="BG1760">
        <v>0</v>
      </c>
      <c r="BH1760">
        <v>0</v>
      </c>
      <c r="BI1760">
        <v>0</v>
      </c>
      <c r="BJ1760">
        <v>825</v>
      </c>
      <c r="BK1760">
        <v>-150</v>
      </c>
      <c r="BL1760" t="s">
        <v>130</v>
      </c>
      <c r="BM1760">
        <v>1</v>
      </c>
      <c r="BN1760">
        <v>0</v>
      </c>
      <c r="BO1760">
        <v>1</v>
      </c>
      <c r="BP1760">
        <v>0</v>
      </c>
      <c r="BT1760">
        <v>0</v>
      </c>
      <c r="BU1760">
        <v>0</v>
      </c>
      <c r="CE1760" t="str">
        <f>"21:17:19.898"</f>
        <v>21:17:19.898</v>
      </c>
      <c r="CF1760">
        <v>898285888</v>
      </c>
      <c r="CI1760">
        <v>0</v>
      </c>
      <c r="CJ1760">
        <v>1504</v>
      </c>
      <c r="CK1760">
        <v>1011.2</v>
      </c>
      <c r="CL1760">
        <v>4.2187999999999999</v>
      </c>
      <c r="CM1760">
        <v>1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5</v>
      </c>
      <c r="CY1760">
        <v>7</v>
      </c>
      <c r="CZ1760" t="s">
        <v>131</v>
      </c>
      <c r="DA1760">
        <v>145</v>
      </c>
      <c r="DB1760">
        <v>1</v>
      </c>
      <c r="DC1760" t="s">
        <v>132</v>
      </c>
      <c r="DD1760" t="s">
        <v>133</v>
      </c>
      <c r="DG1760">
        <v>1952937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3">
      <c r="A1761" t="str">
        <f>"09/28/2024 21:17:20.289"</f>
        <v>09/28/2024 21:17:20.289</v>
      </c>
      <c r="C1761" t="str">
        <f t="shared" si="111"/>
        <v>FFDFD7C0</v>
      </c>
      <c r="D1761" t="s">
        <v>143</v>
      </c>
      <c r="E1761">
        <v>13</v>
      </c>
      <c r="J1761" t="s">
        <v>144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"21:17:19.891"</f>
        <v>21:17:19.891</v>
      </c>
      <c r="T1761" t="str">
        <f>"21:17:19.391"</f>
        <v>21:17:19.391</v>
      </c>
      <c r="U1761" t="str">
        <f t="shared" si="109"/>
        <v>A073EB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126</v>
      </c>
      <c r="AG1761">
        <v>0</v>
      </c>
      <c r="AH1761">
        <v>0</v>
      </c>
      <c r="AI1761">
        <v>2</v>
      </c>
      <c r="AJ1761">
        <v>1</v>
      </c>
      <c r="AK1761" t="s">
        <v>858</v>
      </c>
      <c r="AL1761">
        <v>36.030543000000002</v>
      </c>
      <c r="AM1761" t="s">
        <v>570</v>
      </c>
      <c r="AN1761">
        <v>-75.656254000000004</v>
      </c>
      <c r="AO1761">
        <v>25</v>
      </c>
      <c r="AP1761">
        <v>975</v>
      </c>
      <c r="AQ1761" t="s">
        <v>129</v>
      </c>
      <c r="AR1761">
        <v>-1</v>
      </c>
      <c r="AS1761">
        <v>128</v>
      </c>
      <c r="AT1761">
        <v>0</v>
      </c>
      <c r="BB1761" t="str">
        <f t="shared" si="110"/>
        <v>1200</v>
      </c>
      <c r="BC1761">
        <v>1</v>
      </c>
      <c r="BD1761" t="str">
        <f t="shared" si="112"/>
        <v xml:space="preserve">N1281F  </v>
      </c>
      <c r="BE1761">
        <v>1</v>
      </c>
      <c r="BG1761">
        <v>0</v>
      </c>
      <c r="BH1761">
        <v>0</v>
      </c>
      <c r="BI1761">
        <v>0</v>
      </c>
      <c r="BJ1761">
        <v>825</v>
      </c>
      <c r="BK1761">
        <v>-150</v>
      </c>
      <c r="BL1761" t="s">
        <v>130</v>
      </c>
      <c r="BM1761">
        <v>1</v>
      </c>
      <c r="BN1761">
        <v>0</v>
      </c>
      <c r="BO1761">
        <v>1</v>
      </c>
      <c r="BP1761">
        <v>0</v>
      </c>
      <c r="BT1761">
        <v>0</v>
      </c>
      <c r="BU1761">
        <v>0</v>
      </c>
      <c r="CE1761" t="str">
        <f>"21:17:19.898"</f>
        <v>21:17:19.898</v>
      </c>
      <c r="CF1761">
        <v>898285888</v>
      </c>
      <c r="CI1761">
        <v>0</v>
      </c>
      <c r="CJ1761">
        <v>1504</v>
      </c>
      <c r="CK1761">
        <v>1011.2</v>
      </c>
      <c r="CL1761">
        <v>4.2187999999999999</v>
      </c>
      <c r="CM1761">
        <v>1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131</v>
      </c>
      <c r="DA1761">
        <v>145</v>
      </c>
      <c r="DB1761">
        <v>1</v>
      </c>
      <c r="DC1761" t="s">
        <v>132</v>
      </c>
      <c r="DD1761" t="s">
        <v>133</v>
      </c>
      <c r="DG1761">
        <v>1952937</v>
      </c>
      <c r="DI1761">
        <v>0</v>
      </c>
      <c r="DJ1761">
        <v>0</v>
      </c>
      <c r="DK1761">
        <v>1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3">
      <c r="A1762" t="str">
        <f>"09/28/2024 21:17:20.289"</f>
        <v>09/28/2024 21:17:20.289</v>
      </c>
      <c r="C1762" t="str">
        <f t="shared" si="111"/>
        <v>FFDFD7C0</v>
      </c>
      <c r="D1762" t="s">
        <v>136</v>
      </c>
      <c r="E1762">
        <v>4</v>
      </c>
      <c r="F1762">
        <v>1004</v>
      </c>
      <c r="G1762" t="s">
        <v>124</v>
      </c>
      <c r="J1762" t="s">
        <v>137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"21:17:19.891"</f>
        <v>21:17:19.891</v>
      </c>
      <c r="T1762" t="str">
        <f>"21:17:19.391"</f>
        <v>21:17:19.391</v>
      </c>
      <c r="U1762" t="str">
        <f t="shared" si="109"/>
        <v>A073EB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126</v>
      </c>
      <c r="AG1762">
        <v>0</v>
      </c>
      <c r="AH1762">
        <v>0</v>
      </c>
      <c r="AI1762">
        <v>2</v>
      </c>
      <c r="AJ1762">
        <v>1</v>
      </c>
      <c r="AK1762" t="s">
        <v>858</v>
      </c>
      <c r="AL1762">
        <v>36.030543000000002</v>
      </c>
      <c r="AM1762" t="s">
        <v>570</v>
      </c>
      <c r="AN1762">
        <v>-75.656254000000004</v>
      </c>
      <c r="AO1762">
        <v>25</v>
      </c>
      <c r="AP1762">
        <v>975</v>
      </c>
      <c r="AQ1762" t="s">
        <v>129</v>
      </c>
      <c r="AR1762">
        <v>-1</v>
      </c>
      <c r="AS1762">
        <v>128</v>
      </c>
      <c r="AT1762">
        <v>0</v>
      </c>
      <c r="BB1762" t="str">
        <f t="shared" si="110"/>
        <v>1200</v>
      </c>
      <c r="BC1762">
        <v>1</v>
      </c>
      <c r="BD1762" t="str">
        <f t="shared" si="112"/>
        <v xml:space="preserve">N1281F  </v>
      </c>
      <c r="BE1762">
        <v>1</v>
      </c>
      <c r="BG1762">
        <v>0</v>
      </c>
      <c r="BH1762">
        <v>0</v>
      </c>
      <c r="BI1762">
        <v>0</v>
      </c>
      <c r="BJ1762">
        <v>825</v>
      </c>
      <c r="BK1762">
        <v>-150</v>
      </c>
      <c r="BL1762" t="s">
        <v>130</v>
      </c>
      <c r="BM1762">
        <v>1</v>
      </c>
      <c r="BN1762">
        <v>0</v>
      </c>
      <c r="BO1762">
        <v>1</v>
      </c>
      <c r="BP1762">
        <v>0</v>
      </c>
      <c r="BT1762">
        <v>0</v>
      </c>
      <c r="BU1762">
        <v>0</v>
      </c>
      <c r="CE1762" t="str">
        <f>"21:17:19.898"</f>
        <v>21:17:19.898</v>
      </c>
      <c r="CF1762">
        <v>898285888</v>
      </c>
      <c r="CI1762">
        <v>0</v>
      </c>
      <c r="CJ1762">
        <v>1504</v>
      </c>
      <c r="CK1762">
        <v>1011.2</v>
      </c>
      <c r="CL1762">
        <v>4.2187999999999999</v>
      </c>
      <c r="CM1762">
        <v>1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131</v>
      </c>
      <c r="DA1762">
        <v>145</v>
      </c>
      <c r="DB1762">
        <v>1</v>
      </c>
      <c r="DC1762" t="s">
        <v>132</v>
      </c>
      <c r="DD1762" t="s">
        <v>133</v>
      </c>
      <c r="DG1762">
        <v>1952937</v>
      </c>
      <c r="DI1762">
        <v>0</v>
      </c>
      <c r="DJ1762">
        <v>0</v>
      </c>
      <c r="DK1762">
        <v>1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3">
      <c r="A1763" t="str">
        <f>"09/28/2024 21:17:20.289"</f>
        <v>09/28/2024 21:17:20.289</v>
      </c>
      <c r="C1763" t="str">
        <f t="shared" si="111"/>
        <v>FFDFD7C0</v>
      </c>
      <c r="D1763" t="s">
        <v>123</v>
      </c>
      <c r="E1763">
        <v>2</v>
      </c>
      <c r="H1763">
        <v>158</v>
      </c>
      <c r="I1763" t="s">
        <v>124</v>
      </c>
      <c r="J1763" t="s">
        <v>125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"21:17:19.891"</f>
        <v>21:17:19.891</v>
      </c>
      <c r="T1763" t="str">
        <f>"21:17:19.391"</f>
        <v>21:17:19.391</v>
      </c>
      <c r="U1763" t="str">
        <f t="shared" si="109"/>
        <v>A073EB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126</v>
      </c>
      <c r="AG1763">
        <v>0</v>
      </c>
      <c r="AH1763">
        <v>0</v>
      </c>
      <c r="AI1763">
        <v>2</v>
      </c>
      <c r="AJ1763">
        <v>1</v>
      </c>
      <c r="AK1763" t="s">
        <v>858</v>
      </c>
      <c r="AL1763">
        <v>36.030543000000002</v>
      </c>
      <c r="AM1763" t="s">
        <v>570</v>
      </c>
      <c r="AN1763">
        <v>-75.656254000000004</v>
      </c>
      <c r="AO1763">
        <v>25</v>
      </c>
      <c r="AP1763">
        <v>975</v>
      </c>
      <c r="AQ1763" t="s">
        <v>129</v>
      </c>
      <c r="AR1763">
        <v>-1</v>
      </c>
      <c r="AS1763">
        <v>128</v>
      </c>
      <c r="AT1763">
        <v>0</v>
      </c>
      <c r="BB1763" t="str">
        <f t="shared" si="110"/>
        <v>1200</v>
      </c>
      <c r="BC1763">
        <v>1</v>
      </c>
      <c r="BD1763" t="str">
        <f t="shared" si="112"/>
        <v xml:space="preserve">N1281F  </v>
      </c>
      <c r="BE1763">
        <v>1</v>
      </c>
      <c r="BG1763">
        <v>0</v>
      </c>
      <c r="BH1763">
        <v>0</v>
      </c>
      <c r="BI1763">
        <v>0</v>
      </c>
      <c r="BJ1763">
        <v>825</v>
      </c>
      <c r="BK1763">
        <v>-150</v>
      </c>
      <c r="BL1763" t="s">
        <v>130</v>
      </c>
      <c r="BM1763">
        <v>1</v>
      </c>
      <c r="BN1763">
        <v>0</v>
      </c>
      <c r="BO1763">
        <v>1</v>
      </c>
      <c r="BP1763">
        <v>0</v>
      </c>
      <c r="BT1763">
        <v>0</v>
      </c>
      <c r="BU1763">
        <v>0</v>
      </c>
      <c r="CE1763" t="str">
        <f>"21:17:19.898"</f>
        <v>21:17:19.898</v>
      </c>
      <c r="CF1763">
        <v>898285888</v>
      </c>
      <c r="CI1763">
        <v>0</v>
      </c>
      <c r="CJ1763">
        <v>1504</v>
      </c>
      <c r="CK1763">
        <v>1011.2</v>
      </c>
      <c r="CL1763">
        <v>4.2187999999999999</v>
      </c>
      <c r="CM1763">
        <v>1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131</v>
      </c>
      <c r="DA1763">
        <v>145</v>
      </c>
      <c r="DB1763">
        <v>1</v>
      </c>
      <c r="DC1763" t="s">
        <v>132</v>
      </c>
      <c r="DD1763" t="s">
        <v>133</v>
      </c>
      <c r="DG1763">
        <v>1952937</v>
      </c>
      <c r="DI1763">
        <v>0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3">
      <c r="A1764" t="str">
        <f>"09/28/2024 21:17:20.289"</f>
        <v>09/28/2024 21:17:20.289</v>
      </c>
      <c r="C1764" t="str">
        <f t="shared" si="111"/>
        <v>FFDFD7C0</v>
      </c>
      <c r="D1764" t="s">
        <v>427</v>
      </c>
      <c r="E1764">
        <v>46</v>
      </c>
      <c r="H1764">
        <v>143</v>
      </c>
      <c r="I1764" t="s">
        <v>428</v>
      </c>
      <c r="J1764" t="s">
        <v>297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"21:17:19.891"</f>
        <v>21:17:19.891</v>
      </c>
      <c r="T1764" t="str">
        <f>"21:17:19.391"</f>
        <v>21:17:19.391</v>
      </c>
      <c r="U1764" t="str">
        <f t="shared" si="109"/>
        <v>A073EB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126</v>
      </c>
      <c r="AG1764">
        <v>0</v>
      </c>
      <c r="AH1764">
        <v>0</v>
      </c>
      <c r="AI1764">
        <v>2</v>
      </c>
      <c r="AJ1764">
        <v>1</v>
      </c>
      <c r="AK1764" t="s">
        <v>858</v>
      </c>
      <c r="AL1764">
        <v>36.030543000000002</v>
      </c>
      <c r="AM1764" t="s">
        <v>570</v>
      </c>
      <c r="AN1764">
        <v>-75.656254000000004</v>
      </c>
      <c r="AO1764">
        <v>25</v>
      </c>
      <c r="AP1764">
        <v>975</v>
      </c>
      <c r="AQ1764" t="s">
        <v>129</v>
      </c>
      <c r="AR1764">
        <v>-1</v>
      </c>
      <c r="AS1764">
        <v>128</v>
      </c>
      <c r="AT1764">
        <v>0</v>
      </c>
      <c r="BB1764" t="str">
        <f t="shared" si="110"/>
        <v>1200</v>
      </c>
      <c r="BC1764">
        <v>1</v>
      </c>
      <c r="BD1764" t="str">
        <f t="shared" si="112"/>
        <v xml:space="preserve">N1281F  </v>
      </c>
      <c r="BE1764">
        <v>1</v>
      </c>
      <c r="BG1764">
        <v>0</v>
      </c>
      <c r="BH1764">
        <v>0</v>
      </c>
      <c r="BI1764">
        <v>0</v>
      </c>
      <c r="BJ1764">
        <v>825</v>
      </c>
      <c r="BK1764">
        <v>-150</v>
      </c>
      <c r="BL1764" t="s">
        <v>130</v>
      </c>
      <c r="BM1764">
        <v>1</v>
      </c>
      <c r="BN1764">
        <v>0</v>
      </c>
      <c r="BO1764">
        <v>1</v>
      </c>
      <c r="BP1764">
        <v>0</v>
      </c>
      <c r="BT1764">
        <v>0</v>
      </c>
      <c r="BU1764">
        <v>0</v>
      </c>
      <c r="CE1764" t="str">
        <f>"21:17:19.898"</f>
        <v>21:17:19.898</v>
      </c>
      <c r="CF1764">
        <v>898285888</v>
      </c>
      <c r="CI1764">
        <v>0</v>
      </c>
      <c r="CJ1764">
        <v>1504</v>
      </c>
      <c r="CK1764">
        <v>1011.2</v>
      </c>
      <c r="CL1764">
        <v>4.2187999999999999</v>
      </c>
      <c r="CM1764">
        <v>1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131</v>
      </c>
      <c r="DA1764">
        <v>145</v>
      </c>
      <c r="DB1764">
        <v>1</v>
      </c>
      <c r="DC1764" t="s">
        <v>132</v>
      </c>
      <c r="DD1764" t="s">
        <v>133</v>
      </c>
      <c r="DG1764">
        <v>1952937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3">
      <c r="A1765" t="str">
        <f>"09/28/2024 21:17:21.086"</f>
        <v>09/28/2024 21:17:21.086</v>
      </c>
      <c r="C1765" t="str">
        <f t="shared" si="111"/>
        <v>FFDFD7C0</v>
      </c>
      <c r="D1765" t="s">
        <v>136</v>
      </c>
      <c r="E1765">
        <v>3</v>
      </c>
      <c r="F1765">
        <v>1003</v>
      </c>
      <c r="G1765" t="s">
        <v>142</v>
      </c>
      <c r="J1765" t="s">
        <v>137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"21:17:20.852"</f>
        <v>21:17:20.852</v>
      </c>
      <c r="T1765" t="str">
        <f>"21:17:20.452"</f>
        <v>21:17:20.452</v>
      </c>
      <c r="U1765" t="str">
        <f t="shared" si="109"/>
        <v>A073EB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126</v>
      </c>
      <c r="AG1765">
        <v>0</v>
      </c>
      <c r="AH1765">
        <v>0</v>
      </c>
      <c r="AI1765">
        <v>2</v>
      </c>
      <c r="AJ1765">
        <v>1</v>
      </c>
      <c r="AK1765" t="s">
        <v>859</v>
      </c>
      <c r="AL1765">
        <v>36.031122000000003</v>
      </c>
      <c r="AM1765" t="s">
        <v>860</v>
      </c>
      <c r="AN1765">
        <v>-75.656318999999996</v>
      </c>
      <c r="AO1765">
        <v>25</v>
      </c>
      <c r="AP1765">
        <v>975</v>
      </c>
      <c r="AQ1765" t="s">
        <v>129</v>
      </c>
      <c r="AR1765">
        <v>-11</v>
      </c>
      <c r="AS1765">
        <v>125</v>
      </c>
      <c r="AT1765">
        <v>64</v>
      </c>
      <c r="BB1765" t="str">
        <f t="shared" si="110"/>
        <v>1200</v>
      </c>
      <c r="BC1765">
        <v>1</v>
      </c>
      <c r="BD1765" t="str">
        <f t="shared" si="112"/>
        <v xml:space="preserve">N1281F  </v>
      </c>
      <c r="BE1765">
        <v>1</v>
      </c>
      <c r="BG1765">
        <v>0</v>
      </c>
      <c r="BH1765">
        <v>0</v>
      </c>
      <c r="BI1765">
        <v>0</v>
      </c>
      <c r="BJ1765">
        <v>825</v>
      </c>
      <c r="BK1765">
        <v>-150</v>
      </c>
      <c r="BL1765" t="s">
        <v>130</v>
      </c>
      <c r="BM1765">
        <v>1</v>
      </c>
      <c r="BN1765">
        <v>0</v>
      </c>
      <c r="BO1765">
        <v>1</v>
      </c>
      <c r="BP1765">
        <v>0</v>
      </c>
      <c r="BT1765">
        <v>0</v>
      </c>
      <c r="BU1765">
        <v>0</v>
      </c>
      <c r="CE1765" t="str">
        <f>"21:17:20.852"</f>
        <v>21:17:20.852</v>
      </c>
      <c r="CF1765">
        <v>851842501</v>
      </c>
      <c r="CI1765">
        <v>0</v>
      </c>
      <c r="CJ1765">
        <v>1504</v>
      </c>
      <c r="CK1765">
        <v>1011.2</v>
      </c>
      <c r="CL1765">
        <v>4.2187999999999999</v>
      </c>
      <c r="CM1765">
        <v>1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5</v>
      </c>
      <c r="CY1765">
        <v>7</v>
      </c>
      <c r="CZ1765" t="s">
        <v>131</v>
      </c>
      <c r="DA1765">
        <v>145</v>
      </c>
      <c r="DB1765">
        <v>1</v>
      </c>
      <c r="DC1765" t="s">
        <v>132</v>
      </c>
      <c r="DD1765" t="s">
        <v>133</v>
      </c>
      <c r="DG1765">
        <v>1953377</v>
      </c>
      <c r="DI1765">
        <v>0</v>
      </c>
      <c r="DJ1765">
        <v>0</v>
      </c>
      <c r="DK1765">
        <v>0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3">
      <c r="A1766" t="str">
        <f>"09/28/2024 21:17:21.086"</f>
        <v>09/28/2024 21:17:21.086</v>
      </c>
      <c r="C1766" t="str">
        <f t="shared" si="111"/>
        <v>FFDFD7C0</v>
      </c>
      <c r="D1766" t="s">
        <v>143</v>
      </c>
      <c r="E1766">
        <v>13</v>
      </c>
      <c r="J1766" t="s">
        <v>144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"21:17:20.852"</f>
        <v>21:17:20.852</v>
      </c>
      <c r="T1766" t="str">
        <f>"21:17:20.452"</f>
        <v>21:17:20.452</v>
      </c>
      <c r="U1766" t="str">
        <f t="shared" si="109"/>
        <v>A073EB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126</v>
      </c>
      <c r="AG1766">
        <v>0</v>
      </c>
      <c r="AH1766">
        <v>0</v>
      </c>
      <c r="AI1766">
        <v>2</v>
      </c>
      <c r="AJ1766">
        <v>1</v>
      </c>
      <c r="AK1766" t="s">
        <v>859</v>
      </c>
      <c r="AL1766">
        <v>36.031122000000003</v>
      </c>
      <c r="AM1766" t="s">
        <v>860</v>
      </c>
      <c r="AN1766">
        <v>-75.656318999999996</v>
      </c>
      <c r="AO1766">
        <v>25</v>
      </c>
      <c r="AP1766">
        <v>975</v>
      </c>
      <c r="AQ1766" t="s">
        <v>129</v>
      </c>
      <c r="AR1766">
        <v>-11</v>
      </c>
      <c r="AS1766">
        <v>125</v>
      </c>
      <c r="AT1766">
        <v>64</v>
      </c>
      <c r="BB1766" t="str">
        <f t="shared" si="110"/>
        <v>1200</v>
      </c>
      <c r="BC1766">
        <v>1</v>
      </c>
      <c r="BD1766" t="str">
        <f t="shared" si="112"/>
        <v xml:space="preserve">N1281F  </v>
      </c>
      <c r="BE1766">
        <v>1</v>
      </c>
      <c r="BG1766">
        <v>0</v>
      </c>
      <c r="BH1766">
        <v>0</v>
      </c>
      <c r="BI1766">
        <v>0</v>
      </c>
      <c r="BJ1766">
        <v>825</v>
      </c>
      <c r="BK1766">
        <v>-150</v>
      </c>
      <c r="BL1766" t="s">
        <v>130</v>
      </c>
      <c r="BM1766">
        <v>1</v>
      </c>
      <c r="BN1766">
        <v>0</v>
      </c>
      <c r="BO1766">
        <v>1</v>
      </c>
      <c r="BP1766">
        <v>0</v>
      </c>
      <c r="BT1766">
        <v>0</v>
      </c>
      <c r="BU1766">
        <v>0</v>
      </c>
      <c r="CE1766" t="str">
        <f>"21:17:20.852"</f>
        <v>21:17:20.852</v>
      </c>
      <c r="CF1766">
        <v>851842501</v>
      </c>
      <c r="CI1766">
        <v>0</v>
      </c>
      <c r="CJ1766">
        <v>1504</v>
      </c>
      <c r="CK1766">
        <v>1011.2</v>
      </c>
      <c r="CL1766">
        <v>4.2187999999999999</v>
      </c>
      <c r="CM1766">
        <v>1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5</v>
      </c>
      <c r="CY1766">
        <v>7</v>
      </c>
      <c r="CZ1766" t="s">
        <v>131</v>
      </c>
      <c r="DA1766">
        <v>145</v>
      </c>
      <c r="DB1766">
        <v>1</v>
      </c>
      <c r="DC1766" t="s">
        <v>132</v>
      </c>
      <c r="DD1766" t="s">
        <v>133</v>
      </c>
      <c r="DG1766">
        <v>1953377</v>
      </c>
      <c r="DI1766">
        <v>0</v>
      </c>
      <c r="DJ1766">
        <v>0</v>
      </c>
      <c r="DK1766">
        <v>1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3">
      <c r="A1767" t="str">
        <f>"09/28/2024 21:17:21.086"</f>
        <v>09/28/2024 21:17:21.086</v>
      </c>
      <c r="C1767" t="str">
        <f t="shared" si="111"/>
        <v>FFDFD7C0</v>
      </c>
      <c r="D1767" t="s">
        <v>123</v>
      </c>
      <c r="E1767">
        <v>2</v>
      </c>
      <c r="H1767">
        <v>158</v>
      </c>
      <c r="I1767" t="s">
        <v>124</v>
      </c>
      <c r="J1767" t="s">
        <v>125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"21:17:20.852"</f>
        <v>21:17:20.852</v>
      </c>
      <c r="T1767" t="str">
        <f>"21:17:20.452"</f>
        <v>21:17:20.452</v>
      </c>
      <c r="U1767" t="str">
        <f t="shared" si="109"/>
        <v>A073EB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126</v>
      </c>
      <c r="AG1767">
        <v>0</v>
      </c>
      <c r="AH1767">
        <v>0</v>
      </c>
      <c r="AI1767">
        <v>2</v>
      </c>
      <c r="AJ1767">
        <v>1</v>
      </c>
      <c r="AK1767" t="s">
        <v>859</v>
      </c>
      <c r="AL1767">
        <v>36.031122000000003</v>
      </c>
      <c r="AM1767" t="s">
        <v>860</v>
      </c>
      <c r="AN1767">
        <v>-75.656318999999996</v>
      </c>
      <c r="AO1767">
        <v>25</v>
      </c>
      <c r="AP1767">
        <v>975</v>
      </c>
      <c r="AQ1767" t="s">
        <v>129</v>
      </c>
      <c r="AR1767">
        <v>-11</v>
      </c>
      <c r="AS1767">
        <v>125</v>
      </c>
      <c r="AT1767">
        <v>64</v>
      </c>
      <c r="BB1767" t="str">
        <f t="shared" si="110"/>
        <v>1200</v>
      </c>
      <c r="BC1767">
        <v>1</v>
      </c>
      <c r="BD1767" t="str">
        <f t="shared" si="112"/>
        <v xml:space="preserve">N1281F  </v>
      </c>
      <c r="BE1767">
        <v>1</v>
      </c>
      <c r="BG1767">
        <v>0</v>
      </c>
      <c r="BH1767">
        <v>0</v>
      </c>
      <c r="BI1767">
        <v>0</v>
      </c>
      <c r="BJ1767">
        <v>825</v>
      </c>
      <c r="BK1767">
        <v>-150</v>
      </c>
      <c r="BL1767" t="s">
        <v>130</v>
      </c>
      <c r="BM1767">
        <v>1</v>
      </c>
      <c r="BN1767">
        <v>0</v>
      </c>
      <c r="BO1767">
        <v>1</v>
      </c>
      <c r="BP1767">
        <v>0</v>
      </c>
      <c r="BT1767">
        <v>0</v>
      </c>
      <c r="BU1767">
        <v>0</v>
      </c>
      <c r="CE1767" t="str">
        <f>"21:17:20.852"</f>
        <v>21:17:20.852</v>
      </c>
      <c r="CF1767">
        <v>851842501</v>
      </c>
      <c r="CI1767">
        <v>0</v>
      </c>
      <c r="CJ1767">
        <v>1504</v>
      </c>
      <c r="CK1767">
        <v>1011.2</v>
      </c>
      <c r="CL1767">
        <v>4.2187999999999999</v>
      </c>
      <c r="CM1767">
        <v>1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5</v>
      </c>
      <c r="CY1767">
        <v>7</v>
      </c>
      <c r="CZ1767" t="s">
        <v>131</v>
      </c>
      <c r="DA1767">
        <v>145</v>
      </c>
      <c r="DB1767">
        <v>1</v>
      </c>
      <c r="DC1767" t="s">
        <v>132</v>
      </c>
      <c r="DD1767" t="s">
        <v>133</v>
      </c>
      <c r="DG1767">
        <v>1953377</v>
      </c>
      <c r="DI1767">
        <v>0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3">
      <c r="A1768" t="str">
        <f>"09/28/2024 21:17:21.086"</f>
        <v>09/28/2024 21:17:21.086</v>
      </c>
      <c r="C1768" t="str">
        <f t="shared" si="111"/>
        <v>FFDFD7C0</v>
      </c>
      <c r="D1768" t="s">
        <v>136</v>
      </c>
      <c r="E1768">
        <v>4</v>
      </c>
      <c r="F1768">
        <v>1004</v>
      </c>
      <c r="G1768" t="s">
        <v>124</v>
      </c>
      <c r="J1768" t="s">
        <v>137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"21:17:20.852"</f>
        <v>21:17:20.852</v>
      </c>
      <c r="T1768" t="str">
        <f>"21:17:20.452"</f>
        <v>21:17:20.452</v>
      </c>
      <c r="U1768" t="str">
        <f t="shared" si="109"/>
        <v>A073EB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126</v>
      </c>
      <c r="AG1768">
        <v>0</v>
      </c>
      <c r="AH1768">
        <v>0</v>
      </c>
      <c r="AI1768">
        <v>2</v>
      </c>
      <c r="AJ1768">
        <v>1</v>
      </c>
      <c r="AK1768" t="s">
        <v>859</v>
      </c>
      <c r="AL1768">
        <v>36.031122000000003</v>
      </c>
      <c r="AM1768" t="s">
        <v>860</v>
      </c>
      <c r="AN1768">
        <v>-75.656318999999996</v>
      </c>
      <c r="AO1768">
        <v>25</v>
      </c>
      <c r="AP1768">
        <v>975</v>
      </c>
      <c r="AQ1768" t="s">
        <v>129</v>
      </c>
      <c r="AR1768">
        <v>-11</v>
      </c>
      <c r="AS1768">
        <v>125</v>
      </c>
      <c r="AT1768">
        <v>64</v>
      </c>
      <c r="BB1768" t="str">
        <f t="shared" si="110"/>
        <v>1200</v>
      </c>
      <c r="BC1768">
        <v>1</v>
      </c>
      <c r="BD1768" t="str">
        <f t="shared" si="112"/>
        <v xml:space="preserve">N1281F  </v>
      </c>
      <c r="BE1768">
        <v>1</v>
      </c>
      <c r="BG1768">
        <v>0</v>
      </c>
      <c r="BH1768">
        <v>0</v>
      </c>
      <c r="BI1768">
        <v>0</v>
      </c>
      <c r="BJ1768">
        <v>825</v>
      </c>
      <c r="BK1768">
        <v>-150</v>
      </c>
      <c r="BL1768" t="s">
        <v>130</v>
      </c>
      <c r="BM1768">
        <v>1</v>
      </c>
      <c r="BN1768">
        <v>0</v>
      </c>
      <c r="BO1768">
        <v>1</v>
      </c>
      <c r="BP1768">
        <v>0</v>
      </c>
      <c r="BT1768">
        <v>0</v>
      </c>
      <c r="BU1768">
        <v>0</v>
      </c>
      <c r="CE1768" t="str">
        <f>"21:17:20.852"</f>
        <v>21:17:20.852</v>
      </c>
      <c r="CF1768">
        <v>851842501</v>
      </c>
      <c r="CI1768">
        <v>0</v>
      </c>
      <c r="CJ1768">
        <v>1504</v>
      </c>
      <c r="CK1768">
        <v>1011.2</v>
      </c>
      <c r="CL1768">
        <v>4.2187999999999999</v>
      </c>
      <c r="CM1768">
        <v>1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131</v>
      </c>
      <c r="DA1768">
        <v>145</v>
      </c>
      <c r="DB1768">
        <v>1</v>
      </c>
      <c r="DC1768" t="s">
        <v>132</v>
      </c>
      <c r="DD1768" t="s">
        <v>133</v>
      </c>
      <c r="DG1768">
        <v>1953377</v>
      </c>
      <c r="DI1768">
        <v>0</v>
      </c>
      <c r="DJ1768">
        <v>0</v>
      </c>
      <c r="DK1768">
        <v>1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3">
      <c r="A1769" t="str">
        <f>"09/28/2024 21:17:21.086"</f>
        <v>09/28/2024 21:17:21.086</v>
      </c>
      <c r="C1769" t="str">
        <f t="shared" si="111"/>
        <v>FFDFD7C0</v>
      </c>
      <c r="D1769" t="s">
        <v>427</v>
      </c>
      <c r="E1769">
        <v>46</v>
      </c>
      <c r="H1769">
        <v>143</v>
      </c>
      <c r="I1769" t="s">
        <v>428</v>
      </c>
      <c r="J1769" t="s">
        <v>297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"21:17:20.852"</f>
        <v>21:17:20.852</v>
      </c>
      <c r="T1769" t="str">
        <f>"21:17:20.452"</f>
        <v>21:17:20.452</v>
      </c>
      <c r="U1769" t="str">
        <f t="shared" si="109"/>
        <v>A073EB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126</v>
      </c>
      <c r="AG1769">
        <v>0</v>
      </c>
      <c r="AH1769">
        <v>0</v>
      </c>
      <c r="AI1769">
        <v>2</v>
      </c>
      <c r="AJ1769">
        <v>1</v>
      </c>
      <c r="AK1769" t="s">
        <v>859</v>
      </c>
      <c r="AL1769">
        <v>36.031122000000003</v>
      </c>
      <c r="AM1769" t="s">
        <v>860</v>
      </c>
      <c r="AN1769">
        <v>-75.656318999999996</v>
      </c>
      <c r="AO1769">
        <v>25</v>
      </c>
      <c r="AP1769">
        <v>975</v>
      </c>
      <c r="AQ1769" t="s">
        <v>129</v>
      </c>
      <c r="AR1769">
        <v>-11</v>
      </c>
      <c r="AS1769">
        <v>125</v>
      </c>
      <c r="AT1769">
        <v>64</v>
      </c>
      <c r="BB1769" t="str">
        <f t="shared" si="110"/>
        <v>1200</v>
      </c>
      <c r="BC1769">
        <v>1</v>
      </c>
      <c r="BD1769" t="str">
        <f t="shared" si="112"/>
        <v xml:space="preserve">N1281F  </v>
      </c>
      <c r="BE1769">
        <v>1</v>
      </c>
      <c r="BG1769">
        <v>0</v>
      </c>
      <c r="BH1769">
        <v>0</v>
      </c>
      <c r="BI1769">
        <v>0</v>
      </c>
      <c r="BJ1769">
        <v>825</v>
      </c>
      <c r="BK1769">
        <v>-150</v>
      </c>
      <c r="BL1769" t="s">
        <v>130</v>
      </c>
      <c r="BM1769">
        <v>1</v>
      </c>
      <c r="BN1769">
        <v>0</v>
      </c>
      <c r="BO1769">
        <v>1</v>
      </c>
      <c r="BP1769">
        <v>0</v>
      </c>
      <c r="BT1769">
        <v>0</v>
      </c>
      <c r="BU1769">
        <v>0</v>
      </c>
      <c r="CE1769" t="str">
        <f>"21:17:20.852"</f>
        <v>21:17:20.852</v>
      </c>
      <c r="CF1769">
        <v>851842501</v>
      </c>
      <c r="CI1769">
        <v>0</v>
      </c>
      <c r="CJ1769">
        <v>1504</v>
      </c>
      <c r="CK1769">
        <v>1011.2</v>
      </c>
      <c r="CL1769">
        <v>4.2187999999999999</v>
      </c>
      <c r="CM1769">
        <v>1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5</v>
      </c>
      <c r="CY1769">
        <v>7</v>
      </c>
      <c r="CZ1769" t="s">
        <v>131</v>
      </c>
      <c r="DA1769">
        <v>145</v>
      </c>
      <c r="DB1769">
        <v>1</v>
      </c>
      <c r="DC1769" t="s">
        <v>132</v>
      </c>
      <c r="DD1769" t="s">
        <v>133</v>
      </c>
      <c r="DG1769">
        <v>1953377</v>
      </c>
      <c r="DI1769">
        <v>0</v>
      </c>
      <c r="DJ1769">
        <v>0</v>
      </c>
      <c r="DK1769">
        <v>1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3">
      <c r="A1770" t="str">
        <f>"09/28/2024 21:17:22.086"</f>
        <v>09/28/2024 21:17:22.086</v>
      </c>
      <c r="C1770" t="str">
        <f t="shared" si="111"/>
        <v>FFDFD7C0</v>
      </c>
      <c r="D1770" t="s">
        <v>143</v>
      </c>
      <c r="E1770">
        <v>13</v>
      </c>
      <c r="J1770" t="s">
        <v>144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"21:17:21.711"</f>
        <v>21:17:21.711</v>
      </c>
      <c r="T1770" t="str">
        <f>"21:17:21.311"</f>
        <v>21:17:21.311</v>
      </c>
      <c r="U1770" t="str">
        <f t="shared" si="109"/>
        <v>A073EB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126</v>
      </c>
      <c r="AG1770">
        <v>0</v>
      </c>
      <c r="AH1770">
        <v>0</v>
      </c>
      <c r="AI1770">
        <v>2</v>
      </c>
      <c r="AJ1770">
        <v>1</v>
      </c>
      <c r="AK1770" t="s">
        <v>861</v>
      </c>
      <c r="AL1770">
        <v>36.031593999999998</v>
      </c>
      <c r="AM1770" t="s">
        <v>862</v>
      </c>
      <c r="AN1770">
        <v>-75.656425999999996</v>
      </c>
      <c r="AO1770">
        <v>25</v>
      </c>
      <c r="AP1770">
        <v>975</v>
      </c>
      <c r="AQ1770" t="s">
        <v>129</v>
      </c>
      <c r="AR1770">
        <v>-18</v>
      </c>
      <c r="AS1770">
        <v>123</v>
      </c>
      <c r="AT1770">
        <v>128</v>
      </c>
      <c r="BB1770" t="str">
        <f t="shared" si="110"/>
        <v>1200</v>
      </c>
      <c r="BC1770">
        <v>1</v>
      </c>
      <c r="BD1770" t="str">
        <f t="shared" si="112"/>
        <v xml:space="preserve">N1281F  </v>
      </c>
      <c r="BE1770">
        <v>1</v>
      </c>
      <c r="BG1770">
        <v>0</v>
      </c>
      <c r="BH1770">
        <v>0</v>
      </c>
      <c r="BI1770">
        <v>0</v>
      </c>
      <c r="BJ1770">
        <v>825</v>
      </c>
      <c r="BK1770">
        <v>-150</v>
      </c>
      <c r="BL1770" t="s">
        <v>130</v>
      </c>
      <c r="BM1770">
        <v>1</v>
      </c>
      <c r="BN1770">
        <v>0</v>
      </c>
      <c r="BO1770">
        <v>1</v>
      </c>
      <c r="BP1770">
        <v>0</v>
      </c>
      <c r="BT1770">
        <v>0</v>
      </c>
      <c r="BU1770">
        <v>0</v>
      </c>
      <c r="CE1770" t="str">
        <f>"21:17:21.714"</f>
        <v>21:17:21.714</v>
      </c>
      <c r="CF1770">
        <v>713647911</v>
      </c>
      <c r="CI1770">
        <v>0</v>
      </c>
      <c r="CJ1770">
        <v>1504</v>
      </c>
      <c r="CK1770">
        <v>1011.2</v>
      </c>
      <c r="CL1770">
        <v>4.2187999999999999</v>
      </c>
      <c r="CM1770">
        <v>1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5</v>
      </c>
      <c r="CY1770">
        <v>7</v>
      </c>
      <c r="CZ1770" t="s">
        <v>131</v>
      </c>
      <c r="DA1770">
        <v>145</v>
      </c>
      <c r="DB1770">
        <v>1</v>
      </c>
      <c r="DC1770" t="s">
        <v>132</v>
      </c>
      <c r="DD1770" t="s">
        <v>133</v>
      </c>
      <c r="DG1770">
        <v>1953767</v>
      </c>
      <c r="DI1770">
        <v>0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3">
      <c r="A1771" t="str">
        <f>"09/28/2024 21:17:22.086"</f>
        <v>09/28/2024 21:17:22.086</v>
      </c>
      <c r="C1771" t="str">
        <f t="shared" si="111"/>
        <v>FFDFD7C0</v>
      </c>
      <c r="D1771" t="s">
        <v>136</v>
      </c>
      <c r="E1771">
        <v>4</v>
      </c>
      <c r="F1771">
        <v>1004</v>
      </c>
      <c r="G1771" t="s">
        <v>124</v>
      </c>
      <c r="J1771" t="s">
        <v>137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"21:17:21.711"</f>
        <v>21:17:21.711</v>
      </c>
      <c r="T1771" t="str">
        <f>"21:17:21.311"</f>
        <v>21:17:21.311</v>
      </c>
      <c r="U1771" t="str">
        <f t="shared" si="109"/>
        <v>A073EB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126</v>
      </c>
      <c r="AG1771">
        <v>0</v>
      </c>
      <c r="AH1771">
        <v>0</v>
      </c>
      <c r="AI1771">
        <v>2</v>
      </c>
      <c r="AJ1771">
        <v>1</v>
      </c>
      <c r="AK1771" t="s">
        <v>861</v>
      </c>
      <c r="AL1771">
        <v>36.031593999999998</v>
      </c>
      <c r="AM1771" t="s">
        <v>862</v>
      </c>
      <c r="AN1771">
        <v>-75.656425999999996</v>
      </c>
      <c r="AO1771">
        <v>25</v>
      </c>
      <c r="AP1771">
        <v>975</v>
      </c>
      <c r="AQ1771" t="s">
        <v>129</v>
      </c>
      <c r="AR1771">
        <v>-18</v>
      </c>
      <c r="AS1771">
        <v>123</v>
      </c>
      <c r="AT1771">
        <v>128</v>
      </c>
      <c r="BB1771" t="str">
        <f t="shared" si="110"/>
        <v>1200</v>
      </c>
      <c r="BC1771">
        <v>1</v>
      </c>
      <c r="BD1771" t="str">
        <f t="shared" si="112"/>
        <v xml:space="preserve">N1281F  </v>
      </c>
      <c r="BE1771">
        <v>1</v>
      </c>
      <c r="BG1771">
        <v>0</v>
      </c>
      <c r="BH1771">
        <v>0</v>
      </c>
      <c r="BI1771">
        <v>0</v>
      </c>
      <c r="BJ1771">
        <v>825</v>
      </c>
      <c r="BK1771">
        <v>-150</v>
      </c>
      <c r="BL1771" t="s">
        <v>130</v>
      </c>
      <c r="BM1771">
        <v>1</v>
      </c>
      <c r="BN1771">
        <v>0</v>
      </c>
      <c r="BO1771">
        <v>1</v>
      </c>
      <c r="BP1771">
        <v>0</v>
      </c>
      <c r="BT1771">
        <v>0</v>
      </c>
      <c r="BU1771">
        <v>0</v>
      </c>
      <c r="CE1771" t="str">
        <f>"21:17:21.714"</f>
        <v>21:17:21.714</v>
      </c>
      <c r="CF1771">
        <v>713647911</v>
      </c>
      <c r="CI1771">
        <v>0</v>
      </c>
      <c r="CJ1771">
        <v>1504</v>
      </c>
      <c r="CK1771">
        <v>1011.2</v>
      </c>
      <c r="CL1771">
        <v>4.2187999999999999</v>
      </c>
      <c r="CM1771">
        <v>1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5</v>
      </c>
      <c r="CY1771">
        <v>7</v>
      </c>
      <c r="CZ1771" t="s">
        <v>131</v>
      </c>
      <c r="DA1771">
        <v>145</v>
      </c>
      <c r="DB1771">
        <v>1</v>
      </c>
      <c r="DC1771" t="s">
        <v>132</v>
      </c>
      <c r="DD1771" t="s">
        <v>133</v>
      </c>
      <c r="DG1771">
        <v>1953767</v>
      </c>
      <c r="DI1771">
        <v>0</v>
      </c>
      <c r="DJ1771">
        <v>0</v>
      </c>
      <c r="DK1771">
        <v>1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3">
      <c r="A1772" t="str">
        <f>"09/28/2024 21:17:22.086"</f>
        <v>09/28/2024 21:17:22.086</v>
      </c>
      <c r="C1772" t="str">
        <f t="shared" si="111"/>
        <v>FFDFD7C0</v>
      </c>
      <c r="D1772" t="s">
        <v>427</v>
      </c>
      <c r="E1772">
        <v>46</v>
      </c>
      <c r="H1772">
        <v>143</v>
      </c>
      <c r="I1772" t="s">
        <v>428</v>
      </c>
      <c r="J1772" t="s">
        <v>297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"21:17:21.711"</f>
        <v>21:17:21.711</v>
      </c>
      <c r="T1772" t="str">
        <f>"21:17:21.311"</f>
        <v>21:17:21.311</v>
      </c>
      <c r="U1772" t="str">
        <f t="shared" si="109"/>
        <v>A073EB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126</v>
      </c>
      <c r="AG1772">
        <v>0</v>
      </c>
      <c r="AH1772">
        <v>0</v>
      </c>
      <c r="AI1772">
        <v>2</v>
      </c>
      <c r="AJ1772">
        <v>1</v>
      </c>
      <c r="AK1772" t="s">
        <v>861</v>
      </c>
      <c r="AL1772">
        <v>36.031593999999998</v>
      </c>
      <c r="AM1772" t="s">
        <v>862</v>
      </c>
      <c r="AN1772">
        <v>-75.656425999999996</v>
      </c>
      <c r="AO1772">
        <v>25</v>
      </c>
      <c r="AP1772">
        <v>975</v>
      </c>
      <c r="AQ1772" t="s">
        <v>129</v>
      </c>
      <c r="AR1772">
        <v>-18</v>
      </c>
      <c r="AS1772">
        <v>123</v>
      </c>
      <c r="AT1772">
        <v>128</v>
      </c>
      <c r="BB1772" t="str">
        <f t="shared" si="110"/>
        <v>1200</v>
      </c>
      <c r="BC1772">
        <v>1</v>
      </c>
      <c r="BD1772" t="str">
        <f t="shared" si="112"/>
        <v xml:space="preserve">N1281F  </v>
      </c>
      <c r="BE1772">
        <v>1</v>
      </c>
      <c r="BG1772">
        <v>0</v>
      </c>
      <c r="BH1772">
        <v>0</v>
      </c>
      <c r="BI1772">
        <v>0</v>
      </c>
      <c r="BJ1772">
        <v>825</v>
      </c>
      <c r="BK1772">
        <v>-150</v>
      </c>
      <c r="BL1772" t="s">
        <v>130</v>
      </c>
      <c r="BM1772">
        <v>1</v>
      </c>
      <c r="BN1772">
        <v>0</v>
      </c>
      <c r="BO1772">
        <v>1</v>
      </c>
      <c r="BP1772">
        <v>0</v>
      </c>
      <c r="BT1772">
        <v>0</v>
      </c>
      <c r="BU1772">
        <v>0</v>
      </c>
      <c r="CE1772" t="str">
        <f>"21:17:21.714"</f>
        <v>21:17:21.714</v>
      </c>
      <c r="CF1772">
        <v>713647911</v>
      </c>
      <c r="CI1772">
        <v>0</v>
      </c>
      <c r="CJ1772">
        <v>1504</v>
      </c>
      <c r="CK1772">
        <v>1011.2</v>
      </c>
      <c r="CL1772">
        <v>4.2187999999999999</v>
      </c>
      <c r="CM1772">
        <v>1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5</v>
      </c>
      <c r="CY1772">
        <v>7</v>
      </c>
      <c r="CZ1772" t="s">
        <v>131</v>
      </c>
      <c r="DA1772">
        <v>145</v>
      </c>
      <c r="DB1772">
        <v>1</v>
      </c>
      <c r="DC1772" t="s">
        <v>132</v>
      </c>
      <c r="DD1772" t="s">
        <v>133</v>
      </c>
      <c r="DG1772">
        <v>1953767</v>
      </c>
      <c r="DI1772">
        <v>0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3">
      <c r="A1773" t="str">
        <f>"09/28/2024 21:17:22.086"</f>
        <v>09/28/2024 21:17:22.086</v>
      </c>
      <c r="C1773" t="str">
        <f t="shared" si="111"/>
        <v>FFDFD7C0</v>
      </c>
      <c r="D1773" t="s">
        <v>123</v>
      </c>
      <c r="E1773">
        <v>2</v>
      </c>
      <c r="H1773">
        <v>158</v>
      </c>
      <c r="I1773" t="s">
        <v>124</v>
      </c>
      <c r="J1773" t="s">
        <v>125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"21:17:21.711"</f>
        <v>21:17:21.711</v>
      </c>
      <c r="T1773" t="str">
        <f>"21:17:21.311"</f>
        <v>21:17:21.311</v>
      </c>
      <c r="U1773" t="str">
        <f t="shared" si="109"/>
        <v>A073EB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126</v>
      </c>
      <c r="AG1773">
        <v>0</v>
      </c>
      <c r="AH1773">
        <v>0</v>
      </c>
      <c r="AI1773">
        <v>2</v>
      </c>
      <c r="AJ1773">
        <v>1</v>
      </c>
      <c r="AK1773" t="s">
        <v>861</v>
      </c>
      <c r="AL1773">
        <v>36.031593999999998</v>
      </c>
      <c r="AM1773" t="s">
        <v>862</v>
      </c>
      <c r="AN1773">
        <v>-75.656425999999996</v>
      </c>
      <c r="AO1773">
        <v>25</v>
      </c>
      <c r="AP1773">
        <v>975</v>
      </c>
      <c r="AQ1773" t="s">
        <v>129</v>
      </c>
      <c r="AR1773">
        <v>-18</v>
      </c>
      <c r="AS1773">
        <v>123</v>
      </c>
      <c r="AT1773">
        <v>128</v>
      </c>
      <c r="BB1773" t="str">
        <f t="shared" si="110"/>
        <v>1200</v>
      </c>
      <c r="BC1773">
        <v>1</v>
      </c>
      <c r="BD1773" t="str">
        <f t="shared" si="112"/>
        <v xml:space="preserve">N1281F  </v>
      </c>
      <c r="BE1773">
        <v>1</v>
      </c>
      <c r="BG1773">
        <v>0</v>
      </c>
      <c r="BH1773">
        <v>0</v>
      </c>
      <c r="BI1773">
        <v>0</v>
      </c>
      <c r="BJ1773">
        <v>825</v>
      </c>
      <c r="BK1773">
        <v>-150</v>
      </c>
      <c r="BL1773" t="s">
        <v>130</v>
      </c>
      <c r="BM1773">
        <v>1</v>
      </c>
      <c r="BN1773">
        <v>0</v>
      </c>
      <c r="BO1773">
        <v>1</v>
      </c>
      <c r="BP1773">
        <v>0</v>
      </c>
      <c r="BT1773">
        <v>0</v>
      </c>
      <c r="BU1773">
        <v>0</v>
      </c>
      <c r="CE1773" t="str">
        <f>"21:17:21.714"</f>
        <v>21:17:21.714</v>
      </c>
      <c r="CF1773">
        <v>713647911</v>
      </c>
      <c r="CI1773">
        <v>0</v>
      </c>
      <c r="CJ1773">
        <v>1504</v>
      </c>
      <c r="CK1773">
        <v>1011.2</v>
      </c>
      <c r="CL1773">
        <v>4.2187999999999999</v>
      </c>
      <c r="CM1773">
        <v>1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5</v>
      </c>
      <c r="CY1773">
        <v>7</v>
      </c>
      <c r="CZ1773" t="s">
        <v>131</v>
      </c>
      <c r="DA1773">
        <v>145</v>
      </c>
      <c r="DB1773">
        <v>1</v>
      </c>
      <c r="DC1773" t="s">
        <v>132</v>
      </c>
      <c r="DD1773" t="s">
        <v>133</v>
      </c>
      <c r="DG1773">
        <v>1953767</v>
      </c>
      <c r="DI1773">
        <v>0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3">
      <c r="A1774" t="str">
        <f>"09/28/2024 21:17:22.008"</f>
        <v>09/28/2024 21:17:22.008</v>
      </c>
      <c r="C1774" t="str">
        <f t="shared" si="111"/>
        <v>FFDFD7C0</v>
      </c>
      <c r="D1774" t="s">
        <v>136</v>
      </c>
      <c r="E1774">
        <v>3</v>
      </c>
      <c r="F1774">
        <v>1003</v>
      </c>
      <c r="G1774" t="s">
        <v>142</v>
      </c>
      <c r="J1774" t="s">
        <v>137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"21:17:21.711"</f>
        <v>21:17:21.711</v>
      </c>
      <c r="T1774" t="str">
        <f>"21:17:21.311"</f>
        <v>21:17:21.311</v>
      </c>
      <c r="U1774" t="str">
        <f t="shared" si="109"/>
        <v>A073EB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126</v>
      </c>
      <c r="AG1774">
        <v>0</v>
      </c>
      <c r="AH1774">
        <v>0</v>
      </c>
      <c r="AI1774">
        <v>2</v>
      </c>
      <c r="AJ1774">
        <v>1</v>
      </c>
      <c r="AK1774" t="s">
        <v>861</v>
      </c>
      <c r="AL1774">
        <v>36.031593999999998</v>
      </c>
      <c r="AM1774" t="s">
        <v>862</v>
      </c>
      <c r="AN1774">
        <v>-75.656425999999996</v>
      </c>
      <c r="AO1774">
        <v>25</v>
      </c>
      <c r="AP1774">
        <v>975</v>
      </c>
      <c r="AQ1774" t="s">
        <v>129</v>
      </c>
      <c r="AR1774">
        <v>-18</v>
      </c>
      <c r="AS1774">
        <v>123</v>
      </c>
      <c r="AT1774">
        <v>128</v>
      </c>
      <c r="BB1774" t="str">
        <f t="shared" si="110"/>
        <v>1200</v>
      </c>
      <c r="BC1774">
        <v>1</v>
      </c>
      <c r="BD1774" t="str">
        <f t="shared" si="112"/>
        <v xml:space="preserve">N1281F  </v>
      </c>
      <c r="BE1774">
        <v>1</v>
      </c>
      <c r="BG1774">
        <v>0</v>
      </c>
      <c r="BH1774">
        <v>0</v>
      </c>
      <c r="BI1774">
        <v>0</v>
      </c>
      <c r="BJ1774">
        <v>825</v>
      </c>
      <c r="BK1774">
        <v>-150</v>
      </c>
      <c r="BL1774" t="s">
        <v>130</v>
      </c>
      <c r="BM1774">
        <v>1</v>
      </c>
      <c r="BN1774">
        <v>0</v>
      </c>
      <c r="BO1774">
        <v>1</v>
      </c>
      <c r="BP1774">
        <v>0</v>
      </c>
      <c r="BT1774">
        <v>0</v>
      </c>
      <c r="BU1774">
        <v>0</v>
      </c>
      <c r="CE1774" t="str">
        <f>"21:17:21.714"</f>
        <v>21:17:21.714</v>
      </c>
      <c r="CF1774">
        <v>713647911</v>
      </c>
      <c r="CI1774">
        <v>0</v>
      </c>
      <c r="CJ1774">
        <v>1504</v>
      </c>
      <c r="CK1774">
        <v>1011.2</v>
      </c>
      <c r="CL1774">
        <v>4.2187999999999999</v>
      </c>
      <c r="CM1774">
        <v>1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5</v>
      </c>
      <c r="CY1774">
        <v>7</v>
      </c>
      <c r="CZ1774" t="s">
        <v>131</v>
      </c>
      <c r="DA1774">
        <v>145</v>
      </c>
      <c r="DB1774">
        <v>1</v>
      </c>
      <c r="DC1774" t="s">
        <v>132</v>
      </c>
      <c r="DD1774" t="s">
        <v>133</v>
      </c>
      <c r="DG1774">
        <v>1953767</v>
      </c>
      <c r="DI1774">
        <v>0</v>
      </c>
      <c r="DJ1774">
        <v>0</v>
      </c>
      <c r="DK1774">
        <v>1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3">
      <c r="A1775" t="str">
        <f>"09/28/2024 21:17:22.961"</f>
        <v>09/28/2024 21:17:22.961</v>
      </c>
      <c r="C1775" t="str">
        <f t="shared" si="111"/>
        <v>FFDFD7C0</v>
      </c>
      <c r="D1775" t="s">
        <v>136</v>
      </c>
      <c r="E1775">
        <v>3</v>
      </c>
      <c r="F1775">
        <v>1003</v>
      </c>
      <c r="G1775" t="s">
        <v>142</v>
      </c>
      <c r="J1775" t="s">
        <v>137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"21:17:22.695"</f>
        <v>21:17:22.695</v>
      </c>
      <c r="T1775" t="str">
        <f>"21:17:22.295"</f>
        <v>21:17:22.295</v>
      </c>
      <c r="U1775" t="str">
        <f t="shared" si="109"/>
        <v>A073EB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126</v>
      </c>
      <c r="AG1775">
        <v>0</v>
      </c>
      <c r="AH1775">
        <v>0</v>
      </c>
      <c r="AI1775">
        <v>2</v>
      </c>
      <c r="AJ1775">
        <v>1</v>
      </c>
      <c r="AK1775" t="s">
        <v>863</v>
      </c>
      <c r="AL1775">
        <v>36.032131</v>
      </c>
      <c r="AM1775" t="s">
        <v>864</v>
      </c>
      <c r="AN1775">
        <v>-75.656598000000002</v>
      </c>
      <c r="AO1775">
        <v>25</v>
      </c>
      <c r="AP1775">
        <v>975</v>
      </c>
      <c r="AQ1775" t="s">
        <v>129</v>
      </c>
      <c r="AR1775">
        <v>-26</v>
      </c>
      <c r="AS1775">
        <v>119</v>
      </c>
      <c r="AT1775">
        <v>192</v>
      </c>
      <c r="BB1775" t="str">
        <f t="shared" si="110"/>
        <v>1200</v>
      </c>
      <c r="BC1775">
        <v>1</v>
      </c>
      <c r="BD1775" t="str">
        <f t="shared" si="112"/>
        <v xml:space="preserve">N1281F  </v>
      </c>
      <c r="BE1775">
        <v>1</v>
      </c>
      <c r="BG1775">
        <v>0</v>
      </c>
      <c r="BH1775">
        <v>0</v>
      </c>
      <c r="BI1775">
        <v>0</v>
      </c>
      <c r="BJ1775">
        <v>850</v>
      </c>
      <c r="BK1775">
        <v>-125</v>
      </c>
      <c r="BL1775" t="s">
        <v>130</v>
      </c>
      <c r="BM1775">
        <v>1</v>
      </c>
      <c r="BN1775">
        <v>0</v>
      </c>
      <c r="BO1775">
        <v>1</v>
      </c>
      <c r="BP1775">
        <v>0</v>
      </c>
      <c r="BT1775">
        <v>0</v>
      </c>
      <c r="BU1775">
        <v>0</v>
      </c>
      <c r="CE1775" t="str">
        <f>"21:17:22.698"</f>
        <v>21:17:22.698</v>
      </c>
      <c r="CF1775">
        <v>698334425</v>
      </c>
      <c r="CI1775">
        <v>0</v>
      </c>
      <c r="CJ1775">
        <v>1504</v>
      </c>
      <c r="CK1775">
        <v>1011.2</v>
      </c>
      <c r="CL1775">
        <v>4.2187999999999999</v>
      </c>
      <c r="CM1775">
        <v>1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6</v>
      </c>
      <c r="CY1775">
        <v>7</v>
      </c>
      <c r="CZ1775" t="s">
        <v>131</v>
      </c>
      <c r="DA1775">
        <v>145</v>
      </c>
      <c r="DB1775">
        <v>1</v>
      </c>
      <c r="DC1775" t="s">
        <v>132</v>
      </c>
      <c r="DD1775" t="s">
        <v>133</v>
      </c>
      <c r="DG1775">
        <v>1954227</v>
      </c>
      <c r="DI1775">
        <v>0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3">
      <c r="A1776" t="str">
        <f>"09/28/2024 21:17:23.008"</f>
        <v>09/28/2024 21:17:23.008</v>
      </c>
      <c r="C1776" t="str">
        <f t="shared" si="111"/>
        <v>FFDFD7C0</v>
      </c>
      <c r="D1776" t="s">
        <v>143</v>
      </c>
      <c r="E1776">
        <v>13</v>
      </c>
      <c r="J1776" t="s">
        <v>144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"21:17:22.695"</f>
        <v>21:17:22.695</v>
      </c>
      <c r="T1776" t="str">
        <f>"21:17:22.295"</f>
        <v>21:17:22.295</v>
      </c>
      <c r="U1776" t="str">
        <f t="shared" si="109"/>
        <v>A073EB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126</v>
      </c>
      <c r="AG1776">
        <v>0</v>
      </c>
      <c r="AH1776">
        <v>0</v>
      </c>
      <c r="AI1776">
        <v>2</v>
      </c>
      <c r="AJ1776">
        <v>1</v>
      </c>
      <c r="AK1776" t="s">
        <v>863</v>
      </c>
      <c r="AL1776">
        <v>36.032131</v>
      </c>
      <c r="AM1776" t="s">
        <v>864</v>
      </c>
      <c r="AN1776">
        <v>-75.656598000000002</v>
      </c>
      <c r="AO1776">
        <v>25</v>
      </c>
      <c r="AP1776">
        <v>975</v>
      </c>
      <c r="AQ1776" t="s">
        <v>129</v>
      </c>
      <c r="AR1776">
        <v>-26</v>
      </c>
      <c r="AS1776">
        <v>119</v>
      </c>
      <c r="AT1776">
        <v>192</v>
      </c>
      <c r="BB1776" t="str">
        <f t="shared" si="110"/>
        <v>1200</v>
      </c>
      <c r="BC1776">
        <v>1</v>
      </c>
      <c r="BD1776" t="str">
        <f t="shared" si="112"/>
        <v xml:space="preserve">N1281F  </v>
      </c>
      <c r="BE1776">
        <v>1</v>
      </c>
      <c r="BG1776">
        <v>0</v>
      </c>
      <c r="BH1776">
        <v>0</v>
      </c>
      <c r="BI1776">
        <v>0</v>
      </c>
      <c r="BJ1776">
        <v>850</v>
      </c>
      <c r="BK1776">
        <v>-125</v>
      </c>
      <c r="BL1776" t="s">
        <v>130</v>
      </c>
      <c r="BM1776">
        <v>1</v>
      </c>
      <c r="BN1776">
        <v>0</v>
      </c>
      <c r="BO1776">
        <v>1</v>
      </c>
      <c r="BP1776">
        <v>0</v>
      </c>
      <c r="BT1776">
        <v>0</v>
      </c>
      <c r="BU1776">
        <v>0</v>
      </c>
      <c r="CE1776" t="str">
        <f>"21:17:22.698"</f>
        <v>21:17:22.698</v>
      </c>
      <c r="CF1776">
        <v>698334425</v>
      </c>
      <c r="CI1776">
        <v>0</v>
      </c>
      <c r="CJ1776">
        <v>1504</v>
      </c>
      <c r="CK1776">
        <v>1011.2</v>
      </c>
      <c r="CL1776">
        <v>4.2187999999999999</v>
      </c>
      <c r="CM1776">
        <v>1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6</v>
      </c>
      <c r="CY1776">
        <v>7</v>
      </c>
      <c r="CZ1776" t="s">
        <v>131</v>
      </c>
      <c r="DA1776">
        <v>145</v>
      </c>
      <c r="DB1776">
        <v>1</v>
      </c>
      <c r="DC1776" t="s">
        <v>132</v>
      </c>
      <c r="DD1776" t="s">
        <v>133</v>
      </c>
      <c r="DG1776">
        <v>1954227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3">
      <c r="A1777" t="str">
        <f>"09/28/2024 21:17:23.008"</f>
        <v>09/28/2024 21:17:23.008</v>
      </c>
      <c r="C1777" t="str">
        <f t="shared" si="111"/>
        <v>FFDFD7C0</v>
      </c>
      <c r="D1777" t="s">
        <v>136</v>
      </c>
      <c r="E1777">
        <v>4</v>
      </c>
      <c r="F1777">
        <v>1004</v>
      </c>
      <c r="G1777" t="s">
        <v>124</v>
      </c>
      <c r="J1777" t="s">
        <v>137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"21:17:22.695"</f>
        <v>21:17:22.695</v>
      </c>
      <c r="T1777" t="str">
        <f>"21:17:22.295"</f>
        <v>21:17:22.295</v>
      </c>
      <c r="U1777" t="str">
        <f t="shared" si="109"/>
        <v>A073EB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126</v>
      </c>
      <c r="AG1777">
        <v>0</v>
      </c>
      <c r="AH1777">
        <v>0</v>
      </c>
      <c r="AI1777">
        <v>2</v>
      </c>
      <c r="AJ1777">
        <v>1</v>
      </c>
      <c r="AK1777" t="s">
        <v>863</v>
      </c>
      <c r="AL1777">
        <v>36.032131</v>
      </c>
      <c r="AM1777" t="s">
        <v>864</v>
      </c>
      <c r="AN1777">
        <v>-75.656598000000002</v>
      </c>
      <c r="AO1777">
        <v>25</v>
      </c>
      <c r="AP1777">
        <v>975</v>
      </c>
      <c r="AQ1777" t="s">
        <v>129</v>
      </c>
      <c r="AR1777">
        <v>-26</v>
      </c>
      <c r="AS1777">
        <v>119</v>
      </c>
      <c r="AT1777">
        <v>192</v>
      </c>
      <c r="BB1777" t="str">
        <f t="shared" si="110"/>
        <v>1200</v>
      </c>
      <c r="BC1777">
        <v>1</v>
      </c>
      <c r="BD1777" t="str">
        <f t="shared" si="112"/>
        <v xml:space="preserve">N1281F  </v>
      </c>
      <c r="BE1777">
        <v>1</v>
      </c>
      <c r="BG1777">
        <v>0</v>
      </c>
      <c r="BH1777">
        <v>0</v>
      </c>
      <c r="BI1777">
        <v>0</v>
      </c>
      <c r="BJ1777">
        <v>850</v>
      </c>
      <c r="BK1777">
        <v>-125</v>
      </c>
      <c r="BL1777" t="s">
        <v>130</v>
      </c>
      <c r="BM1777">
        <v>1</v>
      </c>
      <c r="BN1777">
        <v>0</v>
      </c>
      <c r="BO1777">
        <v>1</v>
      </c>
      <c r="BP1777">
        <v>0</v>
      </c>
      <c r="BT1777">
        <v>0</v>
      </c>
      <c r="BU1777">
        <v>0</v>
      </c>
      <c r="CE1777" t="str">
        <f>"21:17:22.698"</f>
        <v>21:17:22.698</v>
      </c>
      <c r="CF1777">
        <v>698334425</v>
      </c>
      <c r="CI1777">
        <v>0</v>
      </c>
      <c r="CJ1777">
        <v>1504</v>
      </c>
      <c r="CK1777">
        <v>1011.2</v>
      </c>
      <c r="CL1777">
        <v>4.2187999999999999</v>
      </c>
      <c r="CM1777">
        <v>1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6</v>
      </c>
      <c r="CY1777">
        <v>7</v>
      </c>
      <c r="CZ1777" t="s">
        <v>131</v>
      </c>
      <c r="DA1777">
        <v>145</v>
      </c>
      <c r="DB1777">
        <v>1</v>
      </c>
      <c r="DC1777" t="s">
        <v>132</v>
      </c>
      <c r="DD1777" t="s">
        <v>133</v>
      </c>
      <c r="DG1777">
        <v>1954227</v>
      </c>
      <c r="DI1777">
        <v>0</v>
      </c>
      <c r="DJ1777">
        <v>0</v>
      </c>
      <c r="DK1777">
        <v>1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3">
      <c r="A1778" t="str">
        <f>"09/28/2024 21:17:23.008"</f>
        <v>09/28/2024 21:17:23.008</v>
      </c>
      <c r="C1778" t="str">
        <f t="shared" si="111"/>
        <v>FFDFD7C0</v>
      </c>
      <c r="D1778" t="s">
        <v>123</v>
      </c>
      <c r="E1778">
        <v>2</v>
      </c>
      <c r="H1778">
        <v>158</v>
      </c>
      <c r="I1778" t="s">
        <v>124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"21:17:22.695"</f>
        <v>21:17:22.695</v>
      </c>
      <c r="T1778" t="str">
        <f>"21:17:22.295"</f>
        <v>21:17:22.295</v>
      </c>
      <c r="U1778" t="str">
        <f t="shared" si="109"/>
        <v>A073EB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126</v>
      </c>
      <c r="AG1778">
        <v>0</v>
      </c>
      <c r="AH1778">
        <v>0</v>
      </c>
      <c r="AI1778">
        <v>2</v>
      </c>
      <c r="AJ1778">
        <v>1</v>
      </c>
      <c r="AK1778" t="s">
        <v>863</v>
      </c>
      <c r="AL1778">
        <v>36.032131</v>
      </c>
      <c r="AM1778" t="s">
        <v>864</v>
      </c>
      <c r="AN1778">
        <v>-75.656598000000002</v>
      </c>
      <c r="AO1778">
        <v>25</v>
      </c>
      <c r="AP1778">
        <v>975</v>
      </c>
      <c r="AQ1778" t="s">
        <v>129</v>
      </c>
      <c r="AR1778">
        <v>-26</v>
      </c>
      <c r="AS1778">
        <v>119</v>
      </c>
      <c r="AT1778">
        <v>192</v>
      </c>
      <c r="BB1778" t="str">
        <f t="shared" si="110"/>
        <v>1200</v>
      </c>
      <c r="BC1778">
        <v>1</v>
      </c>
      <c r="BD1778" t="str">
        <f t="shared" si="112"/>
        <v xml:space="preserve">N1281F  </v>
      </c>
      <c r="BE1778">
        <v>1</v>
      </c>
      <c r="BG1778">
        <v>0</v>
      </c>
      <c r="BH1778">
        <v>0</v>
      </c>
      <c r="BI1778">
        <v>0</v>
      </c>
      <c r="BJ1778">
        <v>850</v>
      </c>
      <c r="BK1778">
        <v>-125</v>
      </c>
      <c r="BL1778" t="s">
        <v>130</v>
      </c>
      <c r="BM1778">
        <v>1</v>
      </c>
      <c r="BN1778">
        <v>0</v>
      </c>
      <c r="BO1778">
        <v>1</v>
      </c>
      <c r="BP1778">
        <v>0</v>
      </c>
      <c r="BT1778">
        <v>0</v>
      </c>
      <c r="BU1778">
        <v>0</v>
      </c>
      <c r="CE1778" t="str">
        <f>"21:17:22.698"</f>
        <v>21:17:22.698</v>
      </c>
      <c r="CF1778">
        <v>698334425</v>
      </c>
      <c r="CI1778">
        <v>0</v>
      </c>
      <c r="CJ1778">
        <v>1504</v>
      </c>
      <c r="CK1778">
        <v>1011.2</v>
      </c>
      <c r="CL1778">
        <v>4.2187999999999999</v>
      </c>
      <c r="CM1778">
        <v>1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6</v>
      </c>
      <c r="CY1778">
        <v>7</v>
      </c>
      <c r="CZ1778" t="s">
        <v>131</v>
      </c>
      <c r="DA1778">
        <v>145</v>
      </c>
      <c r="DB1778">
        <v>1</v>
      </c>
      <c r="DC1778" t="s">
        <v>132</v>
      </c>
      <c r="DD1778" t="s">
        <v>133</v>
      </c>
      <c r="DG1778">
        <v>1954227</v>
      </c>
      <c r="DI1778">
        <v>0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3">
      <c r="A1779" t="str">
        <f>"09/28/2024 21:17:23.008"</f>
        <v>09/28/2024 21:17:23.008</v>
      </c>
      <c r="C1779" t="str">
        <f t="shared" si="111"/>
        <v>FFDFD7C0</v>
      </c>
      <c r="D1779" t="s">
        <v>427</v>
      </c>
      <c r="E1779">
        <v>46</v>
      </c>
      <c r="H1779">
        <v>143</v>
      </c>
      <c r="I1779" t="s">
        <v>428</v>
      </c>
      <c r="J1779" t="s">
        <v>297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"21:17:22.695"</f>
        <v>21:17:22.695</v>
      </c>
      <c r="T1779" t="str">
        <f>"21:17:22.295"</f>
        <v>21:17:22.295</v>
      </c>
      <c r="U1779" t="str">
        <f t="shared" si="109"/>
        <v>A073EB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126</v>
      </c>
      <c r="AG1779">
        <v>0</v>
      </c>
      <c r="AH1779">
        <v>0</v>
      </c>
      <c r="AI1779">
        <v>2</v>
      </c>
      <c r="AJ1779">
        <v>1</v>
      </c>
      <c r="AK1779" t="s">
        <v>863</v>
      </c>
      <c r="AL1779">
        <v>36.032131</v>
      </c>
      <c r="AM1779" t="s">
        <v>864</v>
      </c>
      <c r="AN1779">
        <v>-75.656598000000002</v>
      </c>
      <c r="AO1779">
        <v>25</v>
      </c>
      <c r="AP1779">
        <v>975</v>
      </c>
      <c r="AQ1779" t="s">
        <v>129</v>
      </c>
      <c r="AR1779">
        <v>-26</v>
      </c>
      <c r="AS1779">
        <v>119</v>
      </c>
      <c r="AT1779">
        <v>192</v>
      </c>
      <c r="BB1779" t="str">
        <f t="shared" si="110"/>
        <v>1200</v>
      </c>
      <c r="BC1779">
        <v>1</v>
      </c>
      <c r="BD1779" t="str">
        <f t="shared" si="112"/>
        <v xml:space="preserve">N1281F  </v>
      </c>
      <c r="BE1779">
        <v>1</v>
      </c>
      <c r="BG1779">
        <v>0</v>
      </c>
      <c r="BH1779">
        <v>0</v>
      </c>
      <c r="BI1779">
        <v>0</v>
      </c>
      <c r="BJ1779">
        <v>850</v>
      </c>
      <c r="BK1779">
        <v>-125</v>
      </c>
      <c r="BL1779" t="s">
        <v>130</v>
      </c>
      <c r="BM1779">
        <v>1</v>
      </c>
      <c r="BN1779">
        <v>0</v>
      </c>
      <c r="BO1779">
        <v>1</v>
      </c>
      <c r="BP1779">
        <v>0</v>
      </c>
      <c r="BT1779">
        <v>0</v>
      </c>
      <c r="BU1779">
        <v>0</v>
      </c>
      <c r="CE1779" t="str">
        <f>"21:17:22.698"</f>
        <v>21:17:22.698</v>
      </c>
      <c r="CF1779">
        <v>698334425</v>
      </c>
      <c r="CI1779">
        <v>0</v>
      </c>
      <c r="CJ1779">
        <v>1504</v>
      </c>
      <c r="CK1779">
        <v>1011.2</v>
      </c>
      <c r="CL1779">
        <v>4.2187999999999999</v>
      </c>
      <c r="CM1779">
        <v>1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6</v>
      </c>
      <c r="CY1779">
        <v>7</v>
      </c>
      <c r="CZ1779" t="s">
        <v>131</v>
      </c>
      <c r="DA1779">
        <v>145</v>
      </c>
      <c r="DB1779">
        <v>1</v>
      </c>
      <c r="DC1779" t="s">
        <v>132</v>
      </c>
      <c r="DD1779" t="s">
        <v>133</v>
      </c>
      <c r="DG1779">
        <v>1954227</v>
      </c>
      <c r="DI1779">
        <v>0</v>
      </c>
      <c r="DJ1779">
        <v>0</v>
      </c>
      <c r="DK1779">
        <v>1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3">
      <c r="A1780" t="str">
        <f>"09/28/2024 21:17:23.929"</f>
        <v>09/28/2024 21:17:23.929</v>
      </c>
      <c r="C1780" t="str">
        <f t="shared" si="111"/>
        <v>FFDFD7C0</v>
      </c>
      <c r="D1780" t="s">
        <v>136</v>
      </c>
      <c r="E1780">
        <v>3</v>
      </c>
      <c r="F1780">
        <v>1003</v>
      </c>
      <c r="G1780" t="s">
        <v>142</v>
      </c>
      <c r="J1780" t="s">
        <v>137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"21:17:23.688"</f>
        <v>21:17:23.688</v>
      </c>
      <c r="T1780" t="str">
        <f>"21:17:23.188"</f>
        <v>21:17:23.188</v>
      </c>
      <c r="U1780" t="str">
        <f t="shared" si="109"/>
        <v>A073EB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126</v>
      </c>
      <c r="AG1780">
        <v>0</v>
      </c>
      <c r="AH1780">
        <v>0</v>
      </c>
      <c r="AI1780">
        <v>2</v>
      </c>
      <c r="AJ1780">
        <v>1</v>
      </c>
      <c r="AK1780" t="s">
        <v>865</v>
      </c>
      <c r="AL1780">
        <v>36.032646</v>
      </c>
      <c r="AM1780" t="s">
        <v>866</v>
      </c>
      <c r="AN1780">
        <v>-75.656768999999997</v>
      </c>
      <c r="AO1780">
        <v>25</v>
      </c>
      <c r="AP1780">
        <v>975</v>
      </c>
      <c r="AQ1780" t="s">
        <v>129</v>
      </c>
      <c r="AR1780">
        <v>-33</v>
      </c>
      <c r="AS1780">
        <v>115</v>
      </c>
      <c r="AT1780">
        <v>320</v>
      </c>
      <c r="BB1780" t="str">
        <f t="shared" si="110"/>
        <v>1200</v>
      </c>
      <c r="BC1780">
        <v>1</v>
      </c>
      <c r="BD1780" t="str">
        <f t="shared" si="112"/>
        <v xml:space="preserve">N1281F  </v>
      </c>
      <c r="BE1780">
        <v>1</v>
      </c>
      <c r="BG1780">
        <v>0</v>
      </c>
      <c r="BH1780">
        <v>0</v>
      </c>
      <c r="BI1780">
        <v>0</v>
      </c>
      <c r="BJ1780">
        <v>825</v>
      </c>
      <c r="BK1780">
        <v>-150</v>
      </c>
      <c r="BL1780" t="s">
        <v>130</v>
      </c>
      <c r="BM1780">
        <v>1</v>
      </c>
      <c r="BN1780">
        <v>0</v>
      </c>
      <c r="BO1780">
        <v>1</v>
      </c>
      <c r="BP1780">
        <v>0</v>
      </c>
      <c r="BT1780">
        <v>0</v>
      </c>
      <c r="BU1780">
        <v>0</v>
      </c>
      <c r="CE1780" t="str">
        <f>"21:17:23.691"</f>
        <v>21:17:23.691</v>
      </c>
      <c r="CF1780">
        <v>691212913</v>
      </c>
      <c r="CI1780">
        <v>0</v>
      </c>
      <c r="CJ1780">
        <v>1504</v>
      </c>
      <c r="CK1780">
        <v>1011.2</v>
      </c>
      <c r="CL1780">
        <v>4.2187999999999999</v>
      </c>
      <c r="CM1780">
        <v>1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131</v>
      </c>
      <c r="DA1780">
        <v>145</v>
      </c>
      <c r="DB1780">
        <v>1</v>
      </c>
      <c r="DC1780" t="s">
        <v>132</v>
      </c>
      <c r="DD1780" t="s">
        <v>133</v>
      </c>
      <c r="DG1780">
        <v>1954746</v>
      </c>
      <c r="DI1780">
        <v>0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3">
      <c r="A1781" t="str">
        <f>"09/28/2024 21:17:23.929"</f>
        <v>09/28/2024 21:17:23.929</v>
      </c>
      <c r="C1781" t="str">
        <f t="shared" si="111"/>
        <v>FFDFD7C0</v>
      </c>
      <c r="D1781" t="s">
        <v>143</v>
      </c>
      <c r="E1781">
        <v>13</v>
      </c>
      <c r="J1781" t="s">
        <v>144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"21:17:23.688"</f>
        <v>21:17:23.688</v>
      </c>
      <c r="T1781" t="str">
        <f>"21:17:23.188"</f>
        <v>21:17:23.188</v>
      </c>
      <c r="U1781" t="str">
        <f t="shared" si="109"/>
        <v>A073EB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126</v>
      </c>
      <c r="AG1781">
        <v>0</v>
      </c>
      <c r="AH1781">
        <v>0</v>
      </c>
      <c r="AI1781">
        <v>2</v>
      </c>
      <c r="AJ1781">
        <v>1</v>
      </c>
      <c r="AK1781" t="s">
        <v>865</v>
      </c>
      <c r="AL1781">
        <v>36.032646</v>
      </c>
      <c r="AM1781" t="s">
        <v>866</v>
      </c>
      <c r="AN1781">
        <v>-75.656768999999997</v>
      </c>
      <c r="AO1781">
        <v>25</v>
      </c>
      <c r="AP1781">
        <v>975</v>
      </c>
      <c r="AQ1781" t="s">
        <v>129</v>
      </c>
      <c r="AR1781">
        <v>-33</v>
      </c>
      <c r="AS1781">
        <v>115</v>
      </c>
      <c r="AT1781">
        <v>320</v>
      </c>
      <c r="BB1781" t="str">
        <f t="shared" si="110"/>
        <v>1200</v>
      </c>
      <c r="BC1781">
        <v>1</v>
      </c>
      <c r="BD1781" t="str">
        <f t="shared" si="112"/>
        <v xml:space="preserve">N1281F  </v>
      </c>
      <c r="BE1781">
        <v>1</v>
      </c>
      <c r="BG1781">
        <v>0</v>
      </c>
      <c r="BH1781">
        <v>0</v>
      </c>
      <c r="BI1781">
        <v>0</v>
      </c>
      <c r="BJ1781">
        <v>825</v>
      </c>
      <c r="BK1781">
        <v>-150</v>
      </c>
      <c r="BL1781" t="s">
        <v>130</v>
      </c>
      <c r="BM1781">
        <v>1</v>
      </c>
      <c r="BN1781">
        <v>0</v>
      </c>
      <c r="BO1781">
        <v>1</v>
      </c>
      <c r="BP1781">
        <v>0</v>
      </c>
      <c r="BT1781">
        <v>0</v>
      </c>
      <c r="BU1781">
        <v>0</v>
      </c>
      <c r="CE1781" t="str">
        <f>"21:17:23.691"</f>
        <v>21:17:23.691</v>
      </c>
      <c r="CF1781">
        <v>691212913</v>
      </c>
      <c r="CI1781">
        <v>0</v>
      </c>
      <c r="CJ1781">
        <v>1504</v>
      </c>
      <c r="CK1781">
        <v>1011.2</v>
      </c>
      <c r="CL1781">
        <v>4.2187999999999999</v>
      </c>
      <c r="CM1781">
        <v>1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131</v>
      </c>
      <c r="DA1781">
        <v>145</v>
      </c>
      <c r="DB1781">
        <v>1</v>
      </c>
      <c r="DC1781" t="s">
        <v>132</v>
      </c>
      <c r="DD1781" t="s">
        <v>133</v>
      </c>
      <c r="DG1781">
        <v>1954746</v>
      </c>
      <c r="DI1781">
        <v>0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3">
      <c r="A1782" t="str">
        <f>"09/28/2024 21:17:23.929"</f>
        <v>09/28/2024 21:17:23.929</v>
      </c>
      <c r="C1782" t="str">
        <f t="shared" si="111"/>
        <v>FFDFD7C0</v>
      </c>
      <c r="D1782" t="s">
        <v>427</v>
      </c>
      <c r="E1782">
        <v>46</v>
      </c>
      <c r="H1782">
        <v>143</v>
      </c>
      <c r="I1782" t="s">
        <v>428</v>
      </c>
      <c r="J1782" t="s">
        <v>297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"21:17:23.688"</f>
        <v>21:17:23.688</v>
      </c>
      <c r="T1782" t="str">
        <f>"21:17:23.188"</f>
        <v>21:17:23.188</v>
      </c>
      <c r="U1782" t="str">
        <f t="shared" si="109"/>
        <v>A073EB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126</v>
      </c>
      <c r="AG1782">
        <v>0</v>
      </c>
      <c r="AH1782">
        <v>0</v>
      </c>
      <c r="AI1782">
        <v>2</v>
      </c>
      <c r="AJ1782">
        <v>1</v>
      </c>
      <c r="AK1782" t="s">
        <v>865</v>
      </c>
      <c r="AL1782">
        <v>36.032646</v>
      </c>
      <c r="AM1782" t="s">
        <v>866</v>
      </c>
      <c r="AN1782">
        <v>-75.656768999999997</v>
      </c>
      <c r="AO1782">
        <v>25</v>
      </c>
      <c r="AP1782">
        <v>975</v>
      </c>
      <c r="AQ1782" t="s">
        <v>129</v>
      </c>
      <c r="AR1782">
        <v>-33</v>
      </c>
      <c r="AS1782">
        <v>115</v>
      </c>
      <c r="AT1782">
        <v>320</v>
      </c>
      <c r="BB1782" t="str">
        <f t="shared" si="110"/>
        <v>1200</v>
      </c>
      <c r="BC1782">
        <v>1</v>
      </c>
      <c r="BD1782" t="str">
        <f t="shared" si="112"/>
        <v xml:space="preserve">N1281F  </v>
      </c>
      <c r="BE1782">
        <v>1</v>
      </c>
      <c r="BG1782">
        <v>0</v>
      </c>
      <c r="BH1782">
        <v>0</v>
      </c>
      <c r="BI1782">
        <v>0</v>
      </c>
      <c r="BJ1782">
        <v>825</v>
      </c>
      <c r="BK1782">
        <v>-150</v>
      </c>
      <c r="BL1782" t="s">
        <v>130</v>
      </c>
      <c r="BM1782">
        <v>1</v>
      </c>
      <c r="BN1782">
        <v>0</v>
      </c>
      <c r="BO1782">
        <v>1</v>
      </c>
      <c r="BP1782">
        <v>0</v>
      </c>
      <c r="BT1782">
        <v>0</v>
      </c>
      <c r="BU1782">
        <v>0</v>
      </c>
      <c r="CE1782" t="str">
        <f>"21:17:23.691"</f>
        <v>21:17:23.691</v>
      </c>
      <c r="CF1782">
        <v>691212913</v>
      </c>
      <c r="CI1782">
        <v>0</v>
      </c>
      <c r="CJ1782">
        <v>1504</v>
      </c>
      <c r="CK1782">
        <v>1011.2</v>
      </c>
      <c r="CL1782">
        <v>4.2187999999999999</v>
      </c>
      <c r="CM1782">
        <v>1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131</v>
      </c>
      <c r="DA1782">
        <v>145</v>
      </c>
      <c r="DB1782">
        <v>1</v>
      </c>
      <c r="DC1782" t="s">
        <v>132</v>
      </c>
      <c r="DD1782" t="s">
        <v>133</v>
      </c>
      <c r="DG1782">
        <v>1954746</v>
      </c>
      <c r="DI1782">
        <v>0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3">
      <c r="A1783" t="str">
        <f>"09/28/2024 21:17:23.929"</f>
        <v>09/28/2024 21:17:23.929</v>
      </c>
      <c r="C1783" t="str">
        <f t="shared" si="111"/>
        <v>FFDFD7C0</v>
      </c>
      <c r="D1783" t="s">
        <v>136</v>
      </c>
      <c r="E1783">
        <v>4</v>
      </c>
      <c r="F1783">
        <v>1004</v>
      </c>
      <c r="G1783" t="s">
        <v>124</v>
      </c>
      <c r="J1783" t="s">
        <v>137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"21:17:23.688"</f>
        <v>21:17:23.688</v>
      </c>
      <c r="T1783" t="str">
        <f>"21:17:23.188"</f>
        <v>21:17:23.188</v>
      </c>
      <c r="U1783" t="str">
        <f t="shared" si="109"/>
        <v>A073EB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126</v>
      </c>
      <c r="AG1783">
        <v>0</v>
      </c>
      <c r="AH1783">
        <v>0</v>
      </c>
      <c r="AI1783">
        <v>2</v>
      </c>
      <c r="AJ1783">
        <v>1</v>
      </c>
      <c r="AK1783" t="s">
        <v>865</v>
      </c>
      <c r="AL1783">
        <v>36.032646</v>
      </c>
      <c r="AM1783" t="s">
        <v>866</v>
      </c>
      <c r="AN1783">
        <v>-75.656768999999997</v>
      </c>
      <c r="AO1783">
        <v>25</v>
      </c>
      <c r="AP1783">
        <v>975</v>
      </c>
      <c r="AQ1783" t="s">
        <v>129</v>
      </c>
      <c r="AR1783">
        <v>-33</v>
      </c>
      <c r="AS1783">
        <v>115</v>
      </c>
      <c r="AT1783">
        <v>320</v>
      </c>
      <c r="BB1783" t="str">
        <f t="shared" si="110"/>
        <v>1200</v>
      </c>
      <c r="BC1783">
        <v>1</v>
      </c>
      <c r="BD1783" t="str">
        <f t="shared" si="112"/>
        <v xml:space="preserve">N1281F  </v>
      </c>
      <c r="BE1783">
        <v>1</v>
      </c>
      <c r="BG1783">
        <v>0</v>
      </c>
      <c r="BH1783">
        <v>0</v>
      </c>
      <c r="BI1783">
        <v>0</v>
      </c>
      <c r="BJ1783">
        <v>825</v>
      </c>
      <c r="BK1783">
        <v>-150</v>
      </c>
      <c r="BL1783" t="s">
        <v>130</v>
      </c>
      <c r="BM1783">
        <v>1</v>
      </c>
      <c r="BN1783">
        <v>0</v>
      </c>
      <c r="BO1783">
        <v>1</v>
      </c>
      <c r="BP1783">
        <v>0</v>
      </c>
      <c r="BT1783">
        <v>0</v>
      </c>
      <c r="BU1783">
        <v>0</v>
      </c>
      <c r="CE1783" t="str">
        <f>"21:17:23.691"</f>
        <v>21:17:23.691</v>
      </c>
      <c r="CF1783">
        <v>691212913</v>
      </c>
      <c r="CI1783">
        <v>0</v>
      </c>
      <c r="CJ1783">
        <v>1504</v>
      </c>
      <c r="CK1783">
        <v>1011.2</v>
      </c>
      <c r="CL1783">
        <v>4.2187999999999999</v>
      </c>
      <c r="CM1783">
        <v>1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5</v>
      </c>
      <c r="CY1783">
        <v>7</v>
      </c>
      <c r="CZ1783" t="s">
        <v>131</v>
      </c>
      <c r="DA1783">
        <v>145</v>
      </c>
      <c r="DB1783">
        <v>1</v>
      </c>
      <c r="DC1783" t="s">
        <v>132</v>
      </c>
      <c r="DD1783" t="s">
        <v>133</v>
      </c>
      <c r="DG1783">
        <v>1954746</v>
      </c>
      <c r="DI1783">
        <v>0</v>
      </c>
      <c r="DJ1783">
        <v>0</v>
      </c>
      <c r="DK1783">
        <v>1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3">
      <c r="A1784" t="str">
        <f>"09/28/2024 21:17:23.929"</f>
        <v>09/28/2024 21:17:23.929</v>
      </c>
      <c r="C1784" t="str">
        <f t="shared" si="111"/>
        <v>FFDFD7C0</v>
      </c>
      <c r="D1784" t="s">
        <v>123</v>
      </c>
      <c r="E1784">
        <v>2</v>
      </c>
      <c r="H1784">
        <v>158</v>
      </c>
      <c r="I1784" t="s">
        <v>124</v>
      </c>
      <c r="J1784" t="s">
        <v>125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"21:17:23.688"</f>
        <v>21:17:23.688</v>
      </c>
      <c r="T1784" t="str">
        <f>"21:17:23.188"</f>
        <v>21:17:23.188</v>
      </c>
      <c r="U1784" t="str">
        <f t="shared" si="109"/>
        <v>A073EB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126</v>
      </c>
      <c r="AG1784">
        <v>0</v>
      </c>
      <c r="AH1784">
        <v>0</v>
      </c>
      <c r="AI1784">
        <v>2</v>
      </c>
      <c r="AJ1784">
        <v>1</v>
      </c>
      <c r="AK1784" t="s">
        <v>865</v>
      </c>
      <c r="AL1784">
        <v>36.032646</v>
      </c>
      <c r="AM1784" t="s">
        <v>866</v>
      </c>
      <c r="AN1784">
        <v>-75.656768999999997</v>
      </c>
      <c r="AO1784">
        <v>25</v>
      </c>
      <c r="AP1784">
        <v>975</v>
      </c>
      <c r="AQ1784" t="s">
        <v>129</v>
      </c>
      <c r="AR1784">
        <v>-33</v>
      </c>
      <c r="AS1784">
        <v>115</v>
      </c>
      <c r="AT1784">
        <v>320</v>
      </c>
      <c r="BB1784" t="str">
        <f t="shared" si="110"/>
        <v>1200</v>
      </c>
      <c r="BC1784">
        <v>1</v>
      </c>
      <c r="BD1784" t="str">
        <f t="shared" si="112"/>
        <v xml:space="preserve">N1281F  </v>
      </c>
      <c r="BE1784">
        <v>1</v>
      </c>
      <c r="BG1784">
        <v>0</v>
      </c>
      <c r="BH1784">
        <v>0</v>
      </c>
      <c r="BI1784">
        <v>0</v>
      </c>
      <c r="BJ1784">
        <v>825</v>
      </c>
      <c r="BK1784">
        <v>-150</v>
      </c>
      <c r="BL1784" t="s">
        <v>130</v>
      </c>
      <c r="BM1784">
        <v>1</v>
      </c>
      <c r="BN1784">
        <v>0</v>
      </c>
      <c r="BO1784">
        <v>1</v>
      </c>
      <c r="BP1784">
        <v>0</v>
      </c>
      <c r="BT1784">
        <v>0</v>
      </c>
      <c r="BU1784">
        <v>0</v>
      </c>
      <c r="CE1784" t="str">
        <f>"21:17:23.691"</f>
        <v>21:17:23.691</v>
      </c>
      <c r="CF1784">
        <v>691212913</v>
      </c>
      <c r="CI1784">
        <v>0</v>
      </c>
      <c r="CJ1784">
        <v>1504</v>
      </c>
      <c r="CK1784">
        <v>1011.2</v>
      </c>
      <c r="CL1784">
        <v>4.2187999999999999</v>
      </c>
      <c r="CM1784">
        <v>1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5</v>
      </c>
      <c r="CY1784">
        <v>7</v>
      </c>
      <c r="CZ1784" t="s">
        <v>131</v>
      </c>
      <c r="DA1784">
        <v>145</v>
      </c>
      <c r="DB1784">
        <v>1</v>
      </c>
      <c r="DC1784" t="s">
        <v>132</v>
      </c>
      <c r="DD1784" t="s">
        <v>133</v>
      </c>
      <c r="DG1784">
        <v>1954746</v>
      </c>
      <c r="DI1784">
        <v>0</v>
      </c>
      <c r="DJ1784">
        <v>0</v>
      </c>
      <c r="DK1784">
        <v>1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3">
      <c r="A1785" t="str">
        <f>"09/28/2024 21:17:24.945"</f>
        <v>09/28/2024 21:17:24.945</v>
      </c>
      <c r="C1785" t="str">
        <f t="shared" si="111"/>
        <v>FFDFD7C0</v>
      </c>
      <c r="D1785" t="s">
        <v>427</v>
      </c>
      <c r="E1785">
        <v>46</v>
      </c>
      <c r="H1785">
        <v>143</v>
      </c>
      <c r="I1785" t="s">
        <v>428</v>
      </c>
      <c r="J1785" t="s">
        <v>297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"21:17:24.680"</f>
        <v>21:17:24.680</v>
      </c>
      <c r="T1785" t="str">
        <f>"21:17:24.280"</f>
        <v>21:17:24.280</v>
      </c>
      <c r="U1785" t="str">
        <f t="shared" si="109"/>
        <v>A073EB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126</v>
      </c>
      <c r="AG1785">
        <v>0</v>
      </c>
      <c r="AH1785">
        <v>0</v>
      </c>
      <c r="AI1785">
        <v>2</v>
      </c>
      <c r="AJ1785">
        <v>1</v>
      </c>
      <c r="AK1785" t="s">
        <v>867</v>
      </c>
      <c r="AL1785">
        <v>36.033181999999996</v>
      </c>
      <c r="AM1785" t="s">
        <v>847</v>
      </c>
      <c r="AN1785">
        <v>-75.657004999999998</v>
      </c>
      <c r="AO1785">
        <v>25</v>
      </c>
      <c r="AP1785">
        <v>975</v>
      </c>
      <c r="AQ1785" t="s">
        <v>129</v>
      </c>
      <c r="AR1785">
        <v>-40</v>
      </c>
      <c r="AS1785">
        <v>110</v>
      </c>
      <c r="AT1785">
        <v>256</v>
      </c>
      <c r="BB1785" t="str">
        <f t="shared" si="110"/>
        <v>1200</v>
      </c>
      <c r="BC1785">
        <v>1</v>
      </c>
      <c r="BD1785" t="str">
        <f t="shared" si="112"/>
        <v xml:space="preserve">N1281F  </v>
      </c>
      <c r="BE1785">
        <v>1</v>
      </c>
      <c r="BG1785">
        <v>0</v>
      </c>
      <c r="BH1785">
        <v>0</v>
      </c>
      <c r="BI1785">
        <v>0</v>
      </c>
      <c r="BJ1785">
        <v>825</v>
      </c>
      <c r="BK1785">
        <v>-150</v>
      </c>
      <c r="BL1785" t="s">
        <v>130</v>
      </c>
      <c r="BM1785">
        <v>1</v>
      </c>
      <c r="BN1785">
        <v>0</v>
      </c>
      <c r="BO1785">
        <v>1</v>
      </c>
      <c r="BP1785">
        <v>0</v>
      </c>
      <c r="BT1785">
        <v>0</v>
      </c>
      <c r="BU1785">
        <v>0</v>
      </c>
      <c r="CE1785" t="str">
        <f>"21:17:24.686"</f>
        <v>21:17:24.686</v>
      </c>
      <c r="CF1785">
        <v>685729851</v>
      </c>
      <c r="CI1785">
        <v>0</v>
      </c>
      <c r="CJ1785">
        <v>1504</v>
      </c>
      <c r="CK1785">
        <v>1011.2</v>
      </c>
      <c r="CL1785">
        <v>4.2187999999999999</v>
      </c>
      <c r="CM1785">
        <v>1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4</v>
      </c>
      <c r="CY1785">
        <v>7</v>
      </c>
      <c r="CZ1785" t="s">
        <v>131</v>
      </c>
      <c r="DA1785">
        <v>145</v>
      </c>
      <c r="DB1785">
        <v>1</v>
      </c>
      <c r="DC1785" t="s">
        <v>132</v>
      </c>
      <c r="DD1785" t="s">
        <v>133</v>
      </c>
      <c r="DG1785">
        <v>1955238</v>
      </c>
      <c r="DI1785">
        <v>0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3">
      <c r="A1786" t="str">
        <f>"09/28/2024 21:17:24.945"</f>
        <v>09/28/2024 21:17:24.945</v>
      </c>
      <c r="C1786" t="str">
        <f t="shared" si="111"/>
        <v>FFDFD7C0</v>
      </c>
      <c r="D1786" t="s">
        <v>136</v>
      </c>
      <c r="E1786">
        <v>4</v>
      </c>
      <c r="F1786">
        <v>1004</v>
      </c>
      <c r="G1786" t="s">
        <v>124</v>
      </c>
      <c r="J1786" t="s">
        <v>137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"21:17:24.680"</f>
        <v>21:17:24.680</v>
      </c>
      <c r="T1786" t="str">
        <f>"21:17:24.280"</f>
        <v>21:17:24.280</v>
      </c>
      <c r="U1786" t="str">
        <f t="shared" si="109"/>
        <v>A073EB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126</v>
      </c>
      <c r="AG1786">
        <v>0</v>
      </c>
      <c r="AH1786">
        <v>0</v>
      </c>
      <c r="AI1786">
        <v>2</v>
      </c>
      <c r="AJ1786">
        <v>1</v>
      </c>
      <c r="AK1786" t="s">
        <v>867</v>
      </c>
      <c r="AL1786">
        <v>36.033181999999996</v>
      </c>
      <c r="AM1786" t="s">
        <v>847</v>
      </c>
      <c r="AN1786">
        <v>-75.657004999999998</v>
      </c>
      <c r="AO1786">
        <v>25</v>
      </c>
      <c r="AP1786">
        <v>975</v>
      </c>
      <c r="AQ1786" t="s">
        <v>129</v>
      </c>
      <c r="AR1786">
        <v>-40</v>
      </c>
      <c r="AS1786">
        <v>110</v>
      </c>
      <c r="AT1786">
        <v>256</v>
      </c>
      <c r="BB1786" t="str">
        <f t="shared" si="110"/>
        <v>1200</v>
      </c>
      <c r="BC1786">
        <v>1</v>
      </c>
      <c r="BD1786" t="str">
        <f t="shared" si="112"/>
        <v xml:space="preserve">N1281F  </v>
      </c>
      <c r="BE1786">
        <v>1</v>
      </c>
      <c r="BG1786">
        <v>0</v>
      </c>
      <c r="BH1786">
        <v>0</v>
      </c>
      <c r="BI1786">
        <v>0</v>
      </c>
      <c r="BJ1786">
        <v>825</v>
      </c>
      <c r="BK1786">
        <v>-150</v>
      </c>
      <c r="BL1786" t="s">
        <v>130</v>
      </c>
      <c r="BM1786">
        <v>1</v>
      </c>
      <c r="BN1786">
        <v>0</v>
      </c>
      <c r="BO1786">
        <v>1</v>
      </c>
      <c r="BP1786">
        <v>0</v>
      </c>
      <c r="BT1786">
        <v>0</v>
      </c>
      <c r="BU1786">
        <v>0</v>
      </c>
      <c r="CE1786" t="str">
        <f>"21:17:24.686"</f>
        <v>21:17:24.686</v>
      </c>
      <c r="CF1786">
        <v>685729851</v>
      </c>
      <c r="CI1786">
        <v>0</v>
      </c>
      <c r="CJ1786">
        <v>1504</v>
      </c>
      <c r="CK1786">
        <v>1011.2</v>
      </c>
      <c r="CL1786">
        <v>4.2187999999999999</v>
      </c>
      <c r="CM1786">
        <v>1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4</v>
      </c>
      <c r="CY1786">
        <v>7</v>
      </c>
      <c r="CZ1786" t="s">
        <v>131</v>
      </c>
      <c r="DA1786">
        <v>145</v>
      </c>
      <c r="DB1786">
        <v>1</v>
      </c>
      <c r="DC1786" t="s">
        <v>132</v>
      </c>
      <c r="DD1786" t="s">
        <v>133</v>
      </c>
      <c r="DG1786">
        <v>1955238</v>
      </c>
      <c r="DI1786">
        <v>0</v>
      </c>
      <c r="DJ1786">
        <v>0</v>
      </c>
      <c r="DK1786">
        <v>1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3">
      <c r="A1787" t="str">
        <f>"09/28/2024 21:17:24.945"</f>
        <v>09/28/2024 21:17:24.945</v>
      </c>
      <c r="C1787" t="str">
        <f t="shared" si="111"/>
        <v>FFDFD7C0</v>
      </c>
      <c r="D1787" t="s">
        <v>123</v>
      </c>
      <c r="E1787">
        <v>2</v>
      </c>
      <c r="H1787">
        <v>158</v>
      </c>
      <c r="I1787" t="s">
        <v>124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"21:17:24.680"</f>
        <v>21:17:24.680</v>
      </c>
      <c r="T1787" t="str">
        <f>"21:17:24.280"</f>
        <v>21:17:24.280</v>
      </c>
      <c r="U1787" t="str">
        <f t="shared" si="109"/>
        <v>A073EB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126</v>
      </c>
      <c r="AG1787">
        <v>0</v>
      </c>
      <c r="AH1787">
        <v>0</v>
      </c>
      <c r="AI1787">
        <v>2</v>
      </c>
      <c r="AJ1787">
        <v>1</v>
      </c>
      <c r="AK1787" t="s">
        <v>867</v>
      </c>
      <c r="AL1787">
        <v>36.033181999999996</v>
      </c>
      <c r="AM1787" t="s">
        <v>847</v>
      </c>
      <c r="AN1787">
        <v>-75.657004999999998</v>
      </c>
      <c r="AO1787">
        <v>25</v>
      </c>
      <c r="AP1787">
        <v>975</v>
      </c>
      <c r="AQ1787" t="s">
        <v>129</v>
      </c>
      <c r="AR1787">
        <v>-40</v>
      </c>
      <c r="AS1787">
        <v>110</v>
      </c>
      <c r="AT1787">
        <v>256</v>
      </c>
      <c r="BB1787" t="str">
        <f t="shared" si="110"/>
        <v>1200</v>
      </c>
      <c r="BC1787">
        <v>1</v>
      </c>
      <c r="BD1787" t="str">
        <f t="shared" si="112"/>
        <v xml:space="preserve">N1281F  </v>
      </c>
      <c r="BE1787">
        <v>1</v>
      </c>
      <c r="BG1787">
        <v>0</v>
      </c>
      <c r="BH1787">
        <v>0</v>
      </c>
      <c r="BI1787">
        <v>0</v>
      </c>
      <c r="BJ1787">
        <v>825</v>
      </c>
      <c r="BK1787">
        <v>-150</v>
      </c>
      <c r="BL1787" t="s">
        <v>130</v>
      </c>
      <c r="BM1787">
        <v>1</v>
      </c>
      <c r="BN1787">
        <v>0</v>
      </c>
      <c r="BO1787">
        <v>1</v>
      </c>
      <c r="BP1787">
        <v>0</v>
      </c>
      <c r="BT1787">
        <v>0</v>
      </c>
      <c r="BU1787">
        <v>0</v>
      </c>
      <c r="CE1787" t="str">
        <f>"21:17:24.686"</f>
        <v>21:17:24.686</v>
      </c>
      <c r="CF1787">
        <v>685729851</v>
      </c>
      <c r="CI1787">
        <v>0</v>
      </c>
      <c r="CJ1787">
        <v>1504</v>
      </c>
      <c r="CK1787">
        <v>1011.2</v>
      </c>
      <c r="CL1787">
        <v>4.2187999999999999</v>
      </c>
      <c r="CM1787">
        <v>1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4</v>
      </c>
      <c r="CY1787">
        <v>7</v>
      </c>
      <c r="CZ1787" t="s">
        <v>131</v>
      </c>
      <c r="DA1787">
        <v>145</v>
      </c>
      <c r="DB1787">
        <v>1</v>
      </c>
      <c r="DC1787" t="s">
        <v>132</v>
      </c>
      <c r="DD1787" t="s">
        <v>133</v>
      </c>
      <c r="DG1787">
        <v>1955238</v>
      </c>
      <c r="DI1787">
        <v>0</v>
      </c>
      <c r="DJ1787">
        <v>0</v>
      </c>
      <c r="DK1787">
        <v>1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3">
      <c r="A1788" t="str">
        <f>"09/28/2024 21:17:24.992"</f>
        <v>09/28/2024 21:17:24.992</v>
      </c>
      <c r="C1788" t="str">
        <f t="shared" si="111"/>
        <v>FFDFD7C0</v>
      </c>
      <c r="D1788" t="s">
        <v>136</v>
      </c>
      <c r="E1788">
        <v>3</v>
      </c>
      <c r="F1788">
        <v>1003</v>
      </c>
      <c r="G1788" t="s">
        <v>142</v>
      </c>
      <c r="J1788" t="s">
        <v>137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"21:17:24.680"</f>
        <v>21:17:24.680</v>
      </c>
      <c r="T1788" t="str">
        <f>"21:17:24.280"</f>
        <v>21:17:24.280</v>
      </c>
      <c r="U1788" t="str">
        <f t="shared" si="109"/>
        <v>A073EB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126</v>
      </c>
      <c r="AG1788">
        <v>0</v>
      </c>
      <c r="AH1788">
        <v>0</v>
      </c>
      <c r="AI1788">
        <v>2</v>
      </c>
      <c r="AJ1788">
        <v>1</v>
      </c>
      <c r="AK1788" t="s">
        <v>867</v>
      </c>
      <c r="AL1788">
        <v>36.033181999999996</v>
      </c>
      <c r="AM1788" t="s">
        <v>847</v>
      </c>
      <c r="AN1788">
        <v>-75.657004999999998</v>
      </c>
      <c r="AO1788">
        <v>25</v>
      </c>
      <c r="AP1788">
        <v>975</v>
      </c>
      <c r="AQ1788" t="s">
        <v>129</v>
      </c>
      <c r="AR1788">
        <v>-40</v>
      </c>
      <c r="AS1788">
        <v>110</v>
      </c>
      <c r="AT1788">
        <v>256</v>
      </c>
      <c r="BB1788" t="str">
        <f t="shared" si="110"/>
        <v>1200</v>
      </c>
      <c r="BC1788">
        <v>1</v>
      </c>
      <c r="BD1788" t="str">
        <f t="shared" si="112"/>
        <v xml:space="preserve">N1281F  </v>
      </c>
      <c r="BE1788">
        <v>1</v>
      </c>
      <c r="BG1788">
        <v>0</v>
      </c>
      <c r="BH1788">
        <v>0</v>
      </c>
      <c r="BI1788">
        <v>0</v>
      </c>
      <c r="BJ1788">
        <v>825</v>
      </c>
      <c r="BK1788">
        <v>-150</v>
      </c>
      <c r="BL1788" t="s">
        <v>130</v>
      </c>
      <c r="BM1788">
        <v>1</v>
      </c>
      <c r="BN1788">
        <v>0</v>
      </c>
      <c r="BO1788">
        <v>1</v>
      </c>
      <c r="BP1788">
        <v>0</v>
      </c>
      <c r="BT1788">
        <v>0</v>
      </c>
      <c r="BU1788">
        <v>0</v>
      </c>
      <c r="CE1788" t="str">
        <f>"21:17:24.686"</f>
        <v>21:17:24.686</v>
      </c>
      <c r="CF1788">
        <v>685729851</v>
      </c>
      <c r="CI1788">
        <v>0</v>
      </c>
      <c r="CJ1788">
        <v>1504</v>
      </c>
      <c r="CK1788">
        <v>1011.2</v>
      </c>
      <c r="CL1788">
        <v>4.2187999999999999</v>
      </c>
      <c r="CM1788">
        <v>1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4</v>
      </c>
      <c r="CY1788">
        <v>7</v>
      </c>
      <c r="CZ1788" t="s">
        <v>131</v>
      </c>
      <c r="DA1788">
        <v>145</v>
      </c>
      <c r="DB1788">
        <v>1</v>
      </c>
      <c r="DC1788" t="s">
        <v>132</v>
      </c>
      <c r="DD1788" t="s">
        <v>133</v>
      </c>
      <c r="DG1788">
        <v>1955238</v>
      </c>
      <c r="DI1788">
        <v>0</v>
      </c>
      <c r="DJ1788">
        <v>0</v>
      </c>
      <c r="DK1788">
        <v>1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3">
      <c r="A1789" t="str">
        <f>"09/28/2024 21:17:24.992"</f>
        <v>09/28/2024 21:17:24.992</v>
      </c>
      <c r="C1789" t="str">
        <f t="shared" si="111"/>
        <v>FFDFD7C0</v>
      </c>
      <c r="D1789" t="s">
        <v>143</v>
      </c>
      <c r="E1789">
        <v>13</v>
      </c>
      <c r="J1789" t="s">
        <v>144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"21:17:24.680"</f>
        <v>21:17:24.680</v>
      </c>
      <c r="T1789" t="str">
        <f>"21:17:24.280"</f>
        <v>21:17:24.280</v>
      </c>
      <c r="U1789" t="str">
        <f t="shared" si="109"/>
        <v>A073EB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126</v>
      </c>
      <c r="AG1789">
        <v>0</v>
      </c>
      <c r="AH1789">
        <v>0</v>
      </c>
      <c r="AI1789">
        <v>2</v>
      </c>
      <c r="AJ1789">
        <v>1</v>
      </c>
      <c r="AK1789" t="s">
        <v>867</v>
      </c>
      <c r="AL1789">
        <v>36.033181999999996</v>
      </c>
      <c r="AM1789" t="s">
        <v>847</v>
      </c>
      <c r="AN1789">
        <v>-75.657004999999998</v>
      </c>
      <c r="AO1789">
        <v>25</v>
      </c>
      <c r="AP1789">
        <v>975</v>
      </c>
      <c r="AQ1789" t="s">
        <v>129</v>
      </c>
      <c r="AR1789">
        <v>-40</v>
      </c>
      <c r="AS1789">
        <v>110</v>
      </c>
      <c r="AT1789">
        <v>256</v>
      </c>
      <c r="BB1789" t="str">
        <f t="shared" si="110"/>
        <v>1200</v>
      </c>
      <c r="BC1789">
        <v>1</v>
      </c>
      <c r="BD1789" t="str">
        <f t="shared" si="112"/>
        <v xml:space="preserve">N1281F  </v>
      </c>
      <c r="BE1789">
        <v>1</v>
      </c>
      <c r="BG1789">
        <v>0</v>
      </c>
      <c r="BH1789">
        <v>0</v>
      </c>
      <c r="BI1789">
        <v>0</v>
      </c>
      <c r="BJ1789">
        <v>825</v>
      </c>
      <c r="BK1789">
        <v>-150</v>
      </c>
      <c r="BL1789" t="s">
        <v>130</v>
      </c>
      <c r="BM1789">
        <v>1</v>
      </c>
      <c r="BN1789">
        <v>0</v>
      </c>
      <c r="BO1789">
        <v>1</v>
      </c>
      <c r="BP1789">
        <v>0</v>
      </c>
      <c r="BT1789">
        <v>0</v>
      </c>
      <c r="BU1789">
        <v>0</v>
      </c>
      <c r="CE1789" t="str">
        <f>"21:17:24.686"</f>
        <v>21:17:24.686</v>
      </c>
      <c r="CF1789">
        <v>685729851</v>
      </c>
      <c r="CI1789">
        <v>0</v>
      </c>
      <c r="CJ1789">
        <v>1504</v>
      </c>
      <c r="CK1789">
        <v>1011.2</v>
      </c>
      <c r="CL1789">
        <v>4.2187999999999999</v>
      </c>
      <c r="CM1789">
        <v>1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4</v>
      </c>
      <c r="CY1789">
        <v>7</v>
      </c>
      <c r="CZ1789" t="s">
        <v>131</v>
      </c>
      <c r="DA1789">
        <v>145</v>
      </c>
      <c r="DB1789">
        <v>1</v>
      </c>
      <c r="DC1789" t="s">
        <v>132</v>
      </c>
      <c r="DD1789" t="s">
        <v>133</v>
      </c>
      <c r="DG1789">
        <v>1955238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3">
      <c r="A1790" t="str">
        <f>"09/28/2024 21:17:25.898"</f>
        <v>09/28/2024 21:17:25.898</v>
      </c>
      <c r="C1790" t="str">
        <f t="shared" si="111"/>
        <v>FFDFD7C0</v>
      </c>
      <c r="D1790" t="s">
        <v>136</v>
      </c>
      <c r="E1790">
        <v>3</v>
      </c>
      <c r="F1790">
        <v>1003</v>
      </c>
      <c r="G1790" t="s">
        <v>142</v>
      </c>
      <c r="J1790" t="s">
        <v>137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"21:17:25.672"</f>
        <v>21:17:25.672</v>
      </c>
      <c r="T1790" t="str">
        <f>"21:17:25.272"</f>
        <v>21:17:25.272</v>
      </c>
      <c r="U1790" t="str">
        <f t="shared" si="109"/>
        <v>A073EB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126</v>
      </c>
      <c r="AG1790">
        <v>0</v>
      </c>
      <c r="AH1790">
        <v>0</v>
      </c>
      <c r="AI1790">
        <v>2</v>
      </c>
      <c r="AJ1790">
        <v>1</v>
      </c>
      <c r="AK1790" t="s">
        <v>868</v>
      </c>
      <c r="AL1790">
        <v>36.033653999999999</v>
      </c>
      <c r="AM1790" t="s">
        <v>869</v>
      </c>
      <c r="AN1790">
        <v>-75.657284000000004</v>
      </c>
      <c r="AO1790">
        <v>25</v>
      </c>
      <c r="AP1790">
        <v>975</v>
      </c>
      <c r="AQ1790" t="s">
        <v>129</v>
      </c>
      <c r="AR1790">
        <v>-47</v>
      </c>
      <c r="AS1790">
        <v>105</v>
      </c>
      <c r="AT1790">
        <v>256</v>
      </c>
      <c r="BB1790" t="str">
        <f t="shared" si="110"/>
        <v>1200</v>
      </c>
      <c r="BC1790">
        <v>1</v>
      </c>
      <c r="BD1790" t="str">
        <f t="shared" si="112"/>
        <v xml:space="preserve">N1281F  </v>
      </c>
      <c r="BE1790">
        <v>1</v>
      </c>
      <c r="BG1790">
        <v>0</v>
      </c>
      <c r="BH1790">
        <v>0</v>
      </c>
      <c r="BI1790">
        <v>0</v>
      </c>
      <c r="BJ1790">
        <v>825</v>
      </c>
      <c r="BK1790">
        <v>-150</v>
      </c>
      <c r="BL1790" t="s">
        <v>130</v>
      </c>
      <c r="BM1790">
        <v>1</v>
      </c>
      <c r="BN1790">
        <v>0</v>
      </c>
      <c r="BO1790">
        <v>1</v>
      </c>
      <c r="BP1790">
        <v>0</v>
      </c>
      <c r="BT1790">
        <v>0</v>
      </c>
      <c r="BU1790">
        <v>0</v>
      </c>
      <c r="CE1790" t="str">
        <f>"21:17:25.674"</f>
        <v>21:17:25.674</v>
      </c>
      <c r="CF1790">
        <v>673693179</v>
      </c>
      <c r="CI1790">
        <v>0</v>
      </c>
      <c r="CJ1790">
        <v>1504</v>
      </c>
      <c r="CK1790">
        <v>1011.2</v>
      </c>
      <c r="CL1790">
        <v>4.2187999999999999</v>
      </c>
      <c r="CM1790">
        <v>1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5</v>
      </c>
      <c r="CY1790">
        <v>7</v>
      </c>
      <c r="CZ1790" t="s">
        <v>131</v>
      </c>
      <c r="DA1790">
        <v>145</v>
      </c>
      <c r="DB1790">
        <v>1</v>
      </c>
      <c r="DC1790" t="s">
        <v>132</v>
      </c>
      <c r="DD1790" t="s">
        <v>133</v>
      </c>
      <c r="DG1790">
        <v>1955665</v>
      </c>
      <c r="DI1790">
        <v>0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3">
      <c r="A1791" t="str">
        <f>"09/28/2024 21:17:25.898"</f>
        <v>09/28/2024 21:17:25.898</v>
      </c>
      <c r="C1791" t="str">
        <f t="shared" si="111"/>
        <v>FFDFD7C0</v>
      </c>
      <c r="D1791" t="s">
        <v>143</v>
      </c>
      <c r="E1791">
        <v>13</v>
      </c>
      <c r="J1791" t="s">
        <v>144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"21:17:25.672"</f>
        <v>21:17:25.672</v>
      </c>
      <c r="T1791" t="str">
        <f>"21:17:25.272"</f>
        <v>21:17:25.272</v>
      </c>
      <c r="U1791" t="str">
        <f t="shared" si="109"/>
        <v>A073EB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126</v>
      </c>
      <c r="AG1791">
        <v>0</v>
      </c>
      <c r="AH1791">
        <v>0</v>
      </c>
      <c r="AI1791">
        <v>2</v>
      </c>
      <c r="AJ1791">
        <v>1</v>
      </c>
      <c r="AK1791" t="s">
        <v>868</v>
      </c>
      <c r="AL1791">
        <v>36.033653999999999</v>
      </c>
      <c r="AM1791" t="s">
        <v>869</v>
      </c>
      <c r="AN1791">
        <v>-75.657284000000004</v>
      </c>
      <c r="AO1791">
        <v>25</v>
      </c>
      <c r="AP1791">
        <v>975</v>
      </c>
      <c r="AQ1791" t="s">
        <v>129</v>
      </c>
      <c r="AR1791">
        <v>-47</v>
      </c>
      <c r="AS1791">
        <v>105</v>
      </c>
      <c r="AT1791">
        <v>256</v>
      </c>
      <c r="BB1791" t="str">
        <f t="shared" si="110"/>
        <v>1200</v>
      </c>
      <c r="BC1791">
        <v>1</v>
      </c>
      <c r="BD1791" t="str">
        <f t="shared" si="112"/>
        <v xml:space="preserve">N1281F  </v>
      </c>
      <c r="BE1791">
        <v>1</v>
      </c>
      <c r="BG1791">
        <v>0</v>
      </c>
      <c r="BH1791">
        <v>0</v>
      </c>
      <c r="BI1791">
        <v>0</v>
      </c>
      <c r="BJ1791">
        <v>825</v>
      </c>
      <c r="BK1791">
        <v>-150</v>
      </c>
      <c r="BL1791" t="s">
        <v>130</v>
      </c>
      <c r="BM1791">
        <v>1</v>
      </c>
      <c r="BN1791">
        <v>0</v>
      </c>
      <c r="BO1791">
        <v>1</v>
      </c>
      <c r="BP1791">
        <v>0</v>
      </c>
      <c r="BT1791">
        <v>0</v>
      </c>
      <c r="BU1791">
        <v>0</v>
      </c>
      <c r="CE1791" t="str">
        <f>"21:17:25.674"</f>
        <v>21:17:25.674</v>
      </c>
      <c r="CF1791">
        <v>673693179</v>
      </c>
      <c r="CI1791">
        <v>0</v>
      </c>
      <c r="CJ1791">
        <v>1504</v>
      </c>
      <c r="CK1791">
        <v>1011.2</v>
      </c>
      <c r="CL1791">
        <v>4.2187999999999999</v>
      </c>
      <c r="CM1791">
        <v>1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5</v>
      </c>
      <c r="CY1791">
        <v>7</v>
      </c>
      <c r="CZ1791" t="s">
        <v>131</v>
      </c>
      <c r="DA1791">
        <v>145</v>
      </c>
      <c r="DB1791">
        <v>1</v>
      </c>
      <c r="DC1791" t="s">
        <v>132</v>
      </c>
      <c r="DD1791" t="s">
        <v>133</v>
      </c>
      <c r="DG1791">
        <v>1955665</v>
      </c>
      <c r="DI1791">
        <v>0</v>
      </c>
      <c r="DJ1791">
        <v>0</v>
      </c>
      <c r="DK1791">
        <v>1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3">
      <c r="A1792" t="str">
        <f>"09/28/2024 21:17:25.898"</f>
        <v>09/28/2024 21:17:25.898</v>
      </c>
      <c r="C1792" t="str">
        <f t="shared" si="111"/>
        <v>FFDFD7C0</v>
      </c>
      <c r="D1792" t="s">
        <v>136</v>
      </c>
      <c r="E1792">
        <v>4</v>
      </c>
      <c r="F1792">
        <v>1004</v>
      </c>
      <c r="G1792" t="s">
        <v>124</v>
      </c>
      <c r="J1792" t="s">
        <v>137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"21:17:25.672"</f>
        <v>21:17:25.672</v>
      </c>
      <c r="T1792" t="str">
        <f>"21:17:25.272"</f>
        <v>21:17:25.272</v>
      </c>
      <c r="U1792" t="str">
        <f t="shared" si="109"/>
        <v>A073EB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126</v>
      </c>
      <c r="AG1792">
        <v>0</v>
      </c>
      <c r="AH1792">
        <v>0</v>
      </c>
      <c r="AI1792">
        <v>2</v>
      </c>
      <c r="AJ1792">
        <v>1</v>
      </c>
      <c r="AK1792" t="s">
        <v>868</v>
      </c>
      <c r="AL1792">
        <v>36.033653999999999</v>
      </c>
      <c r="AM1792" t="s">
        <v>869</v>
      </c>
      <c r="AN1792">
        <v>-75.657284000000004</v>
      </c>
      <c r="AO1792">
        <v>25</v>
      </c>
      <c r="AP1792">
        <v>975</v>
      </c>
      <c r="AQ1792" t="s">
        <v>129</v>
      </c>
      <c r="AR1792">
        <v>-47</v>
      </c>
      <c r="AS1792">
        <v>105</v>
      </c>
      <c r="AT1792">
        <v>256</v>
      </c>
      <c r="BB1792" t="str">
        <f t="shared" si="110"/>
        <v>1200</v>
      </c>
      <c r="BC1792">
        <v>1</v>
      </c>
      <c r="BD1792" t="str">
        <f t="shared" si="112"/>
        <v xml:space="preserve">N1281F  </v>
      </c>
      <c r="BE1792">
        <v>1</v>
      </c>
      <c r="BG1792">
        <v>0</v>
      </c>
      <c r="BH1792">
        <v>0</v>
      </c>
      <c r="BI1792">
        <v>0</v>
      </c>
      <c r="BJ1792">
        <v>825</v>
      </c>
      <c r="BK1792">
        <v>-150</v>
      </c>
      <c r="BL1792" t="s">
        <v>130</v>
      </c>
      <c r="BM1792">
        <v>1</v>
      </c>
      <c r="BN1792">
        <v>0</v>
      </c>
      <c r="BO1792">
        <v>1</v>
      </c>
      <c r="BP1792">
        <v>0</v>
      </c>
      <c r="BT1792">
        <v>0</v>
      </c>
      <c r="BU1792">
        <v>0</v>
      </c>
      <c r="CE1792" t="str">
        <f>"21:17:25.674"</f>
        <v>21:17:25.674</v>
      </c>
      <c r="CF1792">
        <v>673693179</v>
      </c>
      <c r="CI1792">
        <v>0</v>
      </c>
      <c r="CJ1792">
        <v>1504</v>
      </c>
      <c r="CK1792">
        <v>1011.2</v>
      </c>
      <c r="CL1792">
        <v>4.2187999999999999</v>
      </c>
      <c r="CM1792">
        <v>1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5</v>
      </c>
      <c r="CY1792">
        <v>7</v>
      </c>
      <c r="CZ1792" t="s">
        <v>131</v>
      </c>
      <c r="DA1792">
        <v>145</v>
      </c>
      <c r="DB1792">
        <v>1</v>
      </c>
      <c r="DC1792" t="s">
        <v>132</v>
      </c>
      <c r="DD1792" t="s">
        <v>133</v>
      </c>
      <c r="DG1792">
        <v>1955665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3">
      <c r="A1793" t="str">
        <f>"09/28/2024 21:17:25.898"</f>
        <v>09/28/2024 21:17:25.898</v>
      </c>
      <c r="C1793" t="str">
        <f t="shared" si="111"/>
        <v>FFDFD7C0</v>
      </c>
      <c r="D1793" t="s">
        <v>123</v>
      </c>
      <c r="E1793">
        <v>2</v>
      </c>
      <c r="H1793">
        <v>158</v>
      </c>
      <c r="I1793" t="s">
        <v>124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"21:17:25.672"</f>
        <v>21:17:25.672</v>
      </c>
      <c r="T1793" t="str">
        <f>"21:17:25.272"</f>
        <v>21:17:25.272</v>
      </c>
      <c r="U1793" t="str">
        <f t="shared" si="109"/>
        <v>A073EB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126</v>
      </c>
      <c r="AG1793">
        <v>0</v>
      </c>
      <c r="AH1793">
        <v>0</v>
      </c>
      <c r="AI1793">
        <v>2</v>
      </c>
      <c r="AJ1793">
        <v>1</v>
      </c>
      <c r="AK1793" t="s">
        <v>868</v>
      </c>
      <c r="AL1793">
        <v>36.033653999999999</v>
      </c>
      <c r="AM1793" t="s">
        <v>869</v>
      </c>
      <c r="AN1793">
        <v>-75.657284000000004</v>
      </c>
      <c r="AO1793">
        <v>25</v>
      </c>
      <c r="AP1793">
        <v>975</v>
      </c>
      <c r="AQ1793" t="s">
        <v>129</v>
      </c>
      <c r="AR1793">
        <v>-47</v>
      </c>
      <c r="AS1793">
        <v>105</v>
      </c>
      <c r="AT1793">
        <v>256</v>
      </c>
      <c r="BB1793" t="str">
        <f t="shared" si="110"/>
        <v>1200</v>
      </c>
      <c r="BC1793">
        <v>1</v>
      </c>
      <c r="BD1793" t="str">
        <f t="shared" si="112"/>
        <v xml:space="preserve">N1281F  </v>
      </c>
      <c r="BE1793">
        <v>1</v>
      </c>
      <c r="BG1793">
        <v>0</v>
      </c>
      <c r="BH1793">
        <v>0</v>
      </c>
      <c r="BI1793">
        <v>0</v>
      </c>
      <c r="BJ1793">
        <v>825</v>
      </c>
      <c r="BK1793">
        <v>-150</v>
      </c>
      <c r="BL1793" t="s">
        <v>130</v>
      </c>
      <c r="BM1793">
        <v>1</v>
      </c>
      <c r="BN1793">
        <v>0</v>
      </c>
      <c r="BO1793">
        <v>1</v>
      </c>
      <c r="BP1793">
        <v>0</v>
      </c>
      <c r="BT1793">
        <v>0</v>
      </c>
      <c r="BU1793">
        <v>0</v>
      </c>
      <c r="CE1793" t="str">
        <f>"21:17:25.674"</f>
        <v>21:17:25.674</v>
      </c>
      <c r="CF1793">
        <v>673693179</v>
      </c>
      <c r="CI1793">
        <v>0</v>
      </c>
      <c r="CJ1793">
        <v>1504</v>
      </c>
      <c r="CK1793">
        <v>1011.2</v>
      </c>
      <c r="CL1793">
        <v>4.2187999999999999</v>
      </c>
      <c r="CM1793">
        <v>1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5</v>
      </c>
      <c r="CY1793">
        <v>7</v>
      </c>
      <c r="CZ1793" t="s">
        <v>131</v>
      </c>
      <c r="DA1793">
        <v>145</v>
      </c>
      <c r="DB1793">
        <v>1</v>
      </c>
      <c r="DC1793" t="s">
        <v>132</v>
      </c>
      <c r="DD1793" t="s">
        <v>133</v>
      </c>
      <c r="DG1793">
        <v>1955665</v>
      </c>
      <c r="DI1793">
        <v>0</v>
      </c>
      <c r="DJ1793">
        <v>0</v>
      </c>
      <c r="DK1793">
        <v>1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3">
      <c r="A1794" t="str">
        <f>"09/28/2024 21:17:25.898"</f>
        <v>09/28/2024 21:17:25.898</v>
      </c>
      <c r="C1794" t="str">
        <f t="shared" si="111"/>
        <v>FFDFD7C0</v>
      </c>
      <c r="D1794" t="s">
        <v>427</v>
      </c>
      <c r="E1794">
        <v>46</v>
      </c>
      <c r="H1794">
        <v>143</v>
      </c>
      <c r="I1794" t="s">
        <v>428</v>
      </c>
      <c r="J1794" t="s">
        <v>297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"21:17:25.672"</f>
        <v>21:17:25.672</v>
      </c>
      <c r="T1794" t="str">
        <f>"21:17:25.272"</f>
        <v>21:17:25.272</v>
      </c>
      <c r="U1794" t="str">
        <f t="shared" ref="U1794:U1857" si="113">"A073EB"</f>
        <v>A073EB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126</v>
      </c>
      <c r="AG1794">
        <v>0</v>
      </c>
      <c r="AH1794">
        <v>0</v>
      </c>
      <c r="AI1794">
        <v>2</v>
      </c>
      <c r="AJ1794">
        <v>1</v>
      </c>
      <c r="AK1794" t="s">
        <v>868</v>
      </c>
      <c r="AL1794">
        <v>36.033653999999999</v>
      </c>
      <c r="AM1794" t="s">
        <v>869</v>
      </c>
      <c r="AN1794">
        <v>-75.657284000000004</v>
      </c>
      <c r="AO1794">
        <v>25</v>
      </c>
      <c r="AP1794">
        <v>975</v>
      </c>
      <c r="AQ1794" t="s">
        <v>129</v>
      </c>
      <c r="AR1794">
        <v>-47</v>
      </c>
      <c r="AS1794">
        <v>105</v>
      </c>
      <c r="AT1794">
        <v>256</v>
      </c>
      <c r="BB1794" t="str">
        <f t="shared" si="110"/>
        <v>1200</v>
      </c>
      <c r="BC1794">
        <v>1</v>
      </c>
      <c r="BD1794" t="str">
        <f t="shared" si="112"/>
        <v xml:space="preserve">N1281F  </v>
      </c>
      <c r="BE1794">
        <v>1</v>
      </c>
      <c r="BG1794">
        <v>0</v>
      </c>
      <c r="BH1794">
        <v>0</v>
      </c>
      <c r="BI1794">
        <v>0</v>
      </c>
      <c r="BJ1794">
        <v>825</v>
      </c>
      <c r="BK1794">
        <v>-150</v>
      </c>
      <c r="BL1794" t="s">
        <v>130</v>
      </c>
      <c r="BM1794">
        <v>1</v>
      </c>
      <c r="BN1794">
        <v>0</v>
      </c>
      <c r="BO1794">
        <v>1</v>
      </c>
      <c r="BP1794">
        <v>0</v>
      </c>
      <c r="BT1794">
        <v>0</v>
      </c>
      <c r="BU1794">
        <v>0</v>
      </c>
      <c r="CE1794" t="str">
        <f>"21:17:25.674"</f>
        <v>21:17:25.674</v>
      </c>
      <c r="CF1794">
        <v>673693179</v>
      </c>
      <c r="CI1794">
        <v>0</v>
      </c>
      <c r="CJ1794">
        <v>1504</v>
      </c>
      <c r="CK1794">
        <v>1011.2</v>
      </c>
      <c r="CL1794">
        <v>4.2187999999999999</v>
      </c>
      <c r="CM1794">
        <v>1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5</v>
      </c>
      <c r="CY1794">
        <v>7</v>
      </c>
      <c r="CZ1794" t="s">
        <v>131</v>
      </c>
      <c r="DA1794">
        <v>145</v>
      </c>
      <c r="DB1794">
        <v>1</v>
      </c>
      <c r="DC1794" t="s">
        <v>132</v>
      </c>
      <c r="DD1794" t="s">
        <v>133</v>
      </c>
      <c r="DG1794">
        <v>1955665</v>
      </c>
      <c r="DI1794">
        <v>0</v>
      </c>
      <c r="DJ1794">
        <v>0</v>
      </c>
      <c r="DK1794">
        <v>1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3">
      <c r="A1795" t="str">
        <f>"09/28/2024 21:17:26.897"</f>
        <v>09/28/2024 21:17:26.897</v>
      </c>
      <c r="C1795" t="str">
        <f t="shared" si="111"/>
        <v>FFDFD7C0</v>
      </c>
      <c r="D1795" t="s">
        <v>136</v>
      </c>
      <c r="E1795">
        <v>3</v>
      </c>
      <c r="F1795">
        <v>1003</v>
      </c>
      <c r="G1795" t="s">
        <v>142</v>
      </c>
      <c r="J1795" t="s">
        <v>137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"21:17:26.641"</f>
        <v>21:17:26.641</v>
      </c>
      <c r="T1795" t="str">
        <f>"21:17:26.141"</f>
        <v>21:17:26.141</v>
      </c>
      <c r="U1795" t="str">
        <f t="shared" si="113"/>
        <v>A073EB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126</v>
      </c>
      <c r="AG1795">
        <v>0</v>
      </c>
      <c r="AH1795">
        <v>0</v>
      </c>
      <c r="AI1795">
        <v>2</v>
      </c>
      <c r="AJ1795">
        <v>1</v>
      </c>
      <c r="AK1795" t="s">
        <v>870</v>
      </c>
      <c r="AL1795">
        <v>36.034104999999997</v>
      </c>
      <c r="AM1795" t="s">
        <v>871</v>
      </c>
      <c r="AN1795">
        <v>-75.657584999999997</v>
      </c>
      <c r="AO1795">
        <v>25</v>
      </c>
      <c r="AP1795">
        <v>975</v>
      </c>
      <c r="AQ1795" t="s">
        <v>129</v>
      </c>
      <c r="AR1795">
        <v>-54</v>
      </c>
      <c r="AS1795">
        <v>99</v>
      </c>
      <c r="AT1795">
        <v>192</v>
      </c>
      <c r="BB1795" t="str">
        <f t="shared" ref="BB1795:BB1858" si="114">"1200"</f>
        <v>1200</v>
      </c>
      <c r="BC1795">
        <v>1</v>
      </c>
      <c r="BD1795" t="str">
        <f t="shared" si="112"/>
        <v xml:space="preserve">N1281F  </v>
      </c>
      <c r="BE1795">
        <v>1</v>
      </c>
      <c r="BG1795">
        <v>0</v>
      </c>
      <c r="BH1795">
        <v>0</v>
      </c>
      <c r="BI1795">
        <v>0</v>
      </c>
      <c r="BJ1795">
        <v>825</v>
      </c>
      <c r="BK1795">
        <v>-150</v>
      </c>
      <c r="BL1795" t="s">
        <v>130</v>
      </c>
      <c r="BM1795">
        <v>1</v>
      </c>
      <c r="BN1795">
        <v>0</v>
      </c>
      <c r="BO1795">
        <v>1</v>
      </c>
      <c r="BP1795">
        <v>0</v>
      </c>
      <c r="BT1795">
        <v>0</v>
      </c>
      <c r="BU1795">
        <v>0</v>
      </c>
      <c r="CE1795" t="str">
        <f>"21:17:26.642"</f>
        <v>21:17:26.642</v>
      </c>
      <c r="CF1795">
        <v>641995454</v>
      </c>
      <c r="CI1795">
        <v>0</v>
      </c>
      <c r="CJ1795">
        <v>1504</v>
      </c>
      <c r="CK1795">
        <v>1011.2</v>
      </c>
      <c r="CL1795">
        <v>4.2187999999999999</v>
      </c>
      <c r="CM1795">
        <v>1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5</v>
      </c>
      <c r="CY1795">
        <v>7</v>
      </c>
      <c r="CZ1795" t="s">
        <v>131</v>
      </c>
      <c r="DA1795">
        <v>145</v>
      </c>
      <c r="DB1795">
        <v>1</v>
      </c>
      <c r="DC1795" t="s">
        <v>132</v>
      </c>
      <c r="DD1795" t="s">
        <v>133</v>
      </c>
      <c r="DG1795">
        <v>1956138</v>
      </c>
      <c r="DI1795">
        <v>0</v>
      </c>
      <c r="DJ1795">
        <v>0</v>
      </c>
      <c r="DK1795">
        <v>0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3">
      <c r="A1796" t="str">
        <f>"09/28/2024 21:17:26.897"</f>
        <v>09/28/2024 21:17:26.897</v>
      </c>
      <c r="C1796" t="str">
        <f t="shared" si="111"/>
        <v>FFDFD7C0</v>
      </c>
      <c r="D1796" t="s">
        <v>143</v>
      </c>
      <c r="E1796">
        <v>13</v>
      </c>
      <c r="J1796" t="s">
        <v>144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"21:17:26.641"</f>
        <v>21:17:26.641</v>
      </c>
      <c r="T1796" t="str">
        <f>"21:17:26.141"</f>
        <v>21:17:26.141</v>
      </c>
      <c r="U1796" t="str">
        <f t="shared" si="113"/>
        <v>A073EB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126</v>
      </c>
      <c r="AG1796">
        <v>0</v>
      </c>
      <c r="AH1796">
        <v>0</v>
      </c>
      <c r="AI1796">
        <v>2</v>
      </c>
      <c r="AJ1796">
        <v>1</v>
      </c>
      <c r="AK1796" t="s">
        <v>870</v>
      </c>
      <c r="AL1796">
        <v>36.034104999999997</v>
      </c>
      <c r="AM1796" t="s">
        <v>871</v>
      </c>
      <c r="AN1796">
        <v>-75.657584999999997</v>
      </c>
      <c r="AO1796">
        <v>25</v>
      </c>
      <c r="AP1796">
        <v>975</v>
      </c>
      <c r="AQ1796" t="s">
        <v>129</v>
      </c>
      <c r="AR1796">
        <v>-54</v>
      </c>
      <c r="AS1796">
        <v>99</v>
      </c>
      <c r="AT1796">
        <v>192</v>
      </c>
      <c r="BB1796" t="str">
        <f t="shared" si="114"/>
        <v>1200</v>
      </c>
      <c r="BC1796">
        <v>1</v>
      </c>
      <c r="BD1796" t="str">
        <f t="shared" si="112"/>
        <v xml:space="preserve">N1281F  </v>
      </c>
      <c r="BE1796">
        <v>1</v>
      </c>
      <c r="BG1796">
        <v>0</v>
      </c>
      <c r="BH1796">
        <v>0</v>
      </c>
      <c r="BI1796">
        <v>0</v>
      </c>
      <c r="BJ1796">
        <v>825</v>
      </c>
      <c r="BK1796">
        <v>-150</v>
      </c>
      <c r="BL1796" t="s">
        <v>130</v>
      </c>
      <c r="BM1796">
        <v>1</v>
      </c>
      <c r="BN1796">
        <v>0</v>
      </c>
      <c r="BO1796">
        <v>1</v>
      </c>
      <c r="BP1796">
        <v>0</v>
      </c>
      <c r="BT1796">
        <v>0</v>
      </c>
      <c r="BU1796">
        <v>0</v>
      </c>
      <c r="CE1796" t="str">
        <f>"21:17:26.642"</f>
        <v>21:17:26.642</v>
      </c>
      <c r="CF1796">
        <v>641995454</v>
      </c>
      <c r="CI1796">
        <v>0</v>
      </c>
      <c r="CJ1796">
        <v>1504</v>
      </c>
      <c r="CK1796">
        <v>1011.2</v>
      </c>
      <c r="CL1796">
        <v>4.2187999999999999</v>
      </c>
      <c r="CM1796">
        <v>1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5</v>
      </c>
      <c r="CY1796">
        <v>7</v>
      </c>
      <c r="CZ1796" t="s">
        <v>131</v>
      </c>
      <c r="DA1796">
        <v>145</v>
      </c>
      <c r="DB1796">
        <v>1</v>
      </c>
      <c r="DC1796" t="s">
        <v>132</v>
      </c>
      <c r="DD1796" t="s">
        <v>133</v>
      </c>
      <c r="DG1796">
        <v>1956138</v>
      </c>
      <c r="DI1796">
        <v>0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3">
      <c r="A1797" t="str">
        <f>"09/28/2024 21:17:26.897"</f>
        <v>09/28/2024 21:17:26.897</v>
      </c>
      <c r="C1797" t="str">
        <f t="shared" si="111"/>
        <v>FFDFD7C0</v>
      </c>
      <c r="D1797" t="s">
        <v>136</v>
      </c>
      <c r="E1797">
        <v>4</v>
      </c>
      <c r="F1797">
        <v>1004</v>
      </c>
      <c r="G1797" t="s">
        <v>124</v>
      </c>
      <c r="J1797" t="s">
        <v>137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"21:17:26.641"</f>
        <v>21:17:26.641</v>
      </c>
      <c r="T1797" t="str">
        <f>"21:17:26.141"</f>
        <v>21:17:26.141</v>
      </c>
      <c r="U1797" t="str">
        <f t="shared" si="113"/>
        <v>A073EB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126</v>
      </c>
      <c r="AG1797">
        <v>0</v>
      </c>
      <c r="AH1797">
        <v>0</v>
      </c>
      <c r="AI1797">
        <v>2</v>
      </c>
      <c r="AJ1797">
        <v>1</v>
      </c>
      <c r="AK1797" t="s">
        <v>870</v>
      </c>
      <c r="AL1797">
        <v>36.034104999999997</v>
      </c>
      <c r="AM1797" t="s">
        <v>871</v>
      </c>
      <c r="AN1797">
        <v>-75.657584999999997</v>
      </c>
      <c r="AO1797">
        <v>25</v>
      </c>
      <c r="AP1797">
        <v>975</v>
      </c>
      <c r="AQ1797" t="s">
        <v>129</v>
      </c>
      <c r="AR1797">
        <v>-54</v>
      </c>
      <c r="AS1797">
        <v>99</v>
      </c>
      <c r="AT1797">
        <v>192</v>
      </c>
      <c r="BB1797" t="str">
        <f t="shared" si="114"/>
        <v>1200</v>
      </c>
      <c r="BC1797">
        <v>1</v>
      </c>
      <c r="BD1797" t="str">
        <f t="shared" si="112"/>
        <v xml:space="preserve">N1281F  </v>
      </c>
      <c r="BE1797">
        <v>1</v>
      </c>
      <c r="BG1797">
        <v>0</v>
      </c>
      <c r="BH1797">
        <v>0</v>
      </c>
      <c r="BI1797">
        <v>0</v>
      </c>
      <c r="BJ1797">
        <v>825</v>
      </c>
      <c r="BK1797">
        <v>-150</v>
      </c>
      <c r="BL1797" t="s">
        <v>130</v>
      </c>
      <c r="BM1797">
        <v>1</v>
      </c>
      <c r="BN1797">
        <v>0</v>
      </c>
      <c r="BO1797">
        <v>1</v>
      </c>
      <c r="BP1797">
        <v>0</v>
      </c>
      <c r="BT1797">
        <v>0</v>
      </c>
      <c r="BU1797">
        <v>0</v>
      </c>
      <c r="CE1797" t="str">
        <f>"21:17:26.642"</f>
        <v>21:17:26.642</v>
      </c>
      <c r="CF1797">
        <v>641995454</v>
      </c>
      <c r="CI1797">
        <v>0</v>
      </c>
      <c r="CJ1797">
        <v>1504</v>
      </c>
      <c r="CK1797">
        <v>1011.2</v>
      </c>
      <c r="CL1797">
        <v>4.2187999999999999</v>
      </c>
      <c r="CM1797">
        <v>1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5</v>
      </c>
      <c r="CY1797">
        <v>7</v>
      </c>
      <c r="CZ1797" t="s">
        <v>131</v>
      </c>
      <c r="DA1797">
        <v>145</v>
      </c>
      <c r="DB1797">
        <v>1</v>
      </c>
      <c r="DC1797" t="s">
        <v>132</v>
      </c>
      <c r="DD1797" t="s">
        <v>133</v>
      </c>
      <c r="DG1797">
        <v>1956138</v>
      </c>
      <c r="DI1797">
        <v>0</v>
      </c>
      <c r="DJ1797">
        <v>0</v>
      </c>
      <c r="DK1797">
        <v>1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3">
      <c r="A1798" t="str">
        <f>"09/28/2024 21:17:26.897"</f>
        <v>09/28/2024 21:17:26.897</v>
      </c>
      <c r="C1798" t="str">
        <f t="shared" si="111"/>
        <v>FFDFD7C0</v>
      </c>
      <c r="D1798" t="s">
        <v>123</v>
      </c>
      <c r="E1798">
        <v>2</v>
      </c>
      <c r="H1798">
        <v>158</v>
      </c>
      <c r="I1798" t="s">
        <v>124</v>
      </c>
      <c r="J1798" t="s">
        <v>125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"21:17:26.641"</f>
        <v>21:17:26.641</v>
      </c>
      <c r="T1798" t="str">
        <f>"21:17:26.141"</f>
        <v>21:17:26.141</v>
      </c>
      <c r="U1798" t="str">
        <f t="shared" si="113"/>
        <v>A073EB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126</v>
      </c>
      <c r="AG1798">
        <v>0</v>
      </c>
      <c r="AH1798">
        <v>0</v>
      </c>
      <c r="AI1798">
        <v>2</v>
      </c>
      <c r="AJ1798">
        <v>1</v>
      </c>
      <c r="AK1798" t="s">
        <v>870</v>
      </c>
      <c r="AL1798">
        <v>36.034104999999997</v>
      </c>
      <c r="AM1798" t="s">
        <v>871</v>
      </c>
      <c r="AN1798">
        <v>-75.657584999999997</v>
      </c>
      <c r="AO1798">
        <v>25</v>
      </c>
      <c r="AP1798">
        <v>975</v>
      </c>
      <c r="AQ1798" t="s">
        <v>129</v>
      </c>
      <c r="AR1798">
        <v>-54</v>
      </c>
      <c r="AS1798">
        <v>99</v>
      </c>
      <c r="AT1798">
        <v>192</v>
      </c>
      <c r="BB1798" t="str">
        <f t="shared" si="114"/>
        <v>1200</v>
      </c>
      <c r="BC1798">
        <v>1</v>
      </c>
      <c r="BD1798" t="str">
        <f t="shared" si="112"/>
        <v xml:space="preserve">N1281F  </v>
      </c>
      <c r="BE1798">
        <v>1</v>
      </c>
      <c r="BG1798">
        <v>0</v>
      </c>
      <c r="BH1798">
        <v>0</v>
      </c>
      <c r="BI1798">
        <v>0</v>
      </c>
      <c r="BJ1798">
        <v>825</v>
      </c>
      <c r="BK1798">
        <v>-150</v>
      </c>
      <c r="BL1798" t="s">
        <v>130</v>
      </c>
      <c r="BM1798">
        <v>1</v>
      </c>
      <c r="BN1798">
        <v>0</v>
      </c>
      <c r="BO1798">
        <v>1</v>
      </c>
      <c r="BP1798">
        <v>0</v>
      </c>
      <c r="BT1798">
        <v>0</v>
      </c>
      <c r="BU1798">
        <v>0</v>
      </c>
      <c r="CE1798" t="str">
        <f>"21:17:26.642"</f>
        <v>21:17:26.642</v>
      </c>
      <c r="CF1798">
        <v>641995454</v>
      </c>
      <c r="CI1798">
        <v>0</v>
      </c>
      <c r="CJ1798">
        <v>1504</v>
      </c>
      <c r="CK1798">
        <v>1011.2</v>
      </c>
      <c r="CL1798">
        <v>4.2187999999999999</v>
      </c>
      <c r="CM1798">
        <v>1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131</v>
      </c>
      <c r="DA1798">
        <v>145</v>
      </c>
      <c r="DB1798">
        <v>1</v>
      </c>
      <c r="DC1798" t="s">
        <v>132</v>
      </c>
      <c r="DD1798" t="s">
        <v>133</v>
      </c>
      <c r="DG1798">
        <v>1956138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3">
      <c r="A1799" t="str">
        <f>"09/28/2024 21:17:26.897"</f>
        <v>09/28/2024 21:17:26.897</v>
      </c>
      <c r="C1799" t="str">
        <f t="shared" si="111"/>
        <v>FFDFD7C0</v>
      </c>
      <c r="D1799" t="s">
        <v>427</v>
      </c>
      <c r="E1799">
        <v>46</v>
      </c>
      <c r="H1799">
        <v>143</v>
      </c>
      <c r="I1799" t="s">
        <v>428</v>
      </c>
      <c r="J1799" t="s">
        <v>297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"21:17:26.641"</f>
        <v>21:17:26.641</v>
      </c>
      <c r="T1799" t="str">
        <f>"21:17:26.141"</f>
        <v>21:17:26.141</v>
      </c>
      <c r="U1799" t="str">
        <f t="shared" si="113"/>
        <v>A073EB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126</v>
      </c>
      <c r="AG1799">
        <v>0</v>
      </c>
      <c r="AH1799">
        <v>0</v>
      </c>
      <c r="AI1799">
        <v>2</v>
      </c>
      <c r="AJ1799">
        <v>1</v>
      </c>
      <c r="AK1799" t="s">
        <v>870</v>
      </c>
      <c r="AL1799">
        <v>36.034104999999997</v>
      </c>
      <c r="AM1799" t="s">
        <v>871</v>
      </c>
      <c r="AN1799">
        <v>-75.657584999999997</v>
      </c>
      <c r="AO1799">
        <v>25</v>
      </c>
      <c r="AP1799">
        <v>975</v>
      </c>
      <c r="AQ1799" t="s">
        <v>129</v>
      </c>
      <c r="AR1799">
        <v>-54</v>
      </c>
      <c r="AS1799">
        <v>99</v>
      </c>
      <c r="AT1799">
        <v>192</v>
      </c>
      <c r="BB1799" t="str">
        <f t="shared" si="114"/>
        <v>1200</v>
      </c>
      <c r="BC1799">
        <v>1</v>
      </c>
      <c r="BD1799" t="str">
        <f t="shared" si="112"/>
        <v xml:space="preserve">N1281F  </v>
      </c>
      <c r="BE1799">
        <v>1</v>
      </c>
      <c r="BG1799">
        <v>0</v>
      </c>
      <c r="BH1799">
        <v>0</v>
      </c>
      <c r="BI1799">
        <v>0</v>
      </c>
      <c r="BJ1799">
        <v>825</v>
      </c>
      <c r="BK1799">
        <v>-150</v>
      </c>
      <c r="BL1799" t="s">
        <v>130</v>
      </c>
      <c r="BM1799">
        <v>1</v>
      </c>
      <c r="BN1799">
        <v>0</v>
      </c>
      <c r="BO1799">
        <v>1</v>
      </c>
      <c r="BP1799">
        <v>0</v>
      </c>
      <c r="BT1799">
        <v>0</v>
      </c>
      <c r="BU1799">
        <v>0</v>
      </c>
      <c r="CE1799" t="str">
        <f>"21:17:26.642"</f>
        <v>21:17:26.642</v>
      </c>
      <c r="CF1799">
        <v>641995454</v>
      </c>
      <c r="CI1799">
        <v>0</v>
      </c>
      <c r="CJ1799">
        <v>1504</v>
      </c>
      <c r="CK1799">
        <v>1011.2</v>
      </c>
      <c r="CL1799">
        <v>4.2187999999999999</v>
      </c>
      <c r="CM1799">
        <v>1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5</v>
      </c>
      <c r="CY1799">
        <v>7</v>
      </c>
      <c r="CZ1799" t="s">
        <v>131</v>
      </c>
      <c r="DA1799">
        <v>145</v>
      </c>
      <c r="DB1799">
        <v>1</v>
      </c>
      <c r="DC1799" t="s">
        <v>132</v>
      </c>
      <c r="DD1799" t="s">
        <v>133</v>
      </c>
      <c r="DG1799">
        <v>1956138</v>
      </c>
      <c r="DI1799">
        <v>0</v>
      </c>
      <c r="DJ1799">
        <v>0</v>
      </c>
      <c r="DK1799">
        <v>1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3">
      <c r="A1800" t="str">
        <f>"09/28/2024 21:17:28.085"</f>
        <v>09/28/2024 21:17:28.085</v>
      </c>
      <c r="C1800" t="str">
        <f t="shared" si="111"/>
        <v>FFDFD7C0</v>
      </c>
      <c r="D1800" t="s">
        <v>136</v>
      </c>
      <c r="E1800">
        <v>3</v>
      </c>
      <c r="F1800">
        <v>1003</v>
      </c>
      <c r="G1800" t="s">
        <v>142</v>
      </c>
      <c r="J1800" t="s">
        <v>137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"21:17:27.766"</f>
        <v>21:17:27.766</v>
      </c>
      <c r="T1800" t="str">
        <f>"21:17:27.266"</f>
        <v>21:17:27.266</v>
      </c>
      <c r="U1800" t="str">
        <f t="shared" si="113"/>
        <v>A073EB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126</v>
      </c>
      <c r="AG1800">
        <v>0</v>
      </c>
      <c r="AH1800">
        <v>0</v>
      </c>
      <c r="AI1800">
        <v>2</v>
      </c>
      <c r="AJ1800">
        <v>1</v>
      </c>
      <c r="AK1800" t="s">
        <v>872</v>
      </c>
      <c r="AL1800">
        <v>36.034554999999997</v>
      </c>
      <c r="AM1800" t="s">
        <v>839</v>
      </c>
      <c r="AN1800">
        <v>-75.657991999999993</v>
      </c>
      <c r="AO1800">
        <v>25</v>
      </c>
      <c r="AP1800">
        <v>975</v>
      </c>
      <c r="AQ1800" t="s">
        <v>129</v>
      </c>
      <c r="AR1800">
        <v>-61</v>
      </c>
      <c r="AS1800">
        <v>92</v>
      </c>
      <c r="AT1800">
        <v>128</v>
      </c>
      <c r="BB1800" t="str">
        <f t="shared" si="114"/>
        <v>1200</v>
      </c>
      <c r="BC1800">
        <v>1</v>
      </c>
      <c r="BD1800" t="str">
        <f t="shared" si="112"/>
        <v xml:space="preserve">N1281F  </v>
      </c>
      <c r="BE1800">
        <v>1</v>
      </c>
      <c r="BG1800">
        <v>0</v>
      </c>
      <c r="BH1800">
        <v>0</v>
      </c>
      <c r="BI1800">
        <v>0</v>
      </c>
      <c r="BJ1800">
        <v>825</v>
      </c>
      <c r="BK1800">
        <v>-150</v>
      </c>
      <c r="BL1800" t="s">
        <v>130</v>
      </c>
      <c r="BM1800">
        <v>1</v>
      </c>
      <c r="BN1800">
        <v>0</v>
      </c>
      <c r="BO1800">
        <v>1</v>
      </c>
      <c r="BP1800">
        <v>0</v>
      </c>
      <c r="BT1800">
        <v>0</v>
      </c>
      <c r="BU1800">
        <v>0</v>
      </c>
      <c r="CE1800" t="str">
        <f>"21:17:27.769"</f>
        <v>21:17:27.769</v>
      </c>
      <c r="CF1800">
        <v>769223928</v>
      </c>
      <c r="CI1800">
        <v>0</v>
      </c>
      <c r="CJ1800">
        <v>1504</v>
      </c>
      <c r="CK1800">
        <v>1011.2</v>
      </c>
      <c r="CL1800">
        <v>4.2187999999999999</v>
      </c>
      <c r="CM1800">
        <v>1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131</v>
      </c>
      <c r="DA1800">
        <v>145</v>
      </c>
      <c r="DB1800">
        <v>1</v>
      </c>
      <c r="DC1800" t="s">
        <v>132</v>
      </c>
      <c r="DD1800" t="s">
        <v>133</v>
      </c>
      <c r="DG1800">
        <v>1956650</v>
      </c>
      <c r="DI1800">
        <v>0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3">
      <c r="A1801" t="str">
        <f>"09/28/2024 21:17:28.085"</f>
        <v>09/28/2024 21:17:28.085</v>
      </c>
      <c r="C1801" t="str">
        <f t="shared" si="111"/>
        <v>FFDFD7C0</v>
      </c>
      <c r="D1801" t="s">
        <v>143</v>
      </c>
      <c r="E1801">
        <v>13</v>
      </c>
      <c r="J1801" t="s">
        <v>144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"21:17:27.766"</f>
        <v>21:17:27.766</v>
      </c>
      <c r="T1801" t="str">
        <f>"21:17:27.266"</f>
        <v>21:17:27.266</v>
      </c>
      <c r="U1801" t="str">
        <f t="shared" si="113"/>
        <v>A073EB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126</v>
      </c>
      <c r="AG1801">
        <v>0</v>
      </c>
      <c r="AH1801">
        <v>0</v>
      </c>
      <c r="AI1801">
        <v>2</v>
      </c>
      <c r="AJ1801">
        <v>1</v>
      </c>
      <c r="AK1801" t="s">
        <v>872</v>
      </c>
      <c r="AL1801">
        <v>36.034554999999997</v>
      </c>
      <c r="AM1801" t="s">
        <v>839</v>
      </c>
      <c r="AN1801">
        <v>-75.657991999999993</v>
      </c>
      <c r="AO1801">
        <v>25</v>
      </c>
      <c r="AP1801">
        <v>975</v>
      </c>
      <c r="AQ1801" t="s">
        <v>129</v>
      </c>
      <c r="AR1801">
        <v>-61</v>
      </c>
      <c r="AS1801">
        <v>92</v>
      </c>
      <c r="AT1801">
        <v>128</v>
      </c>
      <c r="BB1801" t="str">
        <f t="shared" si="114"/>
        <v>1200</v>
      </c>
      <c r="BC1801">
        <v>1</v>
      </c>
      <c r="BD1801" t="str">
        <f t="shared" si="112"/>
        <v xml:space="preserve">N1281F  </v>
      </c>
      <c r="BE1801">
        <v>1</v>
      </c>
      <c r="BG1801">
        <v>0</v>
      </c>
      <c r="BH1801">
        <v>0</v>
      </c>
      <c r="BI1801">
        <v>0</v>
      </c>
      <c r="BJ1801">
        <v>825</v>
      </c>
      <c r="BK1801">
        <v>-150</v>
      </c>
      <c r="BL1801" t="s">
        <v>130</v>
      </c>
      <c r="BM1801">
        <v>1</v>
      </c>
      <c r="BN1801">
        <v>0</v>
      </c>
      <c r="BO1801">
        <v>1</v>
      </c>
      <c r="BP1801">
        <v>0</v>
      </c>
      <c r="BT1801">
        <v>0</v>
      </c>
      <c r="BU1801">
        <v>0</v>
      </c>
      <c r="CE1801" t="str">
        <f>"21:17:27.769"</f>
        <v>21:17:27.769</v>
      </c>
      <c r="CF1801">
        <v>769223928</v>
      </c>
      <c r="CI1801">
        <v>0</v>
      </c>
      <c r="CJ1801">
        <v>1504</v>
      </c>
      <c r="CK1801">
        <v>1011.2</v>
      </c>
      <c r="CL1801">
        <v>4.2187999999999999</v>
      </c>
      <c r="CM1801">
        <v>1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5</v>
      </c>
      <c r="CY1801">
        <v>7</v>
      </c>
      <c r="CZ1801" t="s">
        <v>131</v>
      </c>
      <c r="DA1801">
        <v>145</v>
      </c>
      <c r="DB1801">
        <v>1</v>
      </c>
      <c r="DC1801" t="s">
        <v>132</v>
      </c>
      <c r="DD1801" t="s">
        <v>133</v>
      </c>
      <c r="DG1801">
        <v>1956650</v>
      </c>
      <c r="DI1801">
        <v>0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3">
      <c r="A1802" t="str">
        <f>"09/28/2024 21:17:28.085"</f>
        <v>09/28/2024 21:17:28.085</v>
      </c>
      <c r="C1802" t="str">
        <f t="shared" si="111"/>
        <v>FFDFD7C0</v>
      </c>
      <c r="D1802" t="s">
        <v>123</v>
      </c>
      <c r="E1802">
        <v>2</v>
      </c>
      <c r="H1802">
        <v>158</v>
      </c>
      <c r="I1802" t="s">
        <v>124</v>
      </c>
      <c r="J1802" t="s">
        <v>125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"21:17:27.766"</f>
        <v>21:17:27.766</v>
      </c>
      <c r="T1802" t="str">
        <f>"21:17:27.266"</f>
        <v>21:17:27.266</v>
      </c>
      <c r="U1802" t="str">
        <f t="shared" si="113"/>
        <v>A073EB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126</v>
      </c>
      <c r="AG1802">
        <v>0</v>
      </c>
      <c r="AH1802">
        <v>0</v>
      </c>
      <c r="AI1802">
        <v>2</v>
      </c>
      <c r="AJ1802">
        <v>1</v>
      </c>
      <c r="AK1802" t="s">
        <v>872</v>
      </c>
      <c r="AL1802">
        <v>36.034554999999997</v>
      </c>
      <c r="AM1802" t="s">
        <v>839</v>
      </c>
      <c r="AN1802">
        <v>-75.657991999999993</v>
      </c>
      <c r="AO1802">
        <v>25</v>
      </c>
      <c r="AP1802">
        <v>975</v>
      </c>
      <c r="AQ1802" t="s">
        <v>129</v>
      </c>
      <c r="AR1802">
        <v>-61</v>
      </c>
      <c r="AS1802">
        <v>92</v>
      </c>
      <c r="AT1802">
        <v>128</v>
      </c>
      <c r="BB1802" t="str">
        <f t="shared" si="114"/>
        <v>1200</v>
      </c>
      <c r="BC1802">
        <v>1</v>
      </c>
      <c r="BD1802" t="str">
        <f t="shared" si="112"/>
        <v xml:space="preserve">N1281F  </v>
      </c>
      <c r="BE1802">
        <v>1</v>
      </c>
      <c r="BG1802">
        <v>0</v>
      </c>
      <c r="BH1802">
        <v>0</v>
      </c>
      <c r="BI1802">
        <v>0</v>
      </c>
      <c r="BJ1802">
        <v>825</v>
      </c>
      <c r="BK1802">
        <v>-150</v>
      </c>
      <c r="BL1802" t="s">
        <v>130</v>
      </c>
      <c r="BM1802">
        <v>1</v>
      </c>
      <c r="BN1802">
        <v>0</v>
      </c>
      <c r="BO1802">
        <v>1</v>
      </c>
      <c r="BP1802">
        <v>0</v>
      </c>
      <c r="BT1802">
        <v>0</v>
      </c>
      <c r="BU1802">
        <v>0</v>
      </c>
      <c r="CE1802" t="str">
        <f>"21:17:27.769"</f>
        <v>21:17:27.769</v>
      </c>
      <c r="CF1802">
        <v>769223928</v>
      </c>
      <c r="CI1802">
        <v>0</v>
      </c>
      <c r="CJ1802">
        <v>1504</v>
      </c>
      <c r="CK1802">
        <v>1011.2</v>
      </c>
      <c r="CL1802">
        <v>4.2187999999999999</v>
      </c>
      <c r="CM1802">
        <v>1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131</v>
      </c>
      <c r="DA1802">
        <v>145</v>
      </c>
      <c r="DB1802">
        <v>1</v>
      </c>
      <c r="DC1802" t="s">
        <v>132</v>
      </c>
      <c r="DD1802" t="s">
        <v>133</v>
      </c>
      <c r="DG1802">
        <v>1956650</v>
      </c>
      <c r="DI1802">
        <v>0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3">
      <c r="A1803" t="str">
        <f>"09/28/2024 21:17:28.085"</f>
        <v>09/28/2024 21:17:28.085</v>
      </c>
      <c r="C1803" t="str">
        <f t="shared" si="111"/>
        <v>FFDFD7C0</v>
      </c>
      <c r="D1803" t="s">
        <v>427</v>
      </c>
      <c r="E1803">
        <v>46</v>
      </c>
      <c r="H1803">
        <v>143</v>
      </c>
      <c r="I1803" t="s">
        <v>428</v>
      </c>
      <c r="J1803" t="s">
        <v>297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"21:17:27.766"</f>
        <v>21:17:27.766</v>
      </c>
      <c r="T1803" t="str">
        <f>"21:17:27.266"</f>
        <v>21:17:27.266</v>
      </c>
      <c r="U1803" t="str">
        <f t="shared" si="113"/>
        <v>A073EB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126</v>
      </c>
      <c r="AG1803">
        <v>0</v>
      </c>
      <c r="AH1803">
        <v>0</v>
      </c>
      <c r="AI1803">
        <v>2</v>
      </c>
      <c r="AJ1803">
        <v>1</v>
      </c>
      <c r="AK1803" t="s">
        <v>872</v>
      </c>
      <c r="AL1803">
        <v>36.034554999999997</v>
      </c>
      <c r="AM1803" t="s">
        <v>839</v>
      </c>
      <c r="AN1803">
        <v>-75.657991999999993</v>
      </c>
      <c r="AO1803">
        <v>25</v>
      </c>
      <c r="AP1803">
        <v>975</v>
      </c>
      <c r="AQ1803" t="s">
        <v>129</v>
      </c>
      <c r="AR1803">
        <v>-61</v>
      </c>
      <c r="AS1803">
        <v>92</v>
      </c>
      <c r="AT1803">
        <v>128</v>
      </c>
      <c r="BB1803" t="str">
        <f t="shared" si="114"/>
        <v>1200</v>
      </c>
      <c r="BC1803">
        <v>1</v>
      </c>
      <c r="BD1803" t="str">
        <f t="shared" si="112"/>
        <v xml:space="preserve">N1281F  </v>
      </c>
      <c r="BE1803">
        <v>1</v>
      </c>
      <c r="BG1803">
        <v>0</v>
      </c>
      <c r="BH1803">
        <v>0</v>
      </c>
      <c r="BI1803">
        <v>0</v>
      </c>
      <c r="BJ1803">
        <v>825</v>
      </c>
      <c r="BK1803">
        <v>-150</v>
      </c>
      <c r="BL1803" t="s">
        <v>130</v>
      </c>
      <c r="BM1803">
        <v>1</v>
      </c>
      <c r="BN1803">
        <v>0</v>
      </c>
      <c r="BO1803">
        <v>1</v>
      </c>
      <c r="BP1803">
        <v>0</v>
      </c>
      <c r="BT1803">
        <v>0</v>
      </c>
      <c r="BU1803">
        <v>0</v>
      </c>
      <c r="CE1803" t="str">
        <f>"21:17:27.769"</f>
        <v>21:17:27.769</v>
      </c>
      <c r="CF1803">
        <v>769223928</v>
      </c>
      <c r="CI1803">
        <v>0</v>
      </c>
      <c r="CJ1803">
        <v>1504</v>
      </c>
      <c r="CK1803">
        <v>1011.2</v>
      </c>
      <c r="CL1803">
        <v>4.2187999999999999</v>
      </c>
      <c r="CM1803">
        <v>1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5</v>
      </c>
      <c r="CY1803">
        <v>7</v>
      </c>
      <c r="CZ1803" t="s">
        <v>131</v>
      </c>
      <c r="DA1803">
        <v>145</v>
      </c>
      <c r="DB1803">
        <v>1</v>
      </c>
      <c r="DC1803" t="s">
        <v>132</v>
      </c>
      <c r="DD1803" t="s">
        <v>133</v>
      </c>
      <c r="DG1803">
        <v>1956650</v>
      </c>
      <c r="DI1803">
        <v>0</v>
      </c>
      <c r="DJ1803">
        <v>0</v>
      </c>
      <c r="DK1803">
        <v>1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3">
      <c r="A1804" t="str">
        <f>"09/28/2024 21:17:28.085"</f>
        <v>09/28/2024 21:17:28.085</v>
      </c>
      <c r="C1804" t="str">
        <f t="shared" si="111"/>
        <v>FFDFD7C0</v>
      </c>
      <c r="D1804" t="s">
        <v>136</v>
      </c>
      <c r="E1804">
        <v>4</v>
      </c>
      <c r="F1804">
        <v>1004</v>
      </c>
      <c r="G1804" t="s">
        <v>124</v>
      </c>
      <c r="J1804" t="s">
        <v>137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"21:17:27.766"</f>
        <v>21:17:27.766</v>
      </c>
      <c r="T1804" t="str">
        <f>"21:17:27.266"</f>
        <v>21:17:27.266</v>
      </c>
      <c r="U1804" t="str">
        <f t="shared" si="113"/>
        <v>A073EB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126</v>
      </c>
      <c r="AG1804">
        <v>0</v>
      </c>
      <c r="AH1804">
        <v>0</v>
      </c>
      <c r="AI1804">
        <v>2</v>
      </c>
      <c r="AJ1804">
        <v>1</v>
      </c>
      <c r="AK1804" t="s">
        <v>872</v>
      </c>
      <c r="AL1804">
        <v>36.034554999999997</v>
      </c>
      <c r="AM1804" t="s">
        <v>839</v>
      </c>
      <c r="AN1804">
        <v>-75.657991999999993</v>
      </c>
      <c r="AO1804">
        <v>25</v>
      </c>
      <c r="AP1804">
        <v>975</v>
      </c>
      <c r="AQ1804" t="s">
        <v>129</v>
      </c>
      <c r="AR1804">
        <v>-61</v>
      </c>
      <c r="AS1804">
        <v>92</v>
      </c>
      <c r="AT1804">
        <v>128</v>
      </c>
      <c r="BB1804" t="str">
        <f t="shared" si="114"/>
        <v>1200</v>
      </c>
      <c r="BC1804">
        <v>1</v>
      </c>
      <c r="BD1804" t="str">
        <f t="shared" si="112"/>
        <v xml:space="preserve">N1281F  </v>
      </c>
      <c r="BE1804">
        <v>1</v>
      </c>
      <c r="BG1804">
        <v>0</v>
      </c>
      <c r="BH1804">
        <v>0</v>
      </c>
      <c r="BI1804">
        <v>0</v>
      </c>
      <c r="BJ1804">
        <v>825</v>
      </c>
      <c r="BK1804">
        <v>-150</v>
      </c>
      <c r="BL1804" t="s">
        <v>130</v>
      </c>
      <c r="BM1804">
        <v>1</v>
      </c>
      <c r="BN1804">
        <v>0</v>
      </c>
      <c r="BO1804">
        <v>1</v>
      </c>
      <c r="BP1804">
        <v>0</v>
      </c>
      <c r="BT1804">
        <v>0</v>
      </c>
      <c r="BU1804">
        <v>0</v>
      </c>
      <c r="CE1804" t="str">
        <f>"21:17:27.769"</f>
        <v>21:17:27.769</v>
      </c>
      <c r="CF1804">
        <v>769223928</v>
      </c>
      <c r="CI1804">
        <v>0</v>
      </c>
      <c r="CJ1804">
        <v>1504</v>
      </c>
      <c r="CK1804">
        <v>1011.2</v>
      </c>
      <c r="CL1804">
        <v>4.2187999999999999</v>
      </c>
      <c r="CM1804">
        <v>1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5</v>
      </c>
      <c r="CY1804">
        <v>7</v>
      </c>
      <c r="CZ1804" t="s">
        <v>131</v>
      </c>
      <c r="DA1804">
        <v>145</v>
      </c>
      <c r="DB1804">
        <v>1</v>
      </c>
      <c r="DC1804" t="s">
        <v>132</v>
      </c>
      <c r="DD1804" t="s">
        <v>133</v>
      </c>
      <c r="DG1804">
        <v>1956650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3">
      <c r="A1805" t="str">
        <f>"09/28/2024 21:17:28.960"</f>
        <v>09/28/2024 21:17:28.960</v>
      </c>
      <c r="C1805" t="str">
        <f t="shared" si="111"/>
        <v>FFDFD7C0</v>
      </c>
      <c r="D1805" t="s">
        <v>136</v>
      </c>
      <c r="E1805">
        <v>3</v>
      </c>
      <c r="F1805">
        <v>1003</v>
      </c>
      <c r="G1805" t="s">
        <v>142</v>
      </c>
      <c r="J1805" t="s">
        <v>137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"21:17:28.617"</f>
        <v>21:17:28.617</v>
      </c>
      <c r="T1805" t="str">
        <f>"21:17:28.217"</f>
        <v>21:17:28.217</v>
      </c>
      <c r="U1805" t="str">
        <f t="shared" si="113"/>
        <v>A073EB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126</v>
      </c>
      <c r="AG1805">
        <v>0</v>
      </c>
      <c r="AH1805">
        <v>0</v>
      </c>
      <c r="AI1805">
        <v>2</v>
      </c>
      <c r="AJ1805">
        <v>1</v>
      </c>
      <c r="AK1805" t="s">
        <v>657</v>
      </c>
      <c r="AL1805">
        <v>36.034877000000002</v>
      </c>
      <c r="AM1805" t="s">
        <v>873</v>
      </c>
      <c r="AN1805">
        <v>-75.658293</v>
      </c>
      <c r="AO1805">
        <v>25</v>
      </c>
      <c r="AP1805">
        <v>975</v>
      </c>
      <c r="AQ1805" t="s">
        <v>129</v>
      </c>
      <c r="AR1805">
        <v>-66</v>
      </c>
      <c r="AS1805">
        <v>85</v>
      </c>
      <c r="AT1805">
        <v>64</v>
      </c>
      <c r="BB1805" t="str">
        <f t="shared" si="114"/>
        <v>1200</v>
      </c>
      <c r="BC1805">
        <v>1</v>
      </c>
      <c r="BD1805" t="str">
        <f t="shared" si="112"/>
        <v xml:space="preserve">N1281F  </v>
      </c>
      <c r="BE1805">
        <v>1</v>
      </c>
      <c r="BG1805">
        <v>0</v>
      </c>
      <c r="BH1805">
        <v>0</v>
      </c>
      <c r="BI1805">
        <v>0</v>
      </c>
      <c r="BJ1805">
        <v>825</v>
      </c>
      <c r="BK1805">
        <v>-150</v>
      </c>
      <c r="BL1805" t="s">
        <v>130</v>
      </c>
      <c r="BM1805">
        <v>1</v>
      </c>
      <c r="BN1805">
        <v>0</v>
      </c>
      <c r="BO1805">
        <v>1</v>
      </c>
      <c r="BP1805">
        <v>0</v>
      </c>
      <c r="BT1805">
        <v>0</v>
      </c>
      <c r="BU1805">
        <v>0</v>
      </c>
      <c r="CE1805" t="str">
        <f>"21:17:28.620"</f>
        <v>21:17:28.620</v>
      </c>
      <c r="CF1805">
        <v>619560612</v>
      </c>
      <c r="CI1805">
        <v>0</v>
      </c>
      <c r="CJ1805">
        <v>1504</v>
      </c>
      <c r="CK1805">
        <v>1011.2</v>
      </c>
      <c r="CL1805">
        <v>4.2187999999999999</v>
      </c>
      <c r="CM1805">
        <v>1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6</v>
      </c>
      <c r="CY1805">
        <v>7</v>
      </c>
      <c r="CZ1805" t="s">
        <v>131</v>
      </c>
      <c r="DA1805">
        <v>145</v>
      </c>
      <c r="DB1805">
        <v>1</v>
      </c>
      <c r="DC1805" t="s">
        <v>132</v>
      </c>
      <c r="DD1805" t="s">
        <v>133</v>
      </c>
      <c r="DG1805">
        <v>1957082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3">
      <c r="A1806" t="str">
        <f>"09/28/2024 21:17:28.960"</f>
        <v>09/28/2024 21:17:28.960</v>
      </c>
      <c r="C1806" t="str">
        <f t="shared" si="111"/>
        <v>FFDFD7C0</v>
      </c>
      <c r="D1806" t="s">
        <v>143</v>
      </c>
      <c r="E1806">
        <v>13</v>
      </c>
      <c r="J1806" t="s">
        <v>144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"21:17:28.617"</f>
        <v>21:17:28.617</v>
      </c>
      <c r="T1806" t="str">
        <f>"21:17:28.217"</f>
        <v>21:17:28.217</v>
      </c>
      <c r="U1806" t="str">
        <f t="shared" si="113"/>
        <v>A073EB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126</v>
      </c>
      <c r="AG1806">
        <v>0</v>
      </c>
      <c r="AH1806">
        <v>0</v>
      </c>
      <c r="AI1806">
        <v>2</v>
      </c>
      <c r="AJ1806">
        <v>1</v>
      </c>
      <c r="AK1806" t="s">
        <v>657</v>
      </c>
      <c r="AL1806">
        <v>36.034877000000002</v>
      </c>
      <c r="AM1806" t="s">
        <v>873</v>
      </c>
      <c r="AN1806">
        <v>-75.658293</v>
      </c>
      <c r="AO1806">
        <v>25</v>
      </c>
      <c r="AP1806">
        <v>975</v>
      </c>
      <c r="AQ1806" t="s">
        <v>129</v>
      </c>
      <c r="AR1806">
        <v>-66</v>
      </c>
      <c r="AS1806">
        <v>85</v>
      </c>
      <c r="AT1806">
        <v>64</v>
      </c>
      <c r="BB1806" t="str">
        <f t="shared" si="114"/>
        <v>1200</v>
      </c>
      <c r="BC1806">
        <v>1</v>
      </c>
      <c r="BD1806" t="str">
        <f t="shared" si="112"/>
        <v xml:space="preserve">N1281F  </v>
      </c>
      <c r="BE1806">
        <v>1</v>
      </c>
      <c r="BG1806">
        <v>0</v>
      </c>
      <c r="BH1806">
        <v>0</v>
      </c>
      <c r="BI1806">
        <v>0</v>
      </c>
      <c r="BJ1806">
        <v>825</v>
      </c>
      <c r="BK1806">
        <v>-150</v>
      </c>
      <c r="BL1806" t="s">
        <v>130</v>
      </c>
      <c r="BM1806">
        <v>1</v>
      </c>
      <c r="BN1806">
        <v>0</v>
      </c>
      <c r="BO1806">
        <v>1</v>
      </c>
      <c r="BP1806">
        <v>0</v>
      </c>
      <c r="BT1806">
        <v>0</v>
      </c>
      <c r="BU1806">
        <v>0</v>
      </c>
      <c r="CE1806" t="str">
        <f>"21:17:28.620"</f>
        <v>21:17:28.620</v>
      </c>
      <c r="CF1806">
        <v>619560612</v>
      </c>
      <c r="CI1806">
        <v>0</v>
      </c>
      <c r="CJ1806">
        <v>1504</v>
      </c>
      <c r="CK1806">
        <v>1011.2</v>
      </c>
      <c r="CL1806">
        <v>4.2187999999999999</v>
      </c>
      <c r="CM1806">
        <v>1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6</v>
      </c>
      <c r="CY1806">
        <v>7</v>
      </c>
      <c r="CZ1806" t="s">
        <v>131</v>
      </c>
      <c r="DA1806">
        <v>145</v>
      </c>
      <c r="DB1806">
        <v>1</v>
      </c>
      <c r="DC1806" t="s">
        <v>132</v>
      </c>
      <c r="DD1806" t="s">
        <v>133</v>
      </c>
      <c r="DG1806">
        <v>1957082</v>
      </c>
      <c r="DI1806">
        <v>0</v>
      </c>
      <c r="DJ1806">
        <v>0</v>
      </c>
      <c r="DK1806">
        <v>1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3">
      <c r="A1807" t="str">
        <f>"09/28/2024 21:17:28.960"</f>
        <v>09/28/2024 21:17:28.960</v>
      </c>
      <c r="C1807" t="str">
        <f t="shared" si="111"/>
        <v>FFDFD7C0</v>
      </c>
      <c r="D1807" t="s">
        <v>136</v>
      </c>
      <c r="E1807">
        <v>4</v>
      </c>
      <c r="F1807">
        <v>1004</v>
      </c>
      <c r="G1807" t="s">
        <v>124</v>
      </c>
      <c r="J1807" t="s">
        <v>137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"21:17:28.617"</f>
        <v>21:17:28.617</v>
      </c>
      <c r="T1807" t="str">
        <f>"21:17:28.217"</f>
        <v>21:17:28.217</v>
      </c>
      <c r="U1807" t="str">
        <f t="shared" si="113"/>
        <v>A073EB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126</v>
      </c>
      <c r="AG1807">
        <v>0</v>
      </c>
      <c r="AH1807">
        <v>0</v>
      </c>
      <c r="AI1807">
        <v>2</v>
      </c>
      <c r="AJ1807">
        <v>1</v>
      </c>
      <c r="AK1807" t="s">
        <v>657</v>
      </c>
      <c r="AL1807">
        <v>36.034877000000002</v>
      </c>
      <c r="AM1807" t="s">
        <v>873</v>
      </c>
      <c r="AN1807">
        <v>-75.658293</v>
      </c>
      <c r="AO1807">
        <v>25</v>
      </c>
      <c r="AP1807">
        <v>975</v>
      </c>
      <c r="AQ1807" t="s">
        <v>129</v>
      </c>
      <c r="AR1807">
        <v>-66</v>
      </c>
      <c r="AS1807">
        <v>85</v>
      </c>
      <c r="AT1807">
        <v>64</v>
      </c>
      <c r="BB1807" t="str">
        <f t="shared" si="114"/>
        <v>1200</v>
      </c>
      <c r="BC1807">
        <v>1</v>
      </c>
      <c r="BD1807" t="str">
        <f t="shared" si="112"/>
        <v xml:space="preserve">N1281F  </v>
      </c>
      <c r="BE1807">
        <v>1</v>
      </c>
      <c r="BG1807">
        <v>0</v>
      </c>
      <c r="BH1807">
        <v>0</v>
      </c>
      <c r="BI1807">
        <v>0</v>
      </c>
      <c r="BJ1807">
        <v>825</v>
      </c>
      <c r="BK1807">
        <v>-150</v>
      </c>
      <c r="BL1807" t="s">
        <v>130</v>
      </c>
      <c r="BM1807">
        <v>1</v>
      </c>
      <c r="BN1807">
        <v>0</v>
      </c>
      <c r="BO1807">
        <v>1</v>
      </c>
      <c r="BP1807">
        <v>0</v>
      </c>
      <c r="BT1807">
        <v>0</v>
      </c>
      <c r="BU1807">
        <v>0</v>
      </c>
      <c r="CE1807" t="str">
        <f>"21:17:28.620"</f>
        <v>21:17:28.620</v>
      </c>
      <c r="CF1807">
        <v>619560612</v>
      </c>
      <c r="CI1807">
        <v>0</v>
      </c>
      <c r="CJ1807">
        <v>1504</v>
      </c>
      <c r="CK1807">
        <v>1011.2</v>
      </c>
      <c r="CL1807">
        <v>4.2187999999999999</v>
      </c>
      <c r="CM1807">
        <v>1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6</v>
      </c>
      <c r="CY1807">
        <v>7</v>
      </c>
      <c r="CZ1807" t="s">
        <v>131</v>
      </c>
      <c r="DA1807">
        <v>145</v>
      </c>
      <c r="DB1807">
        <v>1</v>
      </c>
      <c r="DC1807" t="s">
        <v>132</v>
      </c>
      <c r="DD1807" t="s">
        <v>133</v>
      </c>
      <c r="DG1807">
        <v>1957082</v>
      </c>
      <c r="DI1807">
        <v>0</v>
      </c>
      <c r="DJ1807">
        <v>0</v>
      </c>
      <c r="DK1807">
        <v>1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3">
      <c r="A1808" t="str">
        <f>"09/28/2024 21:17:28.960"</f>
        <v>09/28/2024 21:17:28.960</v>
      </c>
      <c r="C1808" t="str">
        <f t="shared" si="111"/>
        <v>FFDFD7C0</v>
      </c>
      <c r="D1808" t="s">
        <v>123</v>
      </c>
      <c r="E1808">
        <v>2</v>
      </c>
      <c r="H1808">
        <v>158</v>
      </c>
      <c r="I1808" t="s">
        <v>124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"21:17:28.617"</f>
        <v>21:17:28.617</v>
      </c>
      <c r="T1808" t="str">
        <f>"21:17:28.217"</f>
        <v>21:17:28.217</v>
      </c>
      <c r="U1808" t="str">
        <f t="shared" si="113"/>
        <v>A073EB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126</v>
      </c>
      <c r="AG1808">
        <v>0</v>
      </c>
      <c r="AH1808">
        <v>0</v>
      </c>
      <c r="AI1808">
        <v>2</v>
      </c>
      <c r="AJ1808">
        <v>1</v>
      </c>
      <c r="AK1808" t="s">
        <v>657</v>
      </c>
      <c r="AL1808">
        <v>36.034877000000002</v>
      </c>
      <c r="AM1808" t="s">
        <v>873</v>
      </c>
      <c r="AN1808">
        <v>-75.658293</v>
      </c>
      <c r="AO1808">
        <v>25</v>
      </c>
      <c r="AP1808">
        <v>975</v>
      </c>
      <c r="AQ1808" t="s">
        <v>129</v>
      </c>
      <c r="AR1808">
        <v>-66</v>
      </c>
      <c r="AS1808">
        <v>85</v>
      </c>
      <c r="AT1808">
        <v>64</v>
      </c>
      <c r="BB1808" t="str">
        <f t="shared" si="114"/>
        <v>1200</v>
      </c>
      <c r="BC1808">
        <v>1</v>
      </c>
      <c r="BD1808" t="str">
        <f t="shared" si="112"/>
        <v xml:space="preserve">N1281F  </v>
      </c>
      <c r="BE1808">
        <v>1</v>
      </c>
      <c r="BG1808">
        <v>0</v>
      </c>
      <c r="BH1808">
        <v>0</v>
      </c>
      <c r="BI1808">
        <v>0</v>
      </c>
      <c r="BJ1808">
        <v>825</v>
      </c>
      <c r="BK1808">
        <v>-150</v>
      </c>
      <c r="BL1808" t="s">
        <v>130</v>
      </c>
      <c r="BM1808">
        <v>1</v>
      </c>
      <c r="BN1808">
        <v>0</v>
      </c>
      <c r="BO1808">
        <v>1</v>
      </c>
      <c r="BP1808">
        <v>0</v>
      </c>
      <c r="BT1808">
        <v>0</v>
      </c>
      <c r="BU1808">
        <v>0</v>
      </c>
      <c r="CE1808" t="str">
        <f>"21:17:28.620"</f>
        <v>21:17:28.620</v>
      </c>
      <c r="CF1808">
        <v>619560612</v>
      </c>
      <c r="CI1808">
        <v>0</v>
      </c>
      <c r="CJ1808">
        <v>1504</v>
      </c>
      <c r="CK1808">
        <v>1011.2</v>
      </c>
      <c r="CL1808">
        <v>4.2187999999999999</v>
      </c>
      <c r="CM1808">
        <v>1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6</v>
      </c>
      <c r="CY1808">
        <v>7</v>
      </c>
      <c r="CZ1808" t="s">
        <v>131</v>
      </c>
      <c r="DA1808">
        <v>145</v>
      </c>
      <c r="DB1808">
        <v>1</v>
      </c>
      <c r="DC1808" t="s">
        <v>132</v>
      </c>
      <c r="DD1808" t="s">
        <v>133</v>
      </c>
      <c r="DG1808">
        <v>1957082</v>
      </c>
      <c r="DI1808">
        <v>0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3">
      <c r="A1809" t="str">
        <f>"09/28/2024 21:17:28.960"</f>
        <v>09/28/2024 21:17:28.960</v>
      </c>
      <c r="C1809" t="str">
        <f t="shared" si="111"/>
        <v>FFDFD7C0</v>
      </c>
      <c r="D1809" t="s">
        <v>427</v>
      </c>
      <c r="E1809">
        <v>46</v>
      </c>
      <c r="H1809">
        <v>143</v>
      </c>
      <c r="I1809" t="s">
        <v>428</v>
      </c>
      <c r="J1809" t="s">
        <v>297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"21:17:28.617"</f>
        <v>21:17:28.617</v>
      </c>
      <c r="T1809" t="str">
        <f>"21:17:28.217"</f>
        <v>21:17:28.217</v>
      </c>
      <c r="U1809" t="str">
        <f t="shared" si="113"/>
        <v>A073EB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126</v>
      </c>
      <c r="AG1809">
        <v>0</v>
      </c>
      <c r="AH1809">
        <v>0</v>
      </c>
      <c r="AI1809">
        <v>2</v>
      </c>
      <c r="AJ1809">
        <v>1</v>
      </c>
      <c r="AK1809" t="s">
        <v>657</v>
      </c>
      <c r="AL1809">
        <v>36.034877000000002</v>
      </c>
      <c r="AM1809" t="s">
        <v>873</v>
      </c>
      <c r="AN1809">
        <v>-75.658293</v>
      </c>
      <c r="AO1809">
        <v>25</v>
      </c>
      <c r="AP1809">
        <v>975</v>
      </c>
      <c r="AQ1809" t="s">
        <v>129</v>
      </c>
      <c r="AR1809">
        <v>-66</v>
      </c>
      <c r="AS1809">
        <v>85</v>
      </c>
      <c r="AT1809">
        <v>64</v>
      </c>
      <c r="BB1809" t="str">
        <f t="shared" si="114"/>
        <v>1200</v>
      </c>
      <c r="BC1809">
        <v>1</v>
      </c>
      <c r="BD1809" t="str">
        <f t="shared" si="112"/>
        <v xml:space="preserve">N1281F  </v>
      </c>
      <c r="BE1809">
        <v>1</v>
      </c>
      <c r="BG1809">
        <v>0</v>
      </c>
      <c r="BH1809">
        <v>0</v>
      </c>
      <c r="BI1809">
        <v>0</v>
      </c>
      <c r="BJ1809">
        <v>825</v>
      </c>
      <c r="BK1809">
        <v>-150</v>
      </c>
      <c r="BL1809" t="s">
        <v>130</v>
      </c>
      <c r="BM1809">
        <v>1</v>
      </c>
      <c r="BN1809">
        <v>0</v>
      </c>
      <c r="BO1809">
        <v>1</v>
      </c>
      <c r="BP1809">
        <v>0</v>
      </c>
      <c r="BT1809">
        <v>0</v>
      </c>
      <c r="BU1809">
        <v>0</v>
      </c>
      <c r="CE1809" t="str">
        <f>"21:17:28.620"</f>
        <v>21:17:28.620</v>
      </c>
      <c r="CF1809">
        <v>619560612</v>
      </c>
      <c r="CI1809">
        <v>0</v>
      </c>
      <c r="CJ1809">
        <v>1504</v>
      </c>
      <c r="CK1809">
        <v>1011.2</v>
      </c>
      <c r="CL1809">
        <v>4.2187999999999999</v>
      </c>
      <c r="CM1809">
        <v>1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6</v>
      </c>
      <c r="CY1809">
        <v>7</v>
      </c>
      <c r="CZ1809" t="s">
        <v>131</v>
      </c>
      <c r="DA1809">
        <v>145</v>
      </c>
      <c r="DB1809">
        <v>1</v>
      </c>
      <c r="DC1809" t="s">
        <v>132</v>
      </c>
      <c r="DD1809" t="s">
        <v>133</v>
      </c>
      <c r="DG1809">
        <v>1957082</v>
      </c>
      <c r="DI1809">
        <v>0</v>
      </c>
      <c r="DJ1809">
        <v>0</v>
      </c>
      <c r="DK1809">
        <v>1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3">
      <c r="A1810" t="str">
        <f>"09/28/2024 21:17:29.850"</f>
        <v>09/28/2024 21:17:29.850</v>
      </c>
      <c r="C1810" t="str">
        <f t="shared" si="111"/>
        <v>FFDFD7C0</v>
      </c>
      <c r="D1810" t="s">
        <v>143</v>
      </c>
      <c r="E1810">
        <v>13</v>
      </c>
      <c r="J1810" t="s">
        <v>144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"21:17:29.563"</f>
        <v>21:17:29.563</v>
      </c>
      <c r="T1810" t="str">
        <f>"21:17:29.163"</f>
        <v>21:17:29.163</v>
      </c>
      <c r="U1810" t="str">
        <f t="shared" si="113"/>
        <v>A073EB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126</v>
      </c>
      <c r="AG1810">
        <v>0</v>
      </c>
      <c r="AH1810">
        <v>0</v>
      </c>
      <c r="AI1810">
        <v>2</v>
      </c>
      <c r="AJ1810">
        <v>1</v>
      </c>
      <c r="AK1810" t="s">
        <v>874</v>
      </c>
      <c r="AL1810">
        <v>36.035241999999997</v>
      </c>
      <c r="AM1810" t="s">
        <v>875</v>
      </c>
      <c r="AN1810">
        <v>-75.658699999999996</v>
      </c>
      <c r="AO1810">
        <v>25</v>
      </c>
      <c r="AP1810">
        <v>975</v>
      </c>
      <c r="AQ1810" t="s">
        <v>129</v>
      </c>
      <c r="AR1810">
        <v>-71</v>
      </c>
      <c r="AS1810">
        <v>79</v>
      </c>
      <c r="AT1810">
        <v>0</v>
      </c>
      <c r="BB1810" t="str">
        <f t="shared" si="114"/>
        <v>1200</v>
      </c>
      <c r="BC1810">
        <v>1</v>
      </c>
      <c r="BD1810" t="str">
        <f t="shared" si="112"/>
        <v xml:space="preserve">N1281F  </v>
      </c>
      <c r="BE1810">
        <v>1</v>
      </c>
      <c r="BG1810">
        <v>0</v>
      </c>
      <c r="BH1810">
        <v>0</v>
      </c>
      <c r="BI1810">
        <v>0</v>
      </c>
      <c r="BJ1810">
        <v>825</v>
      </c>
      <c r="BK1810">
        <v>-150</v>
      </c>
      <c r="BL1810" t="s">
        <v>130</v>
      </c>
      <c r="BM1810">
        <v>1</v>
      </c>
      <c r="BN1810">
        <v>0</v>
      </c>
      <c r="BO1810">
        <v>1</v>
      </c>
      <c r="BP1810">
        <v>0</v>
      </c>
      <c r="BT1810">
        <v>0</v>
      </c>
      <c r="BU1810">
        <v>0</v>
      </c>
      <c r="CE1810" t="str">
        <f>"21:17:29.567"</f>
        <v>21:17:29.567</v>
      </c>
      <c r="CF1810">
        <v>566563516</v>
      </c>
      <c r="CI1810">
        <v>0</v>
      </c>
      <c r="CJ1810">
        <v>1504</v>
      </c>
      <c r="CK1810">
        <v>1011.2</v>
      </c>
      <c r="CL1810">
        <v>4.2187999999999999</v>
      </c>
      <c r="CM1810">
        <v>1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6</v>
      </c>
      <c r="CY1810">
        <v>7</v>
      </c>
      <c r="CZ1810" t="s">
        <v>131</v>
      </c>
      <c r="DA1810">
        <v>145</v>
      </c>
      <c r="DB1810">
        <v>1</v>
      </c>
      <c r="DC1810" t="s">
        <v>132</v>
      </c>
      <c r="DD1810" t="s">
        <v>133</v>
      </c>
      <c r="DG1810">
        <v>1957549</v>
      </c>
      <c r="DI1810">
        <v>0</v>
      </c>
      <c r="DJ1810">
        <v>0</v>
      </c>
      <c r="DK1810">
        <v>0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3">
      <c r="A1811" t="str">
        <f>"09/28/2024 21:17:29.850"</f>
        <v>09/28/2024 21:17:29.850</v>
      </c>
      <c r="C1811" t="str">
        <f t="shared" si="111"/>
        <v>FFDFD7C0</v>
      </c>
      <c r="D1811" t="s">
        <v>136</v>
      </c>
      <c r="E1811">
        <v>3</v>
      </c>
      <c r="F1811">
        <v>1003</v>
      </c>
      <c r="G1811" t="s">
        <v>142</v>
      </c>
      <c r="J1811" t="s">
        <v>137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"21:17:29.563"</f>
        <v>21:17:29.563</v>
      </c>
      <c r="T1811" t="str">
        <f>"21:17:29.163"</f>
        <v>21:17:29.163</v>
      </c>
      <c r="U1811" t="str">
        <f t="shared" si="113"/>
        <v>A073EB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126</v>
      </c>
      <c r="AG1811">
        <v>0</v>
      </c>
      <c r="AH1811">
        <v>0</v>
      </c>
      <c r="AI1811">
        <v>2</v>
      </c>
      <c r="AJ1811">
        <v>1</v>
      </c>
      <c r="AK1811" t="s">
        <v>874</v>
      </c>
      <c r="AL1811">
        <v>36.035241999999997</v>
      </c>
      <c r="AM1811" t="s">
        <v>875</v>
      </c>
      <c r="AN1811">
        <v>-75.658699999999996</v>
      </c>
      <c r="AO1811">
        <v>25</v>
      </c>
      <c r="AP1811">
        <v>975</v>
      </c>
      <c r="AQ1811" t="s">
        <v>129</v>
      </c>
      <c r="AR1811">
        <v>-71</v>
      </c>
      <c r="AS1811">
        <v>79</v>
      </c>
      <c r="AT1811">
        <v>0</v>
      </c>
      <c r="BB1811" t="str">
        <f t="shared" si="114"/>
        <v>1200</v>
      </c>
      <c r="BC1811">
        <v>1</v>
      </c>
      <c r="BD1811" t="str">
        <f t="shared" si="112"/>
        <v xml:space="preserve">N1281F  </v>
      </c>
      <c r="BE1811">
        <v>1</v>
      </c>
      <c r="BG1811">
        <v>0</v>
      </c>
      <c r="BH1811">
        <v>0</v>
      </c>
      <c r="BI1811">
        <v>0</v>
      </c>
      <c r="BJ1811">
        <v>825</v>
      </c>
      <c r="BK1811">
        <v>-150</v>
      </c>
      <c r="BL1811" t="s">
        <v>130</v>
      </c>
      <c r="BM1811">
        <v>1</v>
      </c>
      <c r="BN1811">
        <v>0</v>
      </c>
      <c r="BO1811">
        <v>1</v>
      </c>
      <c r="BP1811">
        <v>0</v>
      </c>
      <c r="BT1811">
        <v>0</v>
      </c>
      <c r="BU1811">
        <v>0</v>
      </c>
      <c r="CE1811" t="str">
        <f>"21:17:29.567"</f>
        <v>21:17:29.567</v>
      </c>
      <c r="CF1811">
        <v>566563516</v>
      </c>
      <c r="CI1811">
        <v>0</v>
      </c>
      <c r="CJ1811">
        <v>1504</v>
      </c>
      <c r="CK1811">
        <v>1011.2</v>
      </c>
      <c r="CL1811">
        <v>4.2187999999999999</v>
      </c>
      <c r="CM1811">
        <v>1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6</v>
      </c>
      <c r="CY1811">
        <v>7</v>
      </c>
      <c r="CZ1811" t="s">
        <v>131</v>
      </c>
      <c r="DA1811">
        <v>145</v>
      </c>
      <c r="DB1811">
        <v>1</v>
      </c>
      <c r="DC1811" t="s">
        <v>132</v>
      </c>
      <c r="DD1811" t="s">
        <v>133</v>
      </c>
      <c r="DG1811">
        <v>1957549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3">
      <c r="A1812" t="str">
        <f>"09/28/2024 21:17:29.850"</f>
        <v>09/28/2024 21:17:29.850</v>
      </c>
      <c r="C1812" t="str">
        <f t="shared" ref="C1812:C1875" si="115">"FFDFD7C0"</f>
        <v>FFDFD7C0</v>
      </c>
      <c r="D1812" t="s">
        <v>136</v>
      </c>
      <c r="E1812">
        <v>4</v>
      </c>
      <c r="F1812">
        <v>1004</v>
      </c>
      <c r="G1812" t="s">
        <v>124</v>
      </c>
      <c r="J1812" t="s">
        <v>137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"21:17:29.563"</f>
        <v>21:17:29.563</v>
      </c>
      <c r="T1812" t="str">
        <f>"21:17:29.163"</f>
        <v>21:17:29.163</v>
      </c>
      <c r="U1812" t="str">
        <f t="shared" si="113"/>
        <v>A073EB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126</v>
      </c>
      <c r="AG1812">
        <v>0</v>
      </c>
      <c r="AH1812">
        <v>0</v>
      </c>
      <c r="AI1812">
        <v>2</v>
      </c>
      <c r="AJ1812">
        <v>1</v>
      </c>
      <c r="AK1812" t="s">
        <v>874</v>
      </c>
      <c r="AL1812">
        <v>36.035241999999997</v>
      </c>
      <c r="AM1812" t="s">
        <v>875</v>
      </c>
      <c r="AN1812">
        <v>-75.658699999999996</v>
      </c>
      <c r="AO1812">
        <v>25</v>
      </c>
      <c r="AP1812">
        <v>975</v>
      </c>
      <c r="AQ1812" t="s">
        <v>129</v>
      </c>
      <c r="AR1812">
        <v>-71</v>
      </c>
      <c r="AS1812">
        <v>79</v>
      </c>
      <c r="AT1812">
        <v>0</v>
      </c>
      <c r="BB1812" t="str">
        <f t="shared" si="114"/>
        <v>1200</v>
      </c>
      <c r="BC1812">
        <v>1</v>
      </c>
      <c r="BD1812" t="str">
        <f t="shared" ref="BD1812:BD1875" si="116">"N1281F  "</f>
        <v xml:space="preserve">N1281F  </v>
      </c>
      <c r="BE1812">
        <v>1</v>
      </c>
      <c r="BG1812">
        <v>0</v>
      </c>
      <c r="BH1812">
        <v>0</v>
      </c>
      <c r="BI1812">
        <v>0</v>
      </c>
      <c r="BJ1812">
        <v>825</v>
      </c>
      <c r="BK1812">
        <v>-150</v>
      </c>
      <c r="BL1812" t="s">
        <v>130</v>
      </c>
      <c r="BM1812">
        <v>1</v>
      </c>
      <c r="BN1812">
        <v>0</v>
      </c>
      <c r="BO1812">
        <v>1</v>
      </c>
      <c r="BP1812">
        <v>0</v>
      </c>
      <c r="BT1812">
        <v>0</v>
      </c>
      <c r="BU1812">
        <v>0</v>
      </c>
      <c r="CE1812" t="str">
        <f>"21:17:29.567"</f>
        <v>21:17:29.567</v>
      </c>
      <c r="CF1812">
        <v>566563516</v>
      </c>
      <c r="CI1812">
        <v>0</v>
      </c>
      <c r="CJ1812">
        <v>1504</v>
      </c>
      <c r="CK1812">
        <v>1011.2</v>
      </c>
      <c r="CL1812">
        <v>4.2187999999999999</v>
      </c>
      <c r="CM1812">
        <v>1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6</v>
      </c>
      <c r="CY1812">
        <v>7</v>
      </c>
      <c r="CZ1812" t="s">
        <v>131</v>
      </c>
      <c r="DA1812">
        <v>145</v>
      </c>
      <c r="DB1812">
        <v>1</v>
      </c>
      <c r="DC1812" t="s">
        <v>132</v>
      </c>
      <c r="DD1812" t="s">
        <v>133</v>
      </c>
      <c r="DG1812">
        <v>1957549</v>
      </c>
      <c r="DI1812">
        <v>0</v>
      </c>
      <c r="DJ1812">
        <v>0</v>
      </c>
      <c r="DK1812">
        <v>1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3">
      <c r="A1813" t="str">
        <f>"09/28/2024 21:17:29.850"</f>
        <v>09/28/2024 21:17:29.850</v>
      </c>
      <c r="C1813" t="str">
        <f t="shared" si="115"/>
        <v>FFDFD7C0</v>
      </c>
      <c r="D1813" t="s">
        <v>123</v>
      </c>
      <c r="E1813">
        <v>2</v>
      </c>
      <c r="H1813">
        <v>158</v>
      </c>
      <c r="I1813" t="s">
        <v>124</v>
      </c>
      <c r="J1813" t="s">
        <v>125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"21:17:29.563"</f>
        <v>21:17:29.563</v>
      </c>
      <c r="T1813" t="str">
        <f>"21:17:29.163"</f>
        <v>21:17:29.163</v>
      </c>
      <c r="U1813" t="str">
        <f t="shared" si="113"/>
        <v>A073EB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126</v>
      </c>
      <c r="AG1813">
        <v>0</v>
      </c>
      <c r="AH1813">
        <v>0</v>
      </c>
      <c r="AI1813">
        <v>2</v>
      </c>
      <c r="AJ1813">
        <v>1</v>
      </c>
      <c r="AK1813" t="s">
        <v>874</v>
      </c>
      <c r="AL1813">
        <v>36.035241999999997</v>
      </c>
      <c r="AM1813" t="s">
        <v>875</v>
      </c>
      <c r="AN1813">
        <v>-75.658699999999996</v>
      </c>
      <c r="AO1813">
        <v>25</v>
      </c>
      <c r="AP1813">
        <v>975</v>
      </c>
      <c r="AQ1813" t="s">
        <v>129</v>
      </c>
      <c r="AR1813">
        <v>-71</v>
      </c>
      <c r="AS1813">
        <v>79</v>
      </c>
      <c r="AT1813">
        <v>0</v>
      </c>
      <c r="BB1813" t="str">
        <f t="shared" si="114"/>
        <v>1200</v>
      </c>
      <c r="BC1813">
        <v>1</v>
      </c>
      <c r="BD1813" t="str">
        <f t="shared" si="116"/>
        <v xml:space="preserve">N1281F  </v>
      </c>
      <c r="BE1813">
        <v>1</v>
      </c>
      <c r="BG1813">
        <v>0</v>
      </c>
      <c r="BH1813">
        <v>0</v>
      </c>
      <c r="BI1813">
        <v>0</v>
      </c>
      <c r="BJ1813">
        <v>825</v>
      </c>
      <c r="BK1813">
        <v>-150</v>
      </c>
      <c r="BL1813" t="s">
        <v>130</v>
      </c>
      <c r="BM1813">
        <v>1</v>
      </c>
      <c r="BN1813">
        <v>0</v>
      </c>
      <c r="BO1813">
        <v>1</v>
      </c>
      <c r="BP1813">
        <v>0</v>
      </c>
      <c r="BT1813">
        <v>0</v>
      </c>
      <c r="BU1813">
        <v>0</v>
      </c>
      <c r="CE1813" t="str">
        <f>"21:17:29.567"</f>
        <v>21:17:29.567</v>
      </c>
      <c r="CF1813">
        <v>566563516</v>
      </c>
      <c r="CI1813">
        <v>0</v>
      </c>
      <c r="CJ1813">
        <v>1504</v>
      </c>
      <c r="CK1813">
        <v>1011.2</v>
      </c>
      <c r="CL1813">
        <v>4.2187999999999999</v>
      </c>
      <c r="CM1813">
        <v>1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6</v>
      </c>
      <c r="CY1813">
        <v>7</v>
      </c>
      <c r="CZ1813" t="s">
        <v>131</v>
      </c>
      <c r="DA1813">
        <v>145</v>
      </c>
      <c r="DB1813">
        <v>1</v>
      </c>
      <c r="DC1813" t="s">
        <v>132</v>
      </c>
      <c r="DD1813" t="s">
        <v>133</v>
      </c>
      <c r="DG1813">
        <v>1957549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3">
      <c r="A1814" t="str">
        <f>"09/28/2024 21:17:29.850"</f>
        <v>09/28/2024 21:17:29.850</v>
      </c>
      <c r="C1814" t="str">
        <f t="shared" si="115"/>
        <v>FFDFD7C0</v>
      </c>
      <c r="D1814" t="s">
        <v>427</v>
      </c>
      <c r="E1814">
        <v>46</v>
      </c>
      <c r="H1814">
        <v>143</v>
      </c>
      <c r="I1814" t="s">
        <v>428</v>
      </c>
      <c r="J1814" t="s">
        <v>297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"21:17:29.563"</f>
        <v>21:17:29.563</v>
      </c>
      <c r="T1814" t="str">
        <f>"21:17:29.163"</f>
        <v>21:17:29.163</v>
      </c>
      <c r="U1814" t="str">
        <f t="shared" si="113"/>
        <v>A073EB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126</v>
      </c>
      <c r="AG1814">
        <v>0</v>
      </c>
      <c r="AH1814">
        <v>0</v>
      </c>
      <c r="AI1814">
        <v>2</v>
      </c>
      <c r="AJ1814">
        <v>1</v>
      </c>
      <c r="AK1814" t="s">
        <v>874</v>
      </c>
      <c r="AL1814">
        <v>36.035241999999997</v>
      </c>
      <c r="AM1814" t="s">
        <v>875</v>
      </c>
      <c r="AN1814">
        <v>-75.658699999999996</v>
      </c>
      <c r="AO1814">
        <v>25</v>
      </c>
      <c r="AP1814">
        <v>975</v>
      </c>
      <c r="AQ1814" t="s">
        <v>129</v>
      </c>
      <c r="AR1814">
        <v>-71</v>
      </c>
      <c r="AS1814">
        <v>79</v>
      </c>
      <c r="AT1814">
        <v>0</v>
      </c>
      <c r="BB1814" t="str">
        <f t="shared" si="114"/>
        <v>1200</v>
      </c>
      <c r="BC1814">
        <v>1</v>
      </c>
      <c r="BD1814" t="str">
        <f t="shared" si="116"/>
        <v xml:space="preserve">N1281F  </v>
      </c>
      <c r="BE1814">
        <v>1</v>
      </c>
      <c r="BG1814">
        <v>0</v>
      </c>
      <c r="BH1814">
        <v>0</v>
      </c>
      <c r="BI1814">
        <v>0</v>
      </c>
      <c r="BJ1814">
        <v>825</v>
      </c>
      <c r="BK1814">
        <v>-150</v>
      </c>
      <c r="BL1814" t="s">
        <v>130</v>
      </c>
      <c r="BM1814">
        <v>1</v>
      </c>
      <c r="BN1814">
        <v>0</v>
      </c>
      <c r="BO1814">
        <v>1</v>
      </c>
      <c r="BP1814">
        <v>0</v>
      </c>
      <c r="BT1814">
        <v>0</v>
      </c>
      <c r="BU1814">
        <v>0</v>
      </c>
      <c r="CE1814" t="str">
        <f>"21:17:29.567"</f>
        <v>21:17:29.567</v>
      </c>
      <c r="CF1814">
        <v>566563516</v>
      </c>
      <c r="CI1814">
        <v>0</v>
      </c>
      <c r="CJ1814">
        <v>1504</v>
      </c>
      <c r="CK1814">
        <v>1011.2</v>
      </c>
      <c r="CL1814">
        <v>4.2187999999999999</v>
      </c>
      <c r="CM1814">
        <v>1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6</v>
      </c>
      <c r="CY1814">
        <v>7</v>
      </c>
      <c r="CZ1814" t="s">
        <v>131</v>
      </c>
      <c r="DA1814">
        <v>145</v>
      </c>
      <c r="DB1814">
        <v>1</v>
      </c>
      <c r="DC1814" t="s">
        <v>132</v>
      </c>
      <c r="DD1814" t="s">
        <v>133</v>
      </c>
      <c r="DG1814">
        <v>1957549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3">
      <c r="A1815" t="str">
        <f>"09/28/2024 21:17:31.147"</f>
        <v>09/28/2024 21:17:31.147</v>
      </c>
      <c r="C1815" t="str">
        <f t="shared" si="115"/>
        <v>FFDFD7C0</v>
      </c>
      <c r="D1815" t="s">
        <v>136</v>
      </c>
      <c r="E1815">
        <v>3</v>
      </c>
      <c r="F1815">
        <v>1003</v>
      </c>
      <c r="G1815" t="s">
        <v>142</v>
      </c>
      <c r="J1815" t="s">
        <v>137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"21:17:30.656"</f>
        <v>21:17:30.656</v>
      </c>
      <c r="T1815" t="str">
        <f>"21:17:30.156"</f>
        <v>21:17:30.156</v>
      </c>
      <c r="U1815" t="str">
        <f t="shared" si="113"/>
        <v>A073EB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126</v>
      </c>
      <c r="AG1815">
        <v>0</v>
      </c>
      <c r="AH1815">
        <v>0</v>
      </c>
      <c r="AI1815">
        <v>2</v>
      </c>
      <c r="AJ1815">
        <v>1</v>
      </c>
      <c r="AK1815" t="s">
        <v>876</v>
      </c>
      <c r="AL1815">
        <v>36.035606999999999</v>
      </c>
      <c r="AM1815" t="s">
        <v>877</v>
      </c>
      <c r="AN1815">
        <v>-75.659172999999996</v>
      </c>
      <c r="AO1815">
        <v>25</v>
      </c>
      <c r="AP1815">
        <v>975</v>
      </c>
      <c r="AQ1815" t="s">
        <v>129</v>
      </c>
      <c r="AR1815">
        <v>-74</v>
      </c>
      <c r="AS1815">
        <v>74</v>
      </c>
      <c r="AT1815">
        <v>0</v>
      </c>
      <c r="BB1815" t="str">
        <f t="shared" si="114"/>
        <v>1200</v>
      </c>
      <c r="BC1815">
        <v>1</v>
      </c>
      <c r="BD1815" t="str">
        <f t="shared" si="116"/>
        <v xml:space="preserve">N1281F  </v>
      </c>
      <c r="BE1815">
        <v>1</v>
      </c>
      <c r="BG1815">
        <v>0</v>
      </c>
      <c r="BH1815">
        <v>0</v>
      </c>
      <c r="BI1815">
        <v>0</v>
      </c>
      <c r="BJ1815">
        <v>825</v>
      </c>
      <c r="BK1815">
        <v>-150</v>
      </c>
      <c r="BL1815" t="s">
        <v>130</v>
      </c>
      <c r="BM1815">
        <v>1</v>
      </c>
      <c r="BN1815">
        <v>0</v>
      </c>
      <c r="BO1815">
        <v>1</v>
      </c>
      <c r="BP1815">
        <v>0</v>
      </c>
      <c r="BT1815">
        <v>0</v>
      </c>
      <c r="BU1815">
        <v>0</v>
      </c>
      <c r="CE1815" t="str">
        <f>"21:17:30.663"</f>
        <v>21:17:30.663</v>
      </c>
      <c r="CF1815">
        <v>662662010</v>
      </c>
      <c r="CI1815">
        <v>0</v>
      </c>
      <c r="CJ1815">
        <v>1504</v>
      </c>
      <c r="CK1815">
        <v>1011.2</v>
      </c>
      <c r="CL1815">
        <v>4.2187999999999999</v>
      </c>
      <c r="CM1815">
        <v>1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131</v>
      </c>
      <c r="DA1815">
        <v>145</v>
      </c>
      <c r="DB1815">
        <v>1</v>
      </c>
      <c r="DC1815" t="s">
        <v>132</v>
      </c>
      <c r="DD1815" t="s">
        <v>133</v>
      </c>
      <c r="DG1815">
        <v>1958011</v>
      </c>
      <c r="DI1815">
        <v>0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3">
      <c r="A1816" t="str">
        <f>"09/28/2024 21:17:31.147"</f>
        <v>09/28/2024 21:17:31.147</v>
      </c>
      <c r="C1816" t="str">
        <f t="shared" si="115"/>
        <v>FFDFD7C0</v>
      </c>
      <c r="D1816" t="s">
        <v>143</v>
      </c>
      <c r="E1816">
        <v>13</v>
      </c>
      <c r="J1816" t="s">
        <v>144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"21:17:30.656"</f>
        <v>21:17:30.656</v>
      </c>
      <c r="T1816" t="str">
        <f>"21:17:30.156"</f>
        <v>21:17:30.156</v>
      </c>
      <c r="U1816" t="str">
        <f t="shared" si="113"/>
        <v>A073EB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126</v>
      </c>
      <c r="AG1816">
        <v>0</v>
      </c>
      <c r="AH1816">
        <v>0</v>
      </c>
      <c r="AI1816">
        <v>2</v>
      </c>
      <c r="AJ1816">
        <v>1</v>
      </c>
      <c r="AK1816" t="s">
        <v>876</v>
      </c>
      <c r="AL1816">
        <v>36.035606999999999</v>
      </c>
      <c r="AM1816" t="s">
        <v>877</v>
      </c>
      <c r="AN1816">
        <v>-75.659172999999996</v>
      </c>
      <c r="AO1816">
        <v>25</v>
      </c>
      <c r="AP1816">
        <v>975</v>
      </c>
      <c r="AQ1816" t="s">
        <v>129</v>
      </c>
      <c r="AR1816">
        <v>-74</v>
      </c>
      <c r="AS1816">
        <v>74</v>
      </c>
      <c r="AT1816">
        <v>0</v>
      </c>
      <c r="BB1816" t="str">
        <f t="shared" si="114"/>
        <v>1200</v>
      </c>
      <c r="BC1816">
        <v>1</v>
      </c>
      <c r="BD1816" t="str">
        <f t="shared" si="116"/>
        <v xml:space="preserve">N1281F  </v>
      </c>
      <c r="BE1816">
        <v>1</v>
      </c>
      <c r="BG1816">
        <v>0</v>
      </c>
      <c r="BH1816">
        <v>0</v>
      </c>
      <c r="BI1816">
        <v>0</v>
      </c>
      <c r="BJ1816">
        <v>825</v>
      </c>
      <c r="BK1816">
        <v>-150</v>
      </c>
      <c r="BL1816" t="s">
        <v>130</v>
      </c>
      <c r="BM1816">
        <v>1</v>
      </c>
      <c r="BN1816">
        <v>0</v>
      </c>
      <c r="BO1816">
        <v>1</v>
      </c>
      <c r="BP1816">
        <v>0</v>
      </c>
      <c r="BT1816">
        <v>0</v>
      </c>
      <c r="BU1816">
        <v>0</v>
      </c>
      <c r="CE1816" t="str">
        <f>"21:17:30.663"</f>
        <v>21:17:30.663</v>
      </c>
      <c r="CF1816">
        <v>662662010</v>
      </c>
      <c r="CI1816">
        <v>0</v>
      </c>
      <c r="CJ1816">
        <v>1504</v>
      </c>
      <c r="CK1816">
        <v>1011.2</v>
      </c>
      <c r="CL1816">
        <v>4.2187999999999999</v>
      </c>
      <c r="CM1816">
        <v>1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5</v>
      </c>
      <c r="CY1816">
        <v>7</v>
      </c>
      <c r="CZ1816" t="s">
        <v>131</v>
      </c>
      <c r="DA1816">
        <v>145</v>
      </c>
      <c r="DB1816">
        <v>1</v>
      </c>
      <c r="DC1816" t="s">
        <v>132</v>
      </c>
      <c r="DD1816" t="s">
        <v>133</v>
      </c>
      <c r="DG1816">
        <v>1958011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3">
      <c r="A1817" t="str">
        <f>"09/28/2024 21:17:31.147"</f>
        <v>09/28/2024 21:17:31.147</v>
      </c>
      <c r="C1817" t="str">
        <f t="shared" si="115"/>
        <v>FFDFD7C0</v>
      </c>
      <c r="D1817" t="s">
        <v>136</v>
      </c>
      <c r="E1817">
        <v>4</v>
      </c>
      <c r="F1817">
        <v>1004</v>
      </c>
      <c r="G1817" t="s">
        <v>124</v>
      </c>
      <c r="J1817" t="s">
        <v>137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"21:17:30.656"</f>
        <v>21:17:30.656</v>
      </c>
      <c r="T1817" t="str">
        <f>"21:17:30.156"</f>
        <v>21:17:30.156</v>
      </c>
      <c r="U1817" t="str">
        <f t="shared" si="113"/>
        <v>A073EB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126</v>
      </c>
      <c r="AG1817">
        <v>0</v>
      </c>
      <c r="AH1817">
        <v>0</v>
      </c>
      <c r="AI1817">
        <v>2</v>
      </c>
      <c r="AJ1817">
        <v>1</v>
      </c>
      <c r="AK1817" t="s">
        <v>876</v>
      </c>
      <c r="AL1817">
        <v>36.035606999999999</v>
      </c>
      <c r="AM1817" t="s">
        <v>877</v>
      </c>
      <c r="AN1817">
        <v>-75.659172999999996</v>
      </c>
      <c r="AO1817">
        <v>25</v>
      </c>
      <c r="AP1817">
        <v>975</v>
      </c>
      <c r="AQ1817" t="s">
        <v>129</v>
      </c>
      <c r="AR1817">
        <v>-74</v>
      </c>
      <c r="AS1817">
        <v>74</v>
      </c>
      <c r="AT1817">
        <v>0</v>
      </c>
      <c r="BB1817" t="str">
        <f t="shared" si="114"/>
        <v>1200</v>
      </c>
      <c r="BC1817">
        <v>1</v>
      </c>
      <c r="BD1817" t="str">
        <f t="shared" si="116"/>
        <v xml:space="preserve">N1281F  </v>
      </c>
      <c r="BE1817">
        <v>1</v>
      </c>
      <c r="BG1817">
        <v>0</v>
      </c>
      <c r="BH1817">
        <v>0</v>
      </c>
      <c r="BI1817">
        <v>0</v>
      </c>
      <c r="BJ1817">
        <v>825</v>
      </c>
      <c r="BK1817">
        <v>-150</v>
      </c>
      <c r="BL1817" t="s">
        <v>130</v>
      </c>
      <c r="BM1817">
        <v>1</v>
      </c>
      <c r="BN1817">
        <v>0</v>
      </c>
      <c r="BO1817">
        <v>1</v>
      </c>
      <c r="BP1817">
        <v>0</v>
      </c>
      <c r="BT1817">
        <v>0</v>
      </c>
      <c r="BU1817">
        <v>0</v>
      </c>
      <c r="CE1817" t="str">
        <f>"21:17:30.663"</f>
        <v>21:17:30.663</v>
      </c>
      <c r="CF1817">
        <v>662662010</v>
      </c>
      <c r="CI1817">
        <v>0</v>
      </c>
      <c r="CJ1817">
        <v>1504</v>
      </c>
      <c r="CK1817">
        <v>1011.2</v>
      </c>
      <c r="CL1817">
        <v>4.2187999999999999</v>
      </c>
      <c r="CM1817">
        <v>1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5</v>
      </c>
      <c r="CY1817">
        <v>7</v>
      </c>
      <c r="CZ1817" t="s">
        <v>131</v>
      </c>
      <c r="DA1817">
        <v>145</v>
      </c>
      <c r="DB1817">
        <v>1</v>
      </c>
      <c r="DC1817" t="s">
        <v>132</v>
      </c>
      <c r="DD1817" t="s">
        <v>133</v>
      </c>
      <c r="DG1817">
        <v>1958011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3">
      <c r="A1818" t="str">
        <f>"09/28/2024 21:17:31.147"</f>
        <v>09/28/2024 21:17:31.147</v>
      </c>
      <c r="C1818" t="str">
        <f t="shared" si="115"/>
        <v>FFDFD7C0</v>
      </c>
      <c r="D1818" t="s">
        <v>123</v>
      </c>
      <c r="E1818">
        <v>2</v>
      </c>
      <c r="H1818">
        <v>158</v>
      </c>
      <c r="I1818" t="s">
        <v>124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"21:17:30.656"</f>
        <v>21:17:30.656</v>
      </c>
      <c r="T1818" t="str">
        <f>"21:17:30.156"</f>
        <v>21:17:30.156</v>
      </c>
      <c r="U1818" t="str">
        <f t="shared" si="113"/>
        <v>A073EB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126</v>
      </c>
      <c r="AG1818">
        <v>0</v>
      </c>
      <c r="AH1818">
        <v>0</v>
      </c>
      <c r="AI1818">
        <v>2</v>
      </c>
      <c r="AJ1818">
        <v>1</v>
      </c>
      <c r="AK1818" t="s">
        <v>876</v>
      </c>
      <c r="AL1818">
        <v>36.035606999999999</v>
      </c>
      <c r="AM1818" t="s">
        <v>877</v>
      </c>
      <c r="AN1818">
        <v>-75.659172999999996</v>
      </c>
      <c r="AO1818">
        <v>25</v>
      </c>
      <c r="AP1818">
        <v>975</v>
      </c>
      <c r="AQ1818" t="s">
        <v>129</v>
      </c>
      <c r="AR1818">
        <v>-74</v>
      </c>
      <c r="AS1818">
        <v>74</v>
      </c>
      <c r="AT1818">
        <v>0</v>
      </c>
      <c r="BB1818" t="str">
        <f t="shared" si="114"/>
        <v>1200</v>
      </c>
      <c r="BC1818">
        <v>1</v>
      </c>
      <c r="BD1818" t="str">
        <f t="shared" si="116"/>
        <v xml:space="preserve">N1281F  </v>
      </c>
      <c r="BE1818">
        <v>1</v>
      </c>
      <c r="BG1818">
        <v>0</v>
      </c>
      <c r="BH1818">
        <v>0</v>
      </c>
      <c r="BI1818">
        <v>0</v>
      </c>
      <c r="BJ1818">
        <v>825</v>
      </c>
      <c r="BK1818">
        <v>-150</v>
      </c>
      <c r="BL1818" t="s">
        <v>130</v>
      </c>
      <c r="BM1818">
        <v>1</v>
      </c>
      <c r="BN1818">
        <v>0</v>
      </c>
      <c r="BO1818">
        <v>1</v>
      </c>
      <c r="BP1818">
        <v>0</v>
      </c>
      <c r="BT1818">
        <v>0</v>
      </c>
      <c r="BU1818">
        <v>0</v>
      </c>
      <c r="CE1818" t="str">
        <f>"21:17:30.663"</f>
        <v>21:17:30.663</v>
      </c>
      <c r="CF1818">
        <v>662662010</v>
      </c>
      <c r="CI1818">
        <v>0</v>
      </c>
      <c r="CJ1818">
        <v>1504</v>
      </c>
      <c r="CK1818">
        <v>1011.2</v>
      </c>
      <c r="CL1818">
        <v>4.2187999999999999</v>
      </c>
      <c r="CM1818">
        <v>1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5</v>
      </c>
      <c r="CY1818">
        <v>7</v>
      </c>
      <c r="CZ1818" t="s">
        <v>131</v>
      </c>
      <c r="DA1818">
        <v>145</v>
      </c>
      <c r="DB1818">
        <v>1</v>
      </c>
      <c r="DC1818" t="s">
        <v>132</v>
      </c>
      <c r="DD1818" t="s">
        <v>133</v>
      </c>
      <c r="DG1818">
        <v>1958011</v>
      </c>
      <c r="DI1818">
        <v>0</v>
      </c>
      <c r="DJ1818">
        <v>0</v>
      </c>
      <c r="DK1818">
        <v>1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3">
      <c r="A1819" t="str">
        <f>"09/28/2024 21:17:31.147"</f>
        <v>09/28/2024 21:17:31.147</v>
      </c>
      <c r="C1819" t="str">
        <f t="shared" si="115"/>
        <v>FFDFD7C0</v>
      </c>
      <c r="D1819" t="s">
        <v>427</v>
      </c>
      <c r="E1819">
        <v>46</v>
      </c>
      <c r="H1819">
        <v>143</v>
      </c>
      <c r="I1819" t="s">
        <v>428</v>
      </c>
      <c r="J1819" t="s">
        <v>297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"21:17:30.656"</f>
        <v>21:17:30.656</v>
      </c>
      <c r="T1819" t="str">
        <f>"21:17:30.156"</f>
        <v>21:17:30.156</v>
      </c>
      <c r="U1819" t="str">
        <f t="shared" si="113"/>
        <v>A073EB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126</v>
      </c>
      <c r="AG1819">
        <v>0</v>
      </c>
      <c r="AH1819">
        <v>0</v>
      </c>
      <c r="AI1819">
        <v>2</v>
      </c>
      <c r="AJ1819">
        <v>1</v>
      </c>
      <c r="AK1819" t="s">
        <v>876</v>
      </c>
      <c r="AL1819">
        <v>36.035606999999999</v>
      </c>
      <c r="AM1819" t="s">
        <v>877</v>
      </c>
      <c r="AN1819">
        <v>-75.659172999999996</v>
      </c>
      <c r="AO1819">
        <v>25</v>
      </c>
      <c r="AP1819">
        <v>975</v>
      </c>
      <c r="AQ1819" t="s">
        <v>129</v>
      </c>
      <c r="AR1819">
        <v>-74</v>
      </c>
      <c r="AS1819">
        <v>74</v>
      </c>
      <c r="AT1819">
        <v>0</v>
      </c>
      <c r="BB1819" t="str">
        <f t="shared" si="114"/>
        <v>1200</v>
      </c>
      <c r="BC1819">
        <v>1</v>
      </c>
      <c r="BD1819" t="str">
        <f t="shared" si="116"/>
        <v xml:space="preserve">N1281F  </v>
      </c>
      <c r="BE1819">
        <v>1</v>
      </c>
      <c r="BG1819">
        <v>0</v>
      </c>
      <c r="BH1819">
        <v>0</v>
      </c>
      <c r="BI1819">
        <v>0</v>
      </c>
      <c r="BJ1819">
        <v>825</v>
      </c>
      <c r="BK1819">
        <v>-150</v>
      </c>
      <c r="BL1819" t="s">
        <v>130</v>
      </c>
      <c r="BM1819">
        <v>1</v>
      </c>
      <c r="BN1819">
        <v>0</v>
      </c>
      <c r="BO1819">
        <v>1</v>
      </c>
      <c r="BP1819">
        <v>0</v>
      </c>
      <c r="BT1819">
        <v>0</v>
      </c>
      <c r="BU1819">
        <v>0</v>
      </c>
      <c r="CE1819" t="str">
        <f>"21:17:30.663"</f>
        <v>21:17:30.663</v>
      </c>
      <c r="CF1819">
        <v>662662010</v>
      </c>
      <c r="CI1819">
        <v>0</v>
      </c>
      <c r="CJ1819">
        <v>1504</v>
      </c>
      <c r="CK1819">
        <v>1011.2</v>
      </c>
      <c r="CL1819">
        <v>4.2187999999999999</v>
      </c>
      <c r="CM1819">
        <v>1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5</v>
      </c>
      <c r="CY1819">
        <v>7</v>
      </c>
      <c r="CZ1819" t="s">
        <v>131</v>
      </c>
      <c r="DA1819">
        <v>145</v>
      </c>
      <c r="DB1819">
        <v>1</v>
      </c>
      <c r="DC1819" t="s">
        <v>132</v>
      </c>
      <c r="DD1819" t="s">
        <v>133</v>
      </c>
      <c r="DG1819">
        <v>1958011</v>
      </c>
      <c r="DI1819">
        <v>0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3">
      <c r="A1820" t="str">
        <f>"09/28/2024 21:17:32.022"</f>
        <v>09/28/2024 21:17:32.022</v>
      </c>
      <c r="C1820" t="str">
        <f t="shared" si="115"/>
        <v>FFDFD7C0</v>
      </c>
      <c r="D1820" t="s">
        <v>136</v>
      </c>
      <c r="E1820">
        <v>4</v>
      </c>
      <c r="F1820">
        <v>1004</v>
      </c>
      <c r="G1820" t="s">
        <v>124</v>
      </c>
      <c r="J1820" t="s">
        <v>137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"21:17:31.773"</f>
        <v>21:17:31.773</v>
      </c>
      <c r="T1820" t="str">
        <f>"21:17:31.273"</f>
        <v>21:17:31.273</v>
      </c>
      <c r="U1820" t="str">
        <f t="shared" si="113"/>
        <v>A073EB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126</v>
      </c>
      <c r="AG1820">
        <v>0</v>
      </c>
      <c r="AH1820">
        <v>0</v>
      </c>
      <c r="AI1820">
        <v>2</v>
      </c>
      <c r="AJ1820">
        <v>1</v>
      </c>
      <c r="AK1820" t="s">
        <v>878</v>
      </c>
      <c r="AL1820">
        <v>36.03595</v>
      </c>
      <c r="AM1820" t="s">
        <v>879</v>
      </c>
      <c r="AN1820">
        <v>-75.659688000000003</v>
      </c>
      <c r="AO1820">
        <v>25</v>
      </c>
      <c r="AP1820">
        <v>975</v>
      </c>
      <c r="AQ1820" t="s">
        <v>129</v>
      </c>
      <c r="AR1820">
        <v>-77</v>
      </c>
      <c r="AS1820">
        <v>67</v>
      </c>
      <c r="AT1820">
        <v>-64</v>
      </c>
      <c r="BB1820" t="str">
        <f t="shared" si="114"/>
        <v>1200</v>
      </c>
      <c r="BC1820">
        <v>1</v>
      </c>
      <c r="BD1820" t="str">
        <f t="shared" si="116"/>
        <v xml:space="preserve">N1281F  </v>
      </c>
      <c r="BE1820">
        <v>1</v>
      </c>
      <c r="BG1820">
        <v>0</v>
      </c>
      <c r="BH1820">
        <v>0</v>
      </c>
      <c r="BI1820">
        <v>0</v>
      </c>
      <c r="BJ1820">
        <v>825</v>
      </c>
      <c r="BK1820">
        <v>-150</v>
      </c>
      <c r="BL1820" t="s">
        <v>130</v>
      </c>
      <c r="BM1820">
        <v>1</v>
      </c>
      <c r="BN1820">
        <v>0</v>
      </c>
      <c r="BO1820">
        <v>1</v>
      </c>
      <c r="BP1820">
        <v>0</v>
      </c>
      <c r="BT1820">
        <v>0</v>
      </c>
      <c r="BU1820">
        <v>0</v>
      </c>
      <c r="CE1820" t="str">
        <f>"21:17:31.775"</f>
        <v>21:17:31.775</v>
      </c>
      <c r="CF1820">
        <v>775144841</v>
      </c>
      <c r="CI1820">
        <v>0</v>
      </c>
      <c r="CJ1820">
        <v>1504</v>
      </c>
      <c r="CK1820">
        <v>1011.2</v>
      </c>
      <c r="CL1820">
        <v>4.2187999999999999</v>
      </c>
      <c r="CM1820">
        <v>1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6</v>
      </c>
      <c r="CY1820">
        <v>7</v>
      </c>
      <c r="CZ1820" t="s">
        <v>131</v>
      </c>
      <c r="DA1820">
        <v>145</v>
      </c>
      <c r="DB1820">
        <v>1</v>
      </c>
      <c r="DC1820" t="s">
        <v>132</v>
      </c>
      <c r="DD1820" t="s">
        <v>133</v>
      </c>
      <c r="DG1820">
        <v>1958553</v>
      </c>
      <c r="DI1820">
        <v>0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3">
      <c r="A1821" t="str">
        <f>"09/28/2024 21:17:32.022"</f>
        <v>09/28/2024 21:17:32.022</v>
      </c>
      <c r="C1821" t="str">
        <f t="shared" si="115"/>
        <v>FFDFD7C0</v>
      </c>
      <c r="D1821" t="s">
        <v>123</v>
      </c>
      <c r="E1821">
        <v>2</v>
      </c>
      <c r="H1821">
        <v>158</v>
      </c>
      <c r="I1821" t="s">
        <v>124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"21:17:31.773"</f>
        <v>21:17:31.773</v>
      </c>
      <c r="T1821" t="str">
        <f>"21:17:31.273"</f>
        <v>21:17:31.273</v>
      </c>
      <c r="U1821" t="str">
        <f t="shared" si="113"/>
        <v>A073EB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126</v>
      </c>
      <c r="AG1821">
        <v>0</v>
      </c>
      <c r="AH1821">
        <v>0</v>
      </c>
      <c r="AI1821">
        <v>2</v>
      </c>
      <c r="AJ1821">
        <v>1</v>
      </c>
      <c r="AK1821" t="s">
        <v>878</v>
      </c>
      <c r="AL1821">
        <v>36.03595</v>
      </c>
      <c r="AM1821" t="s">
        <v>879</v>
      </c>
      <c r="AN1821">
        <v>-75.659688000000003</v>
      </c>
      <c r="AO1821">
        <v>25</v>
      </c>
      <c r="AP1821">
        <v>975</v>
      </c>
      <c r="AQ1821" t="s">
        <v>129</v>
      </c>
      <c r="AR1821">
        <v>-77</v>
      </c>
      <c r="AS1821">
        <v>67</v>
      </c>
      <c r="AT1821">
        <v>-64</v>
      </c>
      <c r="BB1821" t="str">
        <f t="shared" si="114"/>
        <v>1200</v>
      </c>
      <c r="BC1821">
        <v>1</v>
      </c>
      <c r="BD1821" t="str">
        <f t="shared" si="116"/>
        <v xml:space="preserve">N1281F  </v>
      </c>
      <c r="BE1821">
        <v>1</v>
      </c>
      <c r="BG1821">
        <v>0</v>
      </c>
      <c r="BH1821">
        <v>0</v>
      </c>
      <c r="BI1821">
        <v>0</v>
      </c>
      <c r="BJ1821">
        <v>825</v>
      </c>
      <c r="BK1821">
        <v>-150</v>
      </c>
      <c r="BL1821" t="s">
        <v>130</v>
      </c>
      <c r="BM1821">
        <v>1</v>
      </c>
      <c r="BN1821">
        <v>0</v>
      </c>
      <c r="BO1821">
        <v>1</v>
      </c>
      <c r="BP1821">
        <v>0</v>
      </c>
      <c r="BT1821">
        <v>0</v>
      </c>
      <c r="BU1821">
        <v>0</v>
      </c>
      <c r="CE1821" t="str">
        <f>"21:17:31.775"</f>
        <v>21:17:31.775</v>
      </c>
      <c r="CF1821">
        <v>775144841</v>
      </c>
      <c r="CI1821">
        <v>0</v>
      </c>
      <c r="CJ1821">
        <v>1504</v>
      </c>
      <c r="CK1821">
        <v>1011.2</v>
      </c>
      <c r="CL1821">
        <v>4.2187999999999999</v>
      </c>
      <c r="CM1821">
        <v>1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6</v>
      </c>
      <c r="CY1821">
        <v>7</v>
      </c>
      <c r="CZ1821" t="s">
        <v>131</v>
      </c>
      <c r="DA1821">
        <v>145</v>
      </c>
      <c r="DB1821">
        <v>1</v>
      </c>
      <c r="DC1821" t="s">
        <v>132</v>
      </c>
      <c r="DD1821" t="s">
        <v>133</v>
      </c>
      <c r="DG1821">
        <v>1958553</v>
      </c>
      <c r="DI1821">
        <v>0</v>
      </c>
      <c r="DJ1821">
        <v>0</v>
      </c>
      <c r="DK1821">
        <v>1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3">
      <c r="A1822" t="str">
        <f>"09/28/2024 21:17:32.022"</f>
        <v>09/28/2024 21:17:32.022</v>
      </c>
      <c r="C1822" t="str">
        <f t="shared" si="115"/>
        <v>FFDFD7C0</v>
      </c>
      <c r="D1822" t="s">
        <v>427</v>
      </c>
      <c r="E1822">
        <v>46</v>
      </c>
      <c r="H1822">
        <v>143</v>
      </c>
      <c r="I1822" t="s">
        <v>428</v>
      </c>
      <c r="J1822" t="s">
        <v>297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"21:17:31.773"</f>
        <v>21:17:31.773</v>
      </c>
      <c r="T1822" t="str">
        <f>"21:17:31.273"</f>
        <v>21:17:31.273</v>
      </c>
      <c r="U1822" t="str">
        <f t="shared" si="113"/>
        <v>A073EB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126</v>
      </c>
      <c r="AG1822">
        <v>0</v>
      </c>
      <c r="AH1822">
        <v>0</v>
      </c>
      <c r="AI1822">
        <v>2</v>
      </c>
      <c r="AJ1822">
        <v>1</v>
      </c>
      <c r="AK1822" t="s">
        <v>878</v>
      </c>
      <c r="AL1822">
        <v>36.03595</v>
      </c>
      <c r="AM1822" t="s">
        <v>879</v>
      </c>
      <c r="AN1822">
        <v>-75.659688000000003</v>
      </c>
      <c r="AO1822">
        <v>25</v>
      </c>
      <c r="AP1822">
        <v>975</v>
      </c>
      <c r="AQ1822" t="s">
        <v>129</v>
      </c>
      <c r="AR1822">
        <v>-77</v>
      </c>
      <c r="AS1822">
        <v>67</v>
      </c>
      <c r="AT1822">
        <v>-64</v>
      </c>
      <c r="BB1822" t="str">
        <f t="shared" si="114"/>
        <v>1200</v>
      </c>
      <c r="BC1822">
        <v>1</v>
      </c>
      <c r="BD1822" t="str">
        <f t="shared" si="116"/>
        <v xml:space="preserve">N1281F  </v>
      </c>
      <c r="BE1822">
        <v>1</v>
      </c>
      <c r="BG1822">
        <v>0</v>
      </c>
      <c r="BH1822">
        <v>0</v>
      </c>
      <c r="BI1822">
        <v>0</v>
      </c>
      <c r="BJ1822">
        <v>825</v>
      </c>
      <c r="BK1822">
        <v>-150</v>
      </c>
      <c r="BL1822" t="s">
        <v>130</v>
      </c>
      <c r="BM1822">
        <v>1</v>
      </c>
      <c r="BN1822">
        <v>0</v>
      </c>
      <c r="BO1822">
        <v>1</v>
      </c>
      <c r="BP1822">
        <v>0</v>
      </c>
      <c r="BT1822">
        <v>0</v>
      </c>
      <c r="BU1822">
        <v>0</v>
      </c>
      <c r="CE1822" t="str">
        <f>"21:17:31.775"</f>
        <v>21:17:31.775</v>
      </c>
      <c r="CF1822">
        <v>775144841</v>
      </c>
      <c r="CI1822">
        <v>0</v>
      </c>
      <c r="CJ1822">
        <v>1504</v>
      </c>
      <c r="CK1822">
        <v>1011.2</v>
      </c>
      <c r="CL1822">
        <v>4.2187999999999999</v>
      </c>
      <c r="CM1822">
        <v>1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6</v>
      </c>
      <c r="CY1822">
        <v>7</v>
      </c>
      <c r="CZ1822" t="s">
        <v>131</v>
      </c>
      <c r="DA1822">
        <v>145</v>
      </c>
      <c r="DB1822">
        <v>1</v>
      </c>
      <c r="DC1822" t="s">
        <v>132</v>
      </c>
      <c r="DD1822" t="s">
        <v>133</v>
      </c>
      <c r="DG1822">
        <v>1958553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3">
      <c r="A1823" t="str">
        <f>"09/28/2024 21:17:32.022"</f>
        <v>09/28/2024 21:17:32.022</v>
      </c>
      <c r="C1823" t="str">
        <f t="shared" si="115"/>
        <v>FFDFD7C0</v>
      </c>
      <c r="D1823" t="s">
        <v>143</v>
      </c>
      <c r="E1823">
        <v>13</v>
      </c>
      <c r="J1823" t="s">
        <v>144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"21:17:31.773"</f>
        <v>21:17:31.773</v>
      </c>
      <c r="T1823" t="str">
        <f>"21:17:31.273"</f>
        <v>21:17:31.273</v>
      </c>
      <c r="U1823" t="str">
        <f t="shared" si="113"/>
        <v>A073EB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126</v>
      </c>
      <c r="AG1823">
        <v>0</v>
      </c>
      <c r="AH1823">
        <v>0</v>
      </c>
      <c r="AI1823">
        <v>2</v>
      </c>
      <c r="AJ1823">
        <v>1</v>
      </c>
      <c r="AK1823" t="s">
        <v>878</v>
      </c>
      <c r="AL1823">
        <v>36.03595</v>
      </c>
      <c r="AM1823" t="s">
        <v>879</v>
      </c>
      <c r="AN1823">
        <v>-75.659688000000003</v>
      </c>
      <c r="AO1823">
        <v>25</v>
      </c>
      <c r="AP1823">
        <v>975</v>
      </c>
      <c r="AQ1823" t="s">
        <v>129</v>
      </c>
      <c r="AR1823">
        <v>-77</v>
      </c>
      <c r="AS1823">
        <v>67</v>
      </c>
      <c r="AT1823">
        <v>-64</v>
      </c>
      <c r="BB1823" t="str">
        <f t="shared" si="114"/>
        <v>1200</v>
      </c>
      <c r="BC1823">
        <v>1</v>
      </c>
      <c r="BD1823" t="str">
        <f t="shared" si="116"/>
        <v xml:space="preserve">N1281F  </v>
      </c>
      <c r="BE1823">
        <v>1</v>
      </c>
      <c r="BG1823">
        <v>0</v>
      </c>
      <c r="BH1823">
        <v>0</v>
      </c>
      <c r="BI1823">
        <v>0</v>
      </c>
      <c r="BJ1823">
        <v>825</v>
      </c>
      <c r="BK1823">
        <v>-150</v>
      </c>
      <c r="BL1823" t="s">
        <v>130</v>
      </c>
      <c r="BM1823">
        <v>1</v>
      </c>
      <c r="BN1823">
        <v>0</v>
      </c>
      <c r="BO1823">
        <v>1</v>
      </c>
      <c r="BP1823">
        <v>0</v>
      </c>
      <c r="BT1823">
        <v>0</v>
      </c>
      <c r="BU1823">
        <v>0</v>
      </c>
      <c r="CE1823" t="str">
        <f>"21:17:31.775"</f>
        <v>21:17:31.775</v>
      </c>
      <c r="CF1823">
        <v>775144841</v>
      </c>
      <c r="CI1823">
        <v>0</v>
      </c>
      <c r="CJ1823">
        <v>1504</v>
      </c>
      <c r="CK1823">
        <v>1011.2</v>
      </c>
      <c r="CL1823">
        <v>4.2187999999999999</v>
      </c>
      <c r="CM1823">
        <v>1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6</v>
      </c>
      <c r="CY1823">
        <v>7</v>
      </c>
      <c r="CZ1823" t="s">
        <v>131</v>
      </c>
      <c r="DA1823">
        <v>145</v>
      </c>
      <c r="DB1823">
        <v>1</v>
      </c>
      <c r="DC1823" t="s">
        <v>132</v>
      </c>
      <c r="DD1823" t="s">
        <v>133</v>
      </c>
      <c r="DG1823">
        <v>1958553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3">
      <c r="A1824" t="str">
        <f>"09/28/2024 21:17:32.022"</f>
        <v>09/28/2024 21:17:32.022</v>
      </c>
      <c r="C1824" t="str">
        <f t="shared" si="115"/>
        <v>FFDFD7C0</v>
      </c>
      <c r="D1824" t="s">
        <v>136</v>
      </c>
      <c r="E1824">
        <v>3</v>
      </c>
      <c r="F1824">
        <v>1003</v>
      </c>
      <c r="G1824" t="s">
        <v>142</v>
      </c>
      <c r="J1824" t="s">
        <v>137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"21:17:31.773"</f>
        <v>21:17:31.773</v>
      </c>
      <c r="T1824" t="str">
        <f>"21:17:31.273"</f>
        <v>21:17:31.273</v>
      </c>
      <c r="U1824" t="str">
        <f t="shared" si="113"/>
        <v>A073EB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126</v>
      </c>
      <c r="AG1824">
        <v>0</v>
      </c>
      <c r="AH1824">
        <v>0</v>
      </c>
      <c r="AI1824">
        <v>2</v>
      </c>
      <c r="AJ1824">
        <v>1</v>
      </c>
      <c r="AK1824" t="s">
        <v>878</v>
      </c>
      <c r="AL1824">
        <v>36.03595</v>
      </c>
      <c r="AM1824" t="s">
        <v>879</v>
      </c>
      <c r="AN1824">
        <v>-75.659688000000003</v>
      </c>
      <c r="AO1824">
        <v>25</v>
      </c>
      <c r="AP1824">
        <v>975</v>
      </c>
      <c r="AQ1824" t="s">
        <v>129</v>
      </c>
      <c r="AR1824">
        <v>-77</v>
      </c>
      <c r="AS1824">
        <v>67</v>
      </c>
      <c r="AT1824">
        <v>-64</v>
      </c>
      <c r="BB1824" t="str">
        <f t="shared" si="114"/>
        <v>1200</v>
      </c>
      <c r="BC1824">
        <v>1</v>
      </c>
      <c r="BD1824" t="str">
        <f t="shared" si="116"/>
        <v xml:space="preserve">N1281F  </v>
      </c>
      <c r="BE1824">
        <v>1</v>
      </c>
      <c r="BG1824">
        <v>0</v>
      </c>
      <c r="BH1824">
        <v>0</v>
      </c>
      <c r="BI1824">
        <v>0</v>
      </c>
      <c r="BJ1824">
        <v>825</v>
      </c>
      <c r="BK1824">
        <v>-150</v>
      </c>
      <c r="BL1824" t="s">
        <v>130</v>
      </c>
      <c r="BM1824">
        <v>1</v>
      </c>
      <c r="BN1824">
        <v>0</v>
      </c>
      <c r="BO1824">
        <v>1</v>
      </c>
      <c r="BP1824">
        <v>0</v>
      </c>
      <c r="BT1824">
        <v>0</v>
      </c>
      <c r="BU1824">
        <v>0</v>
      </c>
      <c r="CE1824" t="str">
        <f>"21:17:31.775"</f>
        <v>21:17:31.775</v>
      </c>
      <c r="CF1824">
        <v>775144841</v>
      </c>
      <c r="CI1824">
        <v>0</v>
      </c>
      <c r="CJ1824">
        <v>1504</v>
      </c>
      <c r="CK1824">
        <v>1011.2</v>
      </c>
      <c r="CL1824">
        <v>4.2187999999999999</v>
      </c>
      <c r="CM1824">
        <v>1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6</v>
      </c>
      <c r="CY1824">
        <v>7</v>
      </c>
      <c r="CZ1824" t="s">
        <v>131</v>
      </c>
      <c r="DA1824">
        <v>145</v>
      </c>
      <c r="DB1824">
        <v>1</v>
      </c>
      <c r="DC1824" t="s">
        <v>132</v>
      </c>
      <c r="DD1824" t="s">
        <v>133</v>
      </c>
      <c r="DG1824">
        <v>1958553</v>
      </c>
      <c r="DI1824">
        <v>0</v>
      </c>
      <c r="DJ1824">
        <v>0</v>
      </c>
      <c r="DK1824">
        <v>1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3">
      <c r="A1825" t="str">
        <f>"09/28/2024 21:17:33.365"</f>
        <v>09/28/2024 21:17:33.365</v>
      </c>
      <c r="C1825" t="str">
        <f t="shared" si="115"/>
        <v>FFDFD7C0</v>
      </c>
      <c r="D1825" t="s">
        <v>136</v>
      </c>
      <c r="E1825">
        <v>3</v>
      </c>
      <c r="F1825">
        <v>1003</v>
      </c>
      <c r="G1825" t="s">
        <v>142</v>
      </c>
      <c r="J1825" t="s">
        <v>137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"21:17:32.922"</f>
        <v>21:17:32.922</v>
      </c>
      <c r="T1825" t="str">
        <f>"21:17:32.422"</f>
        <v>21:17:32.422</v>
      </c>
      <c r="U1825" t="str">
        <f t="shared" si="113"/>
        <v>A073EB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126</v>
      </c>
      <c r="AG1825">
        <v>0</v>
      </c>
      <c r="AH1825">
        <v>0</v>
      </c>
      <c r="AI1825">
        <v>2</v>
      </c>
      <c r="AJ1825">
        <v>1</v>
      </c>
      <c r="AK1825" t="s">
        <v>640</v>
      </c>
      <c r="AL1825">
        <v>36.036271999999997</v>
      </c>
      <c r="AM1825" t="s">
        <v>880</v>
      </c>
      <c r="AN1825">
        <v>-75.660202999999996</v>
      </c>
      <c r="AO1825">
        <v>25</v>
      </c>
      <c r="AP1825">
        <v>975</v>
      </c>
      <c r="AQ1825" t="s">
        <v>129</v>
      </c>
      <c r="AR1825">
        <v>-81</v>
      </c>
      <c r="AS1825">
        <v>59</v>
      </c>
      <c r="AT1825">
        <v>-192</v>
      </c>
      <c r="BB1825" t="str">
        <f t="shared" si="114"/>
        <v>1200</v>
      </c>
      <c r="BC1825">
        <v>1</v>
      </c>
      <c r="BD1825" t="str">
        <f t="shared" si="116"/>
        <v xml:space="preserve">N1281F  </v>
      </c>
      <c r="BE1825">
        <v>1</v>
      </c>
      <c r="BG1825">
        <v>0</v>
      </c>
      <c r="BH1825">
        <v>0</v>
      </c>
      <c r="BI1825">
        <v>0</v>
      </c>
      <c r="BJ1825">
        <v>825</v>
      </c>
      <c r="BK1825">
        <v>-150</v>
      </c>
      <c r="BL1825" t="s">
        <v>130</v>
      </c>
      <c r="BM1825">
        <v>1</v>
      </c>
      <c r="BN1825">
        <v>0</v>
      </c>
      <c r="BO1825">
        <v>1</v>
      </c>
      <c r="BP1825">
        <v>0</v>
      </c>
      <c r="BT1825">
        <v>0</v>
      </c>
      <c r="BU1825">
        <v>0</v>
      </c>
      <c r="CE1825" t="str">
        <f>"21:17:32.925"</f>
        <v>21:17:32.925</v>
      </c>
      <c r="CF1825">
        <v>925311029</v>
      </c>
      <c r="CI1825">
        <v>0</v>
      </c>
      <c r="CJ1825">
        <v>1504</v>
      </c>
      <c r="CK1825">
        <v>1011.2</v>
      </c>
      <c r="CL1825">
        <v>4.2187999999999999</v>
      </c>
      <c r="CM1825">
        <v>1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6</v>
      </c>
      <c r="CY1825">
        <v>7</v>
      </c>
      <c r="CZ1825" t="s">
        <v>131</v>
      </c>
      <c r="DA1825">
        <v>145</v>
      </c>
      <c r="DB1825">
        <v>1</v>
      </c>
      <c r="DC1825" t="s">
        <v>132</v>
      </c>
      <c r="DD1825" t="s">
        <v>133</v>
      </c>
      <c r="DG1825">
        <v>1959116</v>
      </c>
      <c r="DI1825">
        <v>0</v>
      </c>
      <c r="DJ1825">
        <v>0</v>
      </c>
      <c r="DK1825">
        <v>0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3">
      <c r="A1826" t="str">
        <f>"09/28/2024 21:17:33.365"</f>
        <v>09/28/2024 21:17:33.365</v>
      </c>
      <c r="C1826" t="str">
        <f t="shared" si="115"/>
        <v>FFDFD7C0</v>
      </c>
      <c r="D1826" t="s">
        <v>143</v>
      </c>
      <c r="E1826">
        <v>13</v>
      </c>
      <c r="J1826" t="s">
        <v>144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"21:17:32.922"</f>
        <v>21:17:32.922</v>
      </c>
      <c r="T1826" t="str">
        <f>"21:17:32.422"</f>
        <v>21:17:32.422</v>
      </c>
      <c r="U1826" t="str">
        <f t="shared" si="113"/>
        <v>A073EB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126</v>
      </c>
      <c r="AG1826">
        <v>0</v>
      </c>
      <c r="AH1826">
        <v>0</v>
      </c>
      <c r="AI1826">
        <v>2</v>
      </c>
      <c r="AJ1826">
        <v>1</v>
      </c>
      <c r="AK1826" t="s">
        <v>640</v>
      </c>
      <c r="AL1826">
        <v>36.036271999999997</v>
      </c>
      <c r="AM1826" t="s">
        <v>880</v>
      </c>
      <c r="AN1826">
        <v>-75.660202999999996</v>
      </c>
      <c r="AO1826">
        <v>25</v>
      </c>
      <c r="AP1826">
        <v>975</v>
      </c>
      <c r="AQ1826" t="s">
        <v>129</v>
      </c>
      <c r="AR1826">
        <v>-81</v>
      </c>
      <c r="AS1826">
        <v>59</v>
      </c>
      <c r="AT1826">
        <v>-192</v>
      </c>
      <c r="BB1826" t="str">
        <f t="shared" si="114"/>
        <v>1200</v>
      </c>
      <c r="BC1826">
        <v>1</v>
      </c>
      <c r="BD1826" t="str">
        <f t="shared" si="116"/>
        <v xml:space="preserve">N1281F  </v>
      </c>
      <c r="BE1826">
        <v>1</v>
      </c>
      <c r="BG1826">
        <v>0</v>
      </c>
      <c r="BH1826">
        <v>0</v>
      </c>
      <c r="BI1826">
        <v>0</v>
      </c>
      <c r="BJ1826">
        <v>825</v>
      </c>
      <c r="BK1826">
        <v>-150</v>
      </c>
      <c r="BL1826" t="s">
        <v>130</v>
      </c>
      <c r="BM1826">
        <v>1</v>
      </c>
      <c r="BN1826">
        <v>0</v>
      </c>
      <c r="BO1826">
        <v>1</v>
      </c>
      <c r="BP1826">
        <v>0</v>
      </c>
      <c r="BT1826">
        <v>0</v>
      </c>
      <c r="BU1826">
        <v>0</v>
      </c>
      <c r="CE1826" t="str">
        <f>"21:17:32.925"</f>
        <v>21:17:32.925</v>
      </c>
      <c r="CF1826">
        <v>925311029</v>
      </c>
      <c r="CI1826">
        <v>0</v>
      </c>
      <c r="CJ1826">
        <v>1504</v>
      </c>
      <c r="CK1826">
        <v>1011.2</v>
      </c>
      <c r="CL1826">
        <v>4.2187999999999999</v>
      </c>
      <c r="CM1826">
        <v>1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6</v>
      </c>
      <c r="CY1826">
        <v>7</v>
      </c>
      <c r="CZ1826" t="s">
        <v>131</v>
      </c>
      <c r="DA1826">
        <v>145</v>
      </c>
      <c r="DB1826">
        <v>1</v>
      </c>
      <c r="DC1826" t="s">
        <v>132</v>
      </c>
      <c r="DD1826" t="s">
        <v>133</v>
      </c>
      <c r="DG1826">
        <v>1959116</v>
      </c>
      <c r="DI1826">
        <v>0</v>
      </c>
      <c r="DJ1826">
        <v>0</v>
      </c>
      <c r="DK1826">
        <v>1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3">
      <c r="A1827" t="str">
        <f>"09/28/2024 21:17:33.365"</f>
        <v>09/28/2024 21:17:33.365</v>
      </c>
      <c r="C1827" t="str">
        <f t="shared" si="115"/>
        <v>FFDFD7C0</v>
      </c>
      <c r="D1827" t="s">
        <v>136</v>
      </c>
      <c r="E1827">
        <v>4</v>
      </c>
      <c r="F1827">
        <v>1004</v>
      </c>
      <c r="G1827" t="s">
        <v>124</v>
      </c>
      <c r="J1827" t="s">
        <v>137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"21:17:32.922"</f>
        <v>21:17:32.922</v>
      </c>
      <c r="T1827" t="str">
        <f>"21:17:32.422"</f>
        <v>21:17:32.422</v>
      </c>
      <c r="U1827" t="str">
        <f t="shared" si="113"/>
        <v>A073EB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126</v>
      </c>
      <c r="AG1827">
        <v>0</v>
      </c>
      <c r="AH1827">
        <v>0</v>
      </c>
      <c r="AI1827">
        <v>2</v>
      </c>
      <c r="AJ1827">
        <v>1</v>
      </c>
      <c r="AK1827" t="s">
        <v>640</v>
      </c>
      <c r="AL1827">
        <v>36.036271999999997</v>
      </c>
      <c r="AM1827" t="s">
        <v>880</v>
      </c>
      <c r="AN1827">
        <v>-75.660202999999996</v>
      </c>
      <c r="AO1827">
        <v>25</v>
      </c>
      <c r="AP1827">
        <v>975</v>
      </c>
      <c r="AQ1827" t="s">
        <v>129</v>
      </c>
      <c r="AR1827">
        <v>-81</v>
      </c>
      <c r="AS1827">
        <v>59</v>
      </c>
      <c r="AT1827">
        <v>-192</v>
      </c>
      <c r="BB1827" t="str">
        <f t="shared" si="114"/>
        <v>1200</v>
      </c>
      <c r="BC1827">
        <v>1</v>
      </c>
      <c r="BD1827" t="str">
        <f t="shared" si="116"/>
        <v xml:space="preserve">N1281F  </v>
      </c>
      <c r="BE1827">
        <v>1</v>
      </c>
      <c r="BG1827">
        <v>0</v>
      </c>
      <c r="BH1827">
        <v>0</v>
      </c>
      <c r="BI1827">
        <v>0</v>
      </c>
      <c r="BJ1827">
        <v>825</v>
      </c>
      <c r="BK1827">
        <v>-150</v>
      </c>
      <c r="BL1827" t="s">
        <v>130</v>
      </c>
      <c r="BM1827">
        <v>1</v>
      </c>
      <c r="BN1827">
        <v>0</v>
      </c>
      <c r="BO1827">
        <v>1</v>
      </c>
      <c r="BP1827">
        <v>0</v>
      </c>
      <c r="BT1827">
        <v>0</v>
      </c>
      <c r="BU1827">
        <v>0</v>
      </c>
      <c r="CE1827" t="str">
        <f>"21:17:32.925"</f>
        <v>21:17:32.925</v>
      </c>
      <c r="CF1827">
        <v>925311029</v>
      </c>
      <c r="CI1827">
        <v>0</v>
      </c>
      <c r="CJ1827">
        <v>1504</v>
      </c>
      <c r="CK1827">
        <v>1011.2</v>
      </c>
      <c r="CL1827">
        <v>4.2187999999999999</v>
      </c>
      <c r="CM1827">
        <v>1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6</v>
      </c>
      <c r="CY1827">
        <v>7</v>
      </c>
      <c r="CZ1827" t="s">
        <v>131</v>
      </c>
      <c r="DA1827">
        <v>145</v>
      </c>
      <c r="DB1827">
        <v>1</v>
      </c>
      <c r="DC1827" t="s">
        <v>132</v>
      </c>
      <c r="DD1827" t="s">
        <v>133</v>
      </c>
      <c r="DG1827">
        <v>1959116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3">
      <c r="A1828" t="str">
        <f>"09/28/2024 21:17:33.365"</f>
        <v>09/28/2024 21:17:33.365</v>
      </c>
      <c r="C1828" t="str">
        <f t="shared" si="115"/>
        <v>FFDFD7C0</v>
      </c>
      <c r="D1828" t="s">
        <v>427</v>
      </c>
      <c r="E1828">
        <v>46</v>
      </c>
      <c r="H1828">
        <v>143</v>
      </c>
      <c r="I1828" t="s">
        <v>428</v>
      </c>
      <c r="J1828" t="s">
        <v>297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"21:17:32.922"</f>
        <v>21:17:32.922</v>
      </c>
      <c r="T1828" t="str">
        <f>"21:17:32.422"</f>
        <v>21:17:32.422</v>
      </c>
      <c r="U1828" t="str">
        <f t="shared" si="113"/>
        <v>A073EB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126</v>
      </c>
      <c r="AG1828">
        <v>0</v>
      </c>
      <c r="AH1828">
        <v>0</v>
      </c>
      <c r="AI1828">
        <v>2</v>
      </c>
      <c r="AJ1828">
        <v>1</v>
      </c>
      <c r="AK1828" t="s">
        <v>640</v>
      </c>
      <c r="AL1828">
        <v>36.036271999999997</v>
      </c>
      <c r="AM1828" t="s">
        <v>880</v>
      </c>
      <c r="AN1828">
        <v>-75.660202999999996</v>
      </c>
      <c r="AO1828">
        <v>25</v>
      </c>
      <c r="AP1828">
        <v>975</v>
      </c>
      <c r="AQ1828" t="s">
        <v>129</v>
      </c>
      <c r="AR1828">
        <v>-81</v>
      </c>
      <c r="AS1828">
        <v>59</v>
      </c>
      <c r="AT1828">
        <v>-192</v>
      </c>
      <c r="BB1828" t="str">
        <f t="shared" si="114"/>
        <v>1200</v>
      </c>
      <c r="BC1828">
        <v>1</v>
      </c>
      <c r="BD1828" t="str">
        <f t="shared" si="116"/>
        <v xml:space="preserve">N1281F  </v>
      </c>
      <c r="BE1828">
        <v>1</v>
      </c>
      <c r="BG1828">
        <v>0</v>
      </c>
      <c r="BH1828">
        <v>0</v>
      </c>
      <c r="BI1828">
        <v>0</v>
      </c>
      <c r="BJ1828">
        <v>825</v>
      </c>
      <c r="BK1828">
        <v>-150</v>
      </c>
      <c r="BL1828" t="s">
        <v>130</v>
      </c>
      <c r="BM1828">
        <v>1</v>
      </c>
      <c r="BN1828">
        <v>0</v>
      </c>
      <c r="BO1828">
        <v>1</v>
      </c>
      <c r="BP1828">
        <v>0</v>
      </c>
      <c r="BT1828">
        <v>0</v>
      </c>
      <c r="BU1828">
        <v>0</v>
      </c>
      <c r="CE1828" t="str">
        <f>"21:17:32.925"</f>
        <v>21:17:32.925</v>
      </c>
      <c r="CF1828">
        <v>925311029</v>
      </c>
      <c r="CI1828">
        <v>0</v>
      </c>
      <c r="CJ1828">
        <v>1504</v>
      </c>
      <c r="CK1828">
        <v>1011.2</v>
      </c>
      <c r="CL1828">
        <v>4.2187999999999999</v>
      </c>
      <c r="CM1828">
        <v>1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6</v>
      </c>
      <c r="CY1828">
        <v>7</v>
      </c>
      <c r="CZ1828" t="s">
        <v>131</v>
      </c>
      <c r="DA1828">
        <v>145</v>
      </c>
      <c r="DB1828">
        <v>1</v>
      </c>
      <c r="DC1828" t="s">
        <v>132</v>
      </c>
      <c r="DD1828" t="s">
        <v>133</v>
      </c>
      <c r="DG1828">
        <v>1959116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3">
      <c r="A1829" t="str">
        <f>"09/28/2024 21:17:33.365"</f>
        <v>09/28/2024 21:17:33.365</v>
      </c>
      <c r="C1829" t="str">
        <f t="shared" si="115"/>
        <v>FFDFD7C0</v>
      </c>
      <c r="D1829" t="s">
        <v>123</v>
      </c>
      <c r="E1829">
        <v>2</v>
      </c>
      <c r="H1829">
        <v>158</v>
      </c>
      <c r="I1829" t="s">
        <v>124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"21:17:32.922"</f>
        <v>21:17:32.922</v>
      </c>
      <c r="T1829" t="str">
        <f>"21:17:32.422"</f>
        <v>21:17:32.422</v>
      </c>
      <c r="U1829" t="str">
        <f t="shared" si="113"/>
        <v>A073EB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126</v>
      </c>
      <c r="AG1829">
        <v>0</v>
      </c>
      <c r="AH1829">
        <v>0</v>
      </c>
      <c r="AI1829">
        <v>2</v>
      </c>
      <c r="AJ1829">
        <v>1</v>
      </c>
      <c r="AK1829" t="s">
        <v>640</v>
      </c>
      <c r="AL1829">
        <v>36.036271999999997</v>
      </c>
      <c r="AM1829" t="s">
        <v>880</v>
      </c>
      <c r="AN1829">
        <v>-75.660202999999996</v>
      </c>
      <c r="AO1829">
        <v>25</v>
      </c>
      <c r="AP1829">
        <v>975</v>
      </c>
      <c r="AQ1829" t="s">
        <v>129</v>
      </c>
      <c r="AR1829">
        <v>-81</v>
      </c>
      <c r="AS1829">
        <v>59</v>
      </c>
      <c r="AT1829">
        <v>-192</v>
      </c>
      <c r="BB1829" t="str">
        <f t="shared" si="114"/>
        <v>1200</v>
      </c>
      <c r="BC1829">
        <v>1</v>
      </c>
      <c r="BD1829" t="str">
        <f t="shared" si="116"/>
        <v xml:space="preserve">N1281F  </v>
      </c>
      <c r="BE1829">
        <v>1</v>
      </c>
      <c r="BG1829">
        <v>0</v>
      </c>
      <c r="BH1829">
        <v>0</v>
      </c>
      <c r="BI1829">
        <v>0</v>
      </c>
      <c r="BJ1829">
        <v>825</v>
      </c>
      <c r="BK1829">
        <v>-150</v>
      </c>
      <c r="BL1829" t="s">
        <v>130</v>
      </c>
      <c r="BM1829">
        <v>1</v>
      </c>
      <c r="BN1829">
        <v>0</v>
      </c>
      <c r="BO1829">
        <v>1</v>
      </c>
      <c r="BP1829">
        <v>0</v>
      </c>
      <c r="BT1829">
        <v>0</v>
      </c>
      <c r="BU1829">
        <v>0</v>
      </c>
      <c r="CE1829" t="str">
        <f>"21:17:32.925"</f>
        <v>21:17:32.925</v>
      </c>
      <c r="CF1829">
        <v>925311029</v>
      </c>
      <c r="CI1829">
        <v>0</v>
      </c>
      <c r="CJ1829">
        <v>1504</v>
      </c>
      <c r="CK1829">
        <v>1011.2</v>
      </c>
      <c r="CL1829">
        <v>4.2187999999999999</v>
      </c>
      <c r="CM1829">
        <v>1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6</v>
      </c>
      <c r="CY1829">
        <v>7</v>
      </c>
      <c r="CZ1829" t="s">
        <v>131</v>
      </c>
      <c r="DA1829">
        <v>145</v>
      </c>
      <c r="DB1829">
        <v>1</v>
      </c>
      <c r="DC1829" t="s">
        <v>132</v>
      </c>
      <c r="DD1829" t="s">
        <v>133</v>
      </c>
      <c r="DG1829">
        <v>1959116</v>
      </c>
      <c r="DI1829">
        <v>0</v>
      </c>
      <c r="DJ1829">
        <v>0</v>
      </c>
      <c r="DK1829">
        <v>1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3">
      <c r="A1830" t="str">
        <f>"09/28/2024 21:17:34.224"</f>
        <v>09/28/2024 21:17:34.224</v>
      </c>
      <c r="C1830" t="str">
        <f t="shared" si="115"/>
        <v>FFDFD7C0</v>
      </c>
      <c r="D1830" t="s">
        <v>136</v>
      </c>
      <c r="E1830">
        <v>3</v>
      </c>
      <c r="F1830">
        <v>1003</v>
      </c>
      <c r="G1830" t="s">
        <v>142</v>
      </c>
      <c r="J1830" t="s">
        <v>137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"21:17:33.938"</f>
        <v>21:17:33.938</v>
      </c>
      <c r="T1830" t="str">
        <f>"21:17:33.538"</f>
        <v>21:17:33.538</v>
      </c>
      <c r="U1830" t="str">
        <f t="shared" si="113"/>
        <v>A073EB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126</v>
      </c>
      <c r="AG1830">
        <v>0</v>
      </c>
      <c r="AH1830">
        <v>0</v>
      </c>
      <c r="AI1830">
        <v>2</v>
      </c>
      <c r="AJ1830">
        <v>1</v>
      </c>
      <c r="AK1830" t="s">
        <v>881</v>
      </c>
      <c r="AL1830">
        <v>36.036507999999998</v>
      </c>
      <c r="AM1830" t="s">
        <v>882</v>
      </c>
      <c r="AN1830">
        <v>-75.660674999999998</v>
      </c>
      <c r="AO1830">
        <v>25</v>
      </c>
      <c r="AP1830">
        <v>975</v>
      </c>
      <c r="AQ1830" t="s">
        <v>129</v>
      </c>
      <c r="AR1830">
        <v>-83</v>
      </c>
      <c r="AS1830">
        <v>52</v>
      </c>
      <c r="AT1830">
        <v>-192</v>
      </c>
      <c r="BB1830" t="str">
        <f t="shared" si="114"/>
        <v>1200</v>
      </c>
      <c r="BC1830">
        <v>1</v>
      </c>
      <c r="BD1830" t="str">
        <f t="shared" si="116"/>
        <v xml:space="preserve">N1281F  </v>
      </c>
      <c r="BE1830">
        <v>1</v>
      </c>
      <c r="BG1830">
        <v>0</v>
      </c>
      <c r="BH1830">
        <v>0</v>
      </c>
      <c r="BI1830">
        <v>0</v>
      </c>
      <c r="BJ1830">
        <v>825</v>
      </c>
      <c r="BK1830">
        <v>-150</v>
      </c>
      <c r="BL1830" t="s">
        <v>130</v>
      </c>
      <c r="BM1830">
        <v>1</v>
      </c>
      <c r="BN1830">
        <v>0</v>
      </c>
      <c r="BO1830">
        <v>1</v>
      </c>
      <c r="BP1830">
        <v>0</v>
      </c>
      <c r="BT1830">
        <v>0</v>
      </c>
      <c r="BU1830">
        <v>0</v>
      </c>
      <c r="CE1830" t="str">
        <f>"21:17:33.941"</f>
        <v>21:17:33.941</v>
      </c>
      <c r="CF1830">
        <v>941127381</v>
      </c>
      <c r="CI1830">
        <v>0</v>
      </c>
      <c r="CJ1830">
        <v>1504</v>
      </c>
      <c r="CK1830">
        <v>1011.2</v>
      </c>
      <c r="CL1830">
        <v>4.2187999999999999</v>
      </c>
      <c r="CM1830">
        <v>1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5</v>
      </c>
      <c r="CY1830">
        <v>7</v>
      </c>
      <c r="CZ1830" t="s">
        <v>131</v>
      </c>
      <c r="DA1830">
        <v>145</v>
      </c>
      <c r="DB1830">
        <v>1</v>
      </c>
      <c r="DC1830" t="s">
        <v>132</v>
      </c>
      <c r="DD1830" t="s">
        <v>133</v>
      </c>
      <c r="DG1830">
        <v>1959629</v>
      </c>
      <c r="DI1830">
        <v>0</v>
      </c>
      <c r="DJ1830">
        <v>0</v>
      </c>
      <c r="DK1830">
        <v>0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3">
      <c r="A1831" t="str">
        <f>"09/28/2024 21:17:34.224"</f>
        <v>09/28/2024 21:17:34.224</v>
      </c>
      <c r="C1831" t="str">
        <f t="shared" si="115"/>
        <v>FFDFD7C0</v>
      </c>
      <c r="D1831" t="s">
        <v>143</v>
      </c>
      <c r="E1831">
        <v>13</v>
      </c>
      <c r="J1831" t="s">
        <v>144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"21:17:33.938"</f>
        <v>21:17:33.938</v>
      </c>
      <c r="T1831" t="str">
        <f>"21:17:33.538"</f>
        <v>21:17:33.538</v>
      </c>
      <c r="U1831" t="str">
        <f t="shared" si="113"/>
        <v>A073EB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126</v>
      </c>
      <c r="AG1831">
        <v>0</v>
      </c>
      <c r="AH1831">
        <v>0</v>
      </c>
      <c r="AI1831">
        <v>2</v>
      </c>
      <c r="AJ1831">
        <v>1</v>
      </c>
      <c r="AK1831" t="s">
        <v>881</v>
      </c>
      <c r="AL1831">
        <v>36.036507999999998</v>
      </c>
      <c r="AM1831" t="s">
        <v>882</v>
      </c>
      <c r="AN1831">
        <v>-75.660674999999998</v>
      </c>
      <c r="AO1831">
        <v>25</v>
      </c>
      <c r="AP1831">
        <v>975</v>
      </c>
      <c r="AQ1831" t="s">
        <v>129</v>
      </c>
      <c r="AR1831">
        <v>-83</v>
      </c>
      <c r="AS1831">
        <v>52</v>
      </c>
      <c r="AT1831">
        <v>-192</v>
      </c>
      <c r="BB1831" t="str">
        <f t="shared" si="114"/>
        <v>1200</v>
      </c>
      <c r="BC1831">
        <v>1</v>
      </c>
      <c r="BD1831" t="str">
        <f t="shared" si="116"/>
        <v xml:space="preserve">N1281F  </v>
      </c>
      <c r="BE1831">
        <v>1</v>
      </c>
      <c r="BG1831">
        <v>0</v>
      </c>
      <c r="BH1831">
        <v>0</v>
      </c>
      <c r="BI1831">
        <v>0</v>
      </c>
      <c r="BJ1831">
        <v>825</v>
      </c>
      <c r="BK1831">
        <v>-150</v>
      </c>
      <c r="BL1831" t="s">
        <v>130</v>
      </c>
      <c r="BM1831">
        <v>1</v>
      </c>
      <c r="BN1831">
        <v>0</v>
      </c>
      <c r="BO1831">
        <v>1</v>
      </c>
      <c r="BP1831">
        <v>0</v>
      </c>
      <c r="BT1831">
        <v>0</v>
      </c>
      <c r="BU1831">
        <v>0</v>
      </c>
      <c r="CE1831" t="str">
        <f>"21:17:33.941"</f>
        <v>21:17:33.941</v>
      </c>
      <c r="CF1831">
        <v>941127381</v>
      </c>
      <c r="CI1831">
        <v>0</v>
      </c>
      <c r="CJ1831">
        <v>1504</v>
      </c>
      <c r="CK1831">
        <v>1011.2</v>
      </c>
      <c r="CL1831">
        <v>4.2187999999999999</v>
      </c>
      <c r="CM1831">
        <v>1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5</v>
      </c>
      <c r="CY1831">
        <v>7</v>
      </c>
      <c r="CZ1831" t="s">
        <v>131</v>
      </c>
      <c r="DA1831">
        <v>145</v>
      </c>
      <c r="DB1831">
        <v>1</v>
      </c>
      <c r="DC1831" t="s">
        <v>132</v>
      </c>
      <c r="DD1831" t="s">
        <v>133</v>
      </c>
      <c r="DG1831">
        <v>1959629</v>
      </c>
      <c r="DI1831">
        <v>0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3">
      <c r="A1832" t="str">
        <f>"09/28/2024 21:17:34.224"</f>
        <v>09/28/2024 21:17:34.224</v>
      </c>
      <c r="C1832" t="str">
        <f t="shared" si="115"/>
        <v>FFDFD7C0</v>
      </c>
      <c r="D1832" t="s">
        <v>136</v>
      </c>
      <c r="E1832">
        <v>4</v>
      </c>
      <c r="F1832">
        <v>1004</v>
      </c>
      <c r="G1832" t="s">
        <v>124</v>
      </c>
      <c r="J1832" t="s">
        <v>137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"21:17:33.938"</f>
        <v>21:17:33.938</v>
      </c>
      <c r="T1832" t="str">
        <f>"21:17:33.538"</f>
        <v>21:17:33.538</v>
      </c>
      <c r="U1832" t="str">
        <f t="shared" si="113"/>
        <v>A073EB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126</v>
      </c>
      <c r="AG1832">
        <v>0</v>
      </c>
      <c r="AH1832">
        <v>0</v>
      </c>
      <c r="AI1832">
        <v>2</v>
      </c>
      <c r="AJ1832">
        <v>1</v>
      </c>
      <c r="AK1832" t="s">
        <v>881</v>
      </c>
      <c r="AL1832">
        <v>36.036507999999998</v>
      </c>
      <c r="AM1832" t="s">
        <v>882</v>
      </c>
      <c r="AN1832">
        <v>-75.660674999999998</v>
      </c>
      <c r="AO1832">
        <v>25</v>
      </c>
      <c r="AP1832">
        <v>975</v>
      </c>
      <c r="AQ1832" t="s">
        <v>129</v>
      </c>
      <c r="AR1832">
        <v>-83</v>
      </c>
      <c r="AS1832">
        <v>52</v>
      </c>
      <c r="AT1832">
        <v>-192</v>
      </c>
      <c r="BB1832" t="str">
        <f t="shared" si="114"/>
        <v>1200</v>
      </c>
      <c r="BC1832">
        <v>1</v>
      </c>
      <c r="BD1832" t="str">
        <f t="shared" si="116"/>
        <v xml:space="preserve">N1281F  </v>
      </c>
      <c r="BE1832">
        <v>1</v>
      </c>
      <c r="BG1832">
        <v>0</v>
      </c>
      <c r="BH1832">
        <v>0</v>
      </c>
      <c r="BI1832">
        <v>0</v>
      </c>
      <c r="BJ1832">
        <v>825</v>
      </c>
      <c r="BK1832">
        <v>-150</v>
      </c>
      <c r="BL1832" t="s">
        <v>130</v>
      </c>
      <c r="BM1832">
        <v>1</v>
      </c>
      <c r="BN1832">
        <v>0</v>
      </c>
      <c r="BO1832">
        <v>1</v>
      </c>
      <c r="BP1832">
        <v>0</v>
      </c>
      <c r="BT1832">
        <v>0</v>
      </c>
      <c r="BU1832">
        <v>0</v>
      </c>
      <c r="CE1832" t="str">
        <f>"21:17:33.941"</f>
        <v>21:17:33.941</v>
      </c>
      <c r="CF1832">
        <v>941127381</v>
      </c>
      <c r="CI1832">
        <v>0</v>
      </c>
      <c r="CJ1832">
        <v>1504</v>
      </c>
      <c r="CK1832">
        <v>1011.2</v>
      </c>
      <c r="CL1832">
        <v>4.2187999999999999</v>
      </c>
      <c r="CM1832">
        <v>1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131</v>
      </c>
      <c r="DA1832">
        <v>145</v>
      </c>
      <c r="DB1832">
        <v>1</v>
      </c>
      <c r="DC1832" t="s">
        <v>132</v>
      </c>
      <c r="DD1832" t="s">
        <v>133</v>
      </c>
      <c r="DG1832">
        <v>1959629</v>
      </c>
      <c r="DI1832">
        <v>0</v>
      </c>
      <c r="DJ1832">
        <v>0</v>
      </c>
      <c r="DK1832">
        <v>1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3">
      <c r="A1833" t="str">
        <f>"09/28/2024 21:17:34.224"</f>
        <v>09/28/2024 21:17:34.224</v>
      </c>
      <c r="C1833" t="str">
        <f t="shared" si="115"/>
        <v>FFDFD7C0</v>
      </c>
      <c r="D1833" t="s">
        <v>123</v>
      </c>
      <c r="E1833">
        <v>2</v>
      </c>
      <c r="H1833">
        <v>158</v>
      </c>
      <c r="I1833" t="s">
        <v>124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"21:17:33.938"</f>
        <v>21:17:33.938</v>
      </c>
      <c r="T1833" t="str">
        <f>"21:17:33.538"</f>
        <v>21:17:33.538</v>
      </c>
      <c r="U1833" t="str">
        <f t="shared" si="113"/>
        <v>A073EB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126</v>
      </c>
      <c r="AG1833">
        <v>0</v>
      </c>
      <c r="AH1833">
        <v>0</v>
      </c>
      <c r="AI1833">
        <v>2</v>
      </c>
      <c r="AJ1833">
        <v>1</v>
      </c>
      <c r="AK1833" t="s">
        <v>881</v>
      </c>
      <c r="AL1833">
        <v>36.036507999999998</v>
      </c>
      <c r="AM1833" t="s">
        <v>882</v>
      </c>
      <c r="AN1833">
        <v>-75.660674999999998</v>
      </c>
      <c r="AO1833">
        <v>25</v>
      </c>
      <c r="AP1833">
        <v>975</v>
      </c>
      <c r="AQ1833" t="s">
        <v>129</v>
      </c>
      <c r="AR1833">
        <v>-83</v>
      </c>
      <c r="AS1833">
        <v>52</v>
      </c>
      <c r="AT1833">
        <v>-192</v>
      </c>
      <c r="BB1833" t="str">
        <f t="shared" si="114"/>
        <v>1200</v>
      </c>
      <c r="BC1833">
        <v>1</v>
      </c>
      <c r="BD1833" t="str">
        <f t="shared" si="116"/>
        <v xml:space="preserve">N1281F  </v>
      </c>
      <c r="BE1833">
        <v>1</v>
      </c>
      <c r="BG1833">
        <v>0</v>
      </c>
      <c r="BH1833">
        <v>0</v>
      </c>
      <c r="BI1833">
        <v>0</v>
      </c>
      <c r="BJ1833">
        <v>825</v>
      </c>
      <c r="BK1833">
        <v>-150</v>
      </c>
      <c r="BL1833" t="s">
        <v>130</v>
      </c>
      <c r="BM1833">
        <v>1</v>
      </c>
      <c r="BN1833">
        <v>0</v>
      </c>
      <c r="BO1833">
        <v>1</v>
      </c>
      <c r="BP1833">
        <v>0</v>
      </c>
      <c r="BT1833">
        <v>0</v>
      </c>
      <c r="BU1833">
        <v>0</v>
      </c>
      <c r="CE1833" t="str">
        <f>"21:17:33.941"</f>
        <v>21:17:33.941</v>
      </c>
      <c r="CF1833">
        <v>941127381</v>
      </c>
      <c r="CI1833">
        <v>0</v>
      </c>
      <c r="CJ1833">
        <v>1504</v>
      </c>
      <c r="CK1833">
        <v>1011.2</v>
      </c>
      <c r="CL1833">
        <v>4.2187999999999999</v>
      </c>
      <c r="CM1833">
        <v>1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5</v>
      </c>
      <c r="CY1833">
        <v>7</v>
      </c>
      <c r="CZ1833" t="s">
        <v>131</v>
      </c>
      <c r="DA1833">
        <v>145</v>
      </c>
      <c r="DB1833">
        <v>1</v>
      </c>
      <c r="DC1833" t="s">
        <v>132</v>
      </c>
      <c r="DD1833" t="s">
        <v>133</v>
      </c>
      <c r="DG1833">
        <v>1959629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3">
      <c r="A1834" t="str">
        <f>"09/28/2024 21:17:34.224"</f>
        <v>09/28/2024 21:17:34.224</v>
      </c>
      <c r="C1834" t="str">
        <f t="shared" si="115"/>
        <v>FFDFD7C0</v>
      </c>
      <c r="D1834" t="s">
        <v>427</v>
      </c>
      <c r="E1834">
        <v>46</v>
      </c>
      <c r="H1834">
        <v>143</v>
      </c>
      <c r="I1834" t="s">
        <v>428</v>
      </c>
      <c r="J1834" t="s">
        <v>297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"21:17:33.938"</f>
        <v>21:17:33.938</v>
      </c>
      <c r="T1834" t="str">
        <f>"21:17:33.538"</f>
        <v>21:17:33.538</v>
      </c>
      <c r="U1834" t="str">
        <f t="shared" si="113"/>
        <v>A073EB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126</v>
      </c>
      <c r="AG1834">
        <v>0</v>
      </c>
      <c r="AH1834">
        <v>0</v>
      </c>
      <c r="AI1834">
        <v>2</v>
      </c>
      <c r="AJ1834">
        <v>1</v>
      </c>
      <c r="AK1834" t="s">
        <v>881</v>
      </c>
      <c r="AL1834">
        <v>36.036507999999998</v>
      </c>
      <c r="AM1834" t="s">
        <v>882</v>
      </c>
      <c r="AN1834">
        <v>-75.660674999999998</v>
      </c>
      <c r="AO1834">
        <v>25</v>
      </c>
      <c r="AP1834">
        <v>975</v>
      </c>
      <c r="AQ1834" t="s">
        <v>129</v>
      </c>
      <c r="AR1834">
        <v>-83</v>
      </c>
      <c r="AS1834">
        <v>52</v>
      </c>
      <c r="AT1834">
        <v>-192</v>
      </c>
      <c r="BB1834" t="str">
        <f t="shared" si="114"/>
        <v>1200</v>
      </c>
      <c r="BC1834">
        <v>1</v>
      </c>
      <c r="BD1834" t="str">
        <f t="shared" si="116"/>
        <v xml:space="preserve">N1281F  </v>
      </c>
      <c r="BE1834">
        <v>1</v>
      </c>
      <c r="BG1834">
        <v>0</v>
      </c>
      <c r="BH1834">
        <v>0</v>
      </c>
      <c r="BI1834">
        <v>0</v>
      </c>
      <c r="BJ1834">
        <v>825</v>
      </c>
      <c r="BK1834">
        <v>-150</v>
      </c>
      <c r="BL1834" t="s">
        <v>130</v>
      </c>
      <c r="BM1834">
        <v>1</v>
      </c>
      <c r="BN1834">
        <v>0</v>
      </c>
      <c r="BO1834">
        <v>1</v>
      </c>
      <c r="BP1834">
        <v>0</v>
      </c>
      <c r="BT1834">
        <v>0</v>
      </c>
      <c r="BU1834">
        <v>0</v>
      </c>
      <c r="CE1834" t="str">
        <f>"21:17:33.941"</f>
        <v>21:17:33.941</v>
      </c>
      <c r="CF1834">
        <v>941127381</v>
      </c>
      <c r="CI1834">
        <v>0</v>
      </c>
      <c r="CJ1834">
        <v>1504</v>
      </c>
      <c r="CK1834">
        <v>1011.2</v>
      </c>
      <c r="CL1834">
        <v>4.2187999999999999</v>
      </c>
      <c r="CM1834">
        <v>1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131</v>
      </c>
      <c r="DA1834">
        <v>145</v>
      </c>
      <c r="DB1834">
        <v>1</v>
      </c>
      <c r="DC1834" t="s">
        <v>132</v>
      </c>
      <c r="DD1834" t="s">
        <v>133</v>
      </c>
      <c r="DG1834">
        <v>1959629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3">
      <c r="A1835" t="str">
        <f>"09/28/2024 21:17:35.271"</f>
        <v>09/28/2024 21:17:35.271</v>
      </c>
      <c r="C1835" t="str">
        <f t="shared" si="115"/>
        <v>FFDFD7C0</v>
      </c>
      <c r="D1835" t="s">
        <v>136</v>
      </c>
      <c r="E1835">
        <v>3</v>
      </c>
      <c r="F1835">
        <v>1003</v>
      </c>
      <c r="G1835" t="s">
        <v>142</v>
      </c>
      <c r="J1835" t="s">
        <v>137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"21:17:35.008"</f>
        <v>21:17:35.008</v>
      </c>
      <c r="T1835" t="str">
        <f>"21:17:34.508"</f>
        <v>21:17:34.508</v>
      </c>
      <c r="U1835" t="str">
        <f t="shared" si="113"/>
        <v>A073EB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126</v>
      </c>
      <c r="AG1835">
        <v>0</v>
      </c>
      <c r="AH1835">
        <v>0</v>
      </c>
      <c r="AI1835">
        <v>2</v>
      </c>
      <c r="AJ1835">
        <v>1</v>
      </c>
      <c r="AK1835" t="s">
        <v>883</v>
      </c>
      <c r="AL1835">
        <v>36.036701000000001</v>
      </c>
      <c r="AM1835" t="s">
        <v>884</v>
      </c>
      <c r="AN1835">
        <v>-75.661210999999994</v>
      </c>
      <c r="AO1835">
        <v>25</v>
      </c>
      <c r="AP1835">
        <v>950</v>
      </c>
      <c r="AQ1835" t="s">
        <v>129</v>
      </c>
      <c r="AR1835">
        <v>-85</v>
      </c>
      <c r="AS1835">
        <v>44</v>
      </c>
      <c r="AT1835">
        <v>-256</v>
      </c>
      <c r="BB1835" t="str">
        <f t="shared" si="114"/>
        <v>1200</v>
      </c>
      <c r="BC1835">
        <v>1</v>
      </c>
      <c r="BD1835" t="str">
        <f t="shared" si="116"/>
        <v xml:space="preserve">N1281F  </v>
      </c>
      <c r="BE1835">
        <v>1</v>
      </c>
      <c r="BG1835">
        <v>0</v>
      </c>
      <c r="BH1835">
        <v>0</v>
      </c>
      <c r="BI1835">
        <v>0</v>
      </c>
      <c r="BJ1835">
        <v>800</v>
      </c>
      <c r="BK1835">
        <v>-150</v>
      </c>
      <c r="BL1835" t="s">
        <v>130</v>
      </c>
      <c r="BM1835">
        <v>1</v>
      </c>
      <c r="BN1835">
        <v>0</v>
      </c>
      <c r="BO1835">
        <v>1</v>
      </c>
      <c r="BP1835">
        <v>0</v>
      </c>
      <c r="BT1835">
        <v>0</v>
      </c>
      <c r="BU1835">
        <v>0</v>
      </c>
      <c r="CE1835" t="str">
        <f>"21:17:35.011"</f>
        <v>21:17:35.011</v>
      </c>
      <c r="CF1835">
        <v>11011297</v>
      </c>
      <c r="CI1835">
        <v>0</v>
      </c>
      <c r="CJ1835">
        <v>1504</v>
      </c>
      <c r="CK1835">
        <v>1011.2</v>
      </c>
      <c r="CL1835">
        <v>4.2187999999999999</v>
      </c>
      <c r="CM1835">
        <v>1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6</v>
      </c>
      <c r="CY1835">
        <v>7</v>
      </c>
      <c r="CZ1835" t="s">
        <v>131</v>
      </c>
      <c r="DA1835">
        <v>145</v>
      </c>
      <c r="DB1835">
        <v>1</v>
      </c>
      <c r="DC1835" t="s">
        <v>132</v>
      </c>
      <c r="DD1835" t="s">
        <v>133</v>
      </c>
      <c r="DG1835">
        <v>1960098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3">
      <c r="A1836" t="str">
        <f>"09/28/2024 21:17:35.271"</f>
        <v>09/28/2024 21:17:35.271</v>
      </c>
      <c r="C1836" t="str">
        <f t="shared" si="115"/>
        <v>FFDFD7C0</v>
      </c>
      <c r="D1836" t="s">
        <v>143</v>
      </c>
      <c r="E1836">
        <v>13</v>
      </c>
      <c r="J1836" t="s">
        <v>144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"21:17:35.008"</f>
        <v>21:17:35.008</v>
      </c>
      <c r="T1836" t="str">
        <f>"21:17:34.508"</f>
        <v>21:17:34.508</v>
      </c>
      <c r="U1836" t="str">
        <f t="shared" si="113"/>
        <v>A073EB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126</v>
      </c>
      <c r="AG1836">
        <v>0</v>
      </c>
      <c r="AH1836">
        <v>0</v>
      </c>
      <c r="AI1836">
        <v>2</v>
      </c>
      <c r="AJ1836">
        <v>1</v>
      </c>
      <c r="AK1836" t="s">
        <v>883</v>
      </c>
      <c r="AL1836">
        <v>36.036701000000001</v>
      </c>
      <c r="AM1836" t="s">
        <v>884</v>
      </c>
      <c r="AN1836">
        <v>-75.661210999999994</v>
      </c>
      <c r="AO1836">
        <v>25</v>
      </c>
      <c r="AP1836">
        <v>950</v>
      </c>
      <c r="AQ1836" t="s">
        <v>129</v>
      </c>
      <c r="AR1836">
        <v>-85</v>
      </c>
      <c r="AS1836">
        <v>44</v>
      </c>
      <c r="AT1836">
        <v>-256</v>
      </c>
      <c r="BB1836" t="str">
        <f t="shared" si="114"/>
        <v>1200</v>
      </c>
      <c r="BC1836">
        <v>1</v>
      </c>
      <c r="BD1836" t="str">
        <f t="shared" si="116"/>
        <v xml:space="preserve">N1281F  </v>
      </c>
      <c r="BE1836">
        <v>1</v>
      </c>
      <c r="BG1836">
        <v>0</v>
      </c>
      <c r="BH1836">
        <v>0</v>
      </c>
      <c r="BI1836">
        <v>0</v>
      </c>
      <c r="BJ1836">
        <v>800</v>
      </c>
      <c r="BK1836">
        <v>-150</v>
      </c>
      <c r="BL1836" t="s">
        <v>130</v>
      </c>
      <c r="BM1836">
        <v>1</v>
      </c>
      <c r="BN1836">
        <v>0</v>
      </c>
      <c r="BO1836">
        <v>1</v>
      </c>
      <c r="BP1836">
        <v>0</v>
      </c>
      <c r="BT1836">
        <v>0</v>
      </c>
      <c r="BU1836">
        <v>0</v>
      </c>
      <c r="CE1836" t="str">
        <f>"21:17:35.011"</f>
        <v>21:17:35.011</v>
      </c>
      <c r="CF1836">
        <v>11011297</v>
      </c>
      <c r="CI1836">
        <v>0</v>
      </c>
      <c r="CJ1836">
        <v>1504</v>
      </c>
      <c r="CK1836">
        <v>1011.2</v>
      </c>
      <c r="CL1836">
        <v>4.2187999999999999</v>
      </c>
      <c r="CM1836">
        <v>1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6</v>
      </c>
      <c r="CY1836">
        <v>7</v>
      </c>
      <c r="CZ1836" t="s">
        <v>131</v>
      </c>
      <c r="DA1836">
        <v>145</v>
      </c>
      <c r="DB1836">
        <v>1</v>
      </c>
      <c r="DC1836" t="s">
        <v>132</v>
      </c>
      <c r="DD1836" t="s">
        <v>133</v>
      </c>
      <c r="DG1836">
        <v>1960098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3">
      <c r="A1837" t="str">
        <f>"09/28/2024 21:17:35.271"</f>
        <v>09/28/2024 21:17:35.271</v>
      </c>
      <c r="C1837" t="str">
        <f t="shared" si="115"/>
        <v>FFDFD7C0</v>
      </c>
      <c r="D1837" t="s">
        <v>136</v>
      </c>
      <c r="E1837">
        <v>4</v>
      </c>
      <c r="F1837">
        <v>1004</v>
      </c>
      <c r="G1837" t="s">
        <v>124</v>
      </c>
      <c r="J1837" t="s">
        <v>137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"21:17:35.008"</f>
        <v>21:17:35.008</v>
      </c>
      <c r="T1837" t="str">
        <f>"21:17:34.508"</f>
        <v>21:17:34.508</v>
      </c>
      <c r="U1837" t="str">
        <f t="shared" si="113"/>
        <v>A073EB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126</v>
      </c>
      <c r="AG1837">
        <v>0</v>
      </c>
      <c r="AH1837">
        <v>0</v>
      </c>
      <c r="AI1837">
        <v>2</v>
      </c>
      <c r="AJ1837">
        <v>1</v>
      </c>
      <c r="AK1837" t="s">
        <v>883</v>
      </c>
      <c r="AL1837">
        <v>36.036701000000001</v>
      </c>
      <c r="AM1837" t="s">
        <v>884</v>
      </c>
      <c r="AN1837">
        <v>-75.661210999999994</v>
      </c>
      <c r="AO1837">
        <v>25</v>
      </c>
      <c r="AP1837">
        <v>950</v>
      </c>
      <c r="AQ1837" t="s">
        <v>129</v>
      </c>
      <c r="AR1837">
        <v>-85</v>
      </c>
      <c r="AS1837">
        <v>44</v>
      </c>
      <c r="AT1837">
        <v>-256</v>
      </c>
      <c r="BB1837" t="str">
        <f t="shared" si="114"/>
        <v>1200</v>
      </c>
      <c r="BC1837">
        <v>1</v>
      </c>
      <c r="BD1837" t="str">
        <f t="shared" si="116"/>
        <v xml:space="preserve">N1281F  </v>
      </c>
      <c r="BE1837">
        <v>1</v>
      </c>
      <c r="BG1837">
        <v>0</v>
      </c>
      <c r="BH1837">
        <v>0</v>
      </c>
      <c r="BI1837">
        <v>0</v>
      </c>
      <c r="BJ1837">
        <v>800</v>
      </c>
      <c r="BK1837">
        <v>-150</v>
      </c>
      <c r="BL1837" t="s">
        <v>130</v>
      </c>
      <c r="BM1837">
        <v>1</v>
      </c>
      <c r="BN1837">
        <v>0</v>
      </c>
      <c r="BO1837">
        <v>1</v>
      </c>
      <c r="BP1837">
        <v>0</v>
      </c>
      <c r="BT1837">
        <v>0</v>
      </c>
      <c r="BU1837">
        <v>0</v>
      </c>
      <c r="CE1837" t="str">
        <f>"21:17:35.011"</f>
        <v>21:17:35.011</v>
      </c>
      <c r="CF1837">
        <v>11011297</v>
      </c>
      <c r="CI1837">
        <v>0</v>
      </c>
      <c r="CJ1837">
        <v>1504</v>
      </c>
      <c r="CK1837">
        <v>1011.2</v>
      </c>
      <c r="CL1837">
        <v>4.2187999999999999</v>
      </c>
      <c r="CM1837">
        <v>1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6</v>
      </c>
      <c r="CY1837">
        <v>7</v>
      </c>
      <c r="CZ1837" t="s">
        <v>131</v>
      </c>
      <c r="DA1837">
        <v>145</v>
      </c>
      <c r="DB1837">
        <v>1</v>
      </c>
      <c r="DC1837" t="s">
        <v>132</v>
      </c>
      <c r="DD1837" t="s">
        <v>133</v>
      </c>
      <c r="DG1837">
        <v>1960098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3">
      <c r="A1838" t="str">
        <f>"09/28/2024 21:17:35.271"</f>
        <v>09/28/2024 21:17:35.271</v>
      </c>
      <c r="C1838" t="str">
        <f t="shared" si="115"/>
        <v>FFDFD7C0</v>
      </c>
      <c r="D1838" t="s">
        <v>123</v>
      </c>
      <c r="E1838">
        <v>2</v>
      </c>
      <c r="H1838">
        <v>158</v>
      </c>
      <c r="I1838" t="s">
        <v>124</v>
      </c>
      <c r="J1838" t="s">
        <v>125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"21:17:35.008"</f>
        <v>21:17:35.008</v>
      </c>
      <c r="T1838" t="str">
        <f>"21:17:34.508"</f>
        <v>21:17:34.508</v>
      </c>
      <c r="U1838" t="str">
        <f t="shared" si="113"/>
        <v>A073EB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126</v>
      </c>
      <c r="AG1838">
        <v>0</v>
      </c>
      <c r="AH1838">
        <v>0</v>
      </c>
      <c r="AI1838">
        <v>2</v>
      </c>
      <c r="AJ1838">
        <v>1</v>
      </c>
      <c r="AK1838" t="s">
        <v>883</v>
      </c>
      <c r="AL1838">
        <v>36.036701000000001</v>
      </c>
      <c r="AM1838" t="s">
        <v>884</v>
      </c>
      <c r="AN1838">
        <v>-75.661210999999994</v>
      </c>
      <c r="AO1838">
        <v>25</v>
      </c>
      <c r="AP1838">
        <v>950</v>
      </c>
      <c r="AQ1838" t="s">
        <v>129</v>
      </c>
      <c r="AR1838">
        <v>-85</v>
      </c>
      <c r="AS1838">
        <v>44</v>
      </c>
      <c r="AT1838">
        <v>-256</v>
      </c>
      <c r="BB1838" t="str">
        <f t="shared" si="114"/>
        <v>1200</v>
      </c>
      <c r="BC1838">
        <v>1</v>
      </c>
      <c r="BD1838" t="str">
        <f t="shared" si="116"/>
        <v xml:space="preserve">N1281F  </v>
      </c>
      <c r="BE1838">
        <v>1</v>
      </c>
      <c r="BG1838">
        <v>0</v>
      </c>
      <c r="BH1838">
        <v>0</v>
      </c>
      <c r="BI1838">
        <v>0</v>
      </c>
      <c r="BJ1838">
        <v>800</v>
      </c>
      <c r="BK1838">
        <v>-150</v>
      </c>
      <c r="BL1838" t="s">
        <v>130</v>
      </c>
      <c r="BM1838">
        <v>1</v>
      </c>
      <c r="BN1838">
        <v>0</v>
      </c>
      <c r="BO1838">
        <v>1</v>
      </c>
      <c r="BP1838">
        <v>0</v>
      </c>
      <c r="BT1838">
        <v>0</v>
      </c>
      <c r="BU1838">
        <v>0</v>
      </c>
      <c r="CE1838" t="str">
        <f>"21:17:35.011"</f>
        <v>21:17:35.011</v>
      </c>
      <c r="CF1838">
        <v>11011297</v>
      </c>
      <c r="CI1838">
        <v>0</v>
      </c>
      <c r="CJ1838">
        <v>1504</v>
      </c>
      <c r="CK1838">
        <v>1011.2</v>
      </c>
      <c r="CL1838">
        <v>4.2187999999999999</v>
      </c>
      <c r="CM1838">
        <v>1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6</v>
      </c>
      <c r="CY1838">
        <v>7</v>
      </c>
      <c r="CZ1838" t="s">
        <v>131</v>
      </c>
      <c r="DA1838">
        <v>145</v>
      </c>
      <c r="DB1838">
        <v>1</v>
      </c>
      <c r="DC1838" t="s">
        <v>132</v>
      </c>
      <c r="DD1838" t="s">
        <v>133</v>
      </c>
      <c r="DG1838">
        <v>1960098</v>
      </c>
      <c r="DI1838">
        <v>0</v>
      </c>
      <c r="DJ1838">
        <v>0</v>
      </c>
      <c r="DK1838">
        <v>1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3">
      <c r="A1839" t="str">
        <f>"09/28/2024 21:17:35.271"</f>
        <v>09/28/2024 21:17:35.271</v>
      </c>
      <c r="C1839" t="str">
        <f t="shared" si="115"/>
        <v>FFDFD7C0</v>
      </c>
      <c r="D1839" t="s">
        <v>427</v>
      </c>
      <c r="E1839">
        <v>46</v>
      </c>
      <c r="H1839">
        <v>143</v>
      </c>
      <c r="I1839" t="s">
        <v>428</v>
      </c>
      <c r="J1839" t="s">
        <v>297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"21:17:35.008"</f>
        <v>21:17:35.008</v>
      </c>
      <c r="T1839" t="str">
        <f>"21:17:34.508"</f>
        <v>21:17:34.508</v>
      </c>
      <c r="U1839" t="str">
        <f t="shared" si="113"/>
        <v>A073EB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126</v>
      </c>
      <c r="AG1839">
        <v>0</v>
      </c>
      <c r="AH1839">
        <v>0</v>
      </c>
      <c r="AI1839">
        <v>2</v>
      </c>
      <c r="AJ1839">
        <v>1</v>
      </c>
      <c r="AK1839" t="s">
        <v>883</v>
      </c>
      <c r="AL1839">
        <v>36.036701000000001</v>
      </c>
      <c r="AM1839" t="s">
        <v>884</v>
      </c>
      <c r="AN1839">
        <v>-75.661210999999994</v>
      </c>
      <c r="AO1839">
        <v>25</v>
      </c>
      <c r="AP1839">
        <v>950</v>
      </c>
      <c r="AQ1839" t="s">
        <v>129</v>
      </c>
      <c r="AR1839">
        <v>-85</v>
      </c>
      <c r="AS1839">
        <v>44</v>
      </c>
      <c r="AT1839">
        <v>-256</v>
      </c>
      <c r="BB1839" t="str">
        <f t="shared" si="114"/>
        <v>1200</v>
      </c>
      <c r="BC1839">
        <v>1</v>
      </c>
      <c r="BD1839" t="str">
        <f t="shared" si="116"/>
        <v xml:space="preserve">N1281F  </v>
      </c>
      <c r="BE1839">
        <v>1</v>
      </c>
      <c r="BG1839">
        <v>0</v>
      </c>
      <c r="BH1839">
        <v>0</v>
      </c>
      <c r="BI1839">
        <v>0</v>
      </c>
      <c r="BJ1839">
        <v>800</v>
      </c>
      <c r="BK1839">
        <v>-150</v>
      </c>
      <c r="BL1839" t="s">
        <v>130</v>
      </c>
      <c r="BM1839">
        <v>1</v>
      </c>
      <c r="BN1839">
        <v>0</v>
      </c>
      <c r="BO1839">
        <v>1</v>
      </c>
      <c r="BP1839">
        <v>0</v>
      </c>
      <c r="BT1839">
        <v>0</v>
      </c>
      <c r="BU1839">
        <v>0</v>
      </c>
      <c r="CE1839" t="str">
        <f>"21:17:35.011"</f>
        <v>21:17:35.011</v>
      </c>
      <c r="CF1839">
        <v>11011297</v>
      </c>
      <c r="CI1839">
        <v>0</v>
      </c>
      <c r="CJ1839">
        <v>1504</v>
      </c>
      <c r="CK1839">
        <v>1011.2</v>
      </c>
      <c r="CL1839">
        <v>4.2187999999999999</v>
      </c>
      <c r="CM1839">
        <v>1</v>
      </c>
      <c r="CN1839">
        <v>0</v>
      </c>
      <c r="CO1839">
        <v>0</v>
      </c>
      <c r="CP1839">
        <v>0</v>
      </c>
      <c r="CQ1839">
        <v>0</v>
      </c>
      <c r="CR1839">
        <v>0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6</v>
      </c>
      <c r="CY1839">
        <v>7</v>
      </c>
      <c r="CZ1839" t="s">
        <v>131</v>
      </c>
      <c r="DA1839">
        <v>145</v>
      </c>
      <c r="DB1839">
        <v>1</v>
      </c>
      <c r="DC1839" t="s">
        <v>132</v>
      </c>
      <c r="DD1839" t="s">
        <v>133</v>
      </c>
      <c r="DG1839">
        <v>1960098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3">
      <c r="A1840" t="str">
        <f>"09/28/2024 21:17:36.208"</f>
        <v>09/28/2024 21:17:36.208</v>
      </c>
      <c r="C1840" t="str">
        <f t="shared" si="115"/>
        <v>FFDFD7C0</v>
      </c>
      <c r="D1840" t="s">
        <v>123</v>
      </c>
      <c r="E1840">
        <v>2</v>
      </c>
      <c r="H1840">
        <v>158</v>
      </c>
      <c r="I1840" t="s">
        <v>124</v>
      </c>
      <c r="J1840" t="s">
        <v>125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"21:17:35.945"</f>
        <v>21:17:35.945</v>
      </c>
      <c r="T1840" t="str">
        <f>"21:17:35.545"</f>
        <v>21:17:35.545</v>
      </c>
      <c r="U1840" t="str">
        <f t="shared" si="113"/>
        <v>A073EB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126</v>
      </c>
      <c r="AG1840">
        <v>0</v>
      </c>
      <c r="AH1840">
        <v>0</v>
      </c>
      <c r="AI1840">
        <v>2</v>
      </c>
      <c r="AJ1840">
        <v>1</v>
      </c>
      <c r="AK1840" t="s">
        <v>885</v>
      </c>
      <c r="AL1840">
        <v>36.036830000000002</v>
      </c>
      <c r="AM1840" t="s">
        <v>886</v>
      </c>
      <c r="AN1840">
        <v>-75.661682999999996</v>
      </c>
      <c r="AO1840">
        <v>25</v>
      </c>
      <c r="AP1840">
        <v>950</v>
      </c>
      <c r="AQ1840" t="s">
        <v>129</v>
      </c>
      <c r="AR1840">
        <v>-87</v>
      </c>
      <c r="AS1840">
        <v>33</v>
      </c>
      <c r="AT1840">
        <v>-256</v>
      </c>
      <c r="BB1840" t="str">
        <f t="shared" si="114"/>
        <v>1200</v>
      </c>
      <c r="BC1840">
        <v>1</v>
      </c>
      <c r="BD1840" t="str">
        <f t="shared" si="116"/>
        <v xml:space="preserve">N1281F  </v>
      </c>
      <c r="BE1840">
        <v>1</v>
      </c>
      <c r="BG1840">
        <v>0</v>
      </c>
      <c r="BH1840">
        <v>0</v>
      </c>
      <c r="BI1840">
        <v>0</v>
      </c>
      <c r="BJ1840">
        <v>800</v>
      </c>
      <c r="BK1840">
        <v>-150</v>
      </c>
      <c r="BL1840" t="s">
        <v>130</v>
      </c>
      <c r="BM1840">
        <v>1</v>
      </c>
      <c r="BN1840">
        <v>0</v>
      </c>
      <c r="BO1840">
        <v>1</v>
      </c>
      <c r="BP1840">
        <v>0</v>
      </c>
      <c r="BT1840">
        <v>0</v>
      </c>
      <c r="BU1840">
        <v>0</v>
      </c>
      <c r="CE1840" t="str">
        <f>"21:17:35.951"</f>
        <v>21:17:35.951</v>
      </c>
      <c r="CF1840">
        <v>951460691</v>
      </c>
      <c r="CI1840">
        <v>0</v>
      </c>
      <c r="CJ1840">
        <v>1504</v>
      </c>
      <c r="CK1840">
        <v>1011.2</v>
      </c>
      <c r="CL1840">
        <v>4.2187999999999999</v>
      </c>
      <c r="CM1840">
        <v>1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6</v>
      </c>
      <c r="CY1840">
        <v>7</v>
      </c>
      <c r="CZ1840" t="s">
        <v>131</v>
      </c>
      <c r="DA1840">
        <v>145</v>
      </c>
      <c r="DB1840">
        <v>1</v>
      </c>
      <c r="DC1840" t="s">
        <v>132</v>
      </c>
      <c r="DD1840" t="s">
        <v>133</v>
      </c>
      <c r="DG1840">
        <v>1960565</v>
      </c>
      <c r="DI1840">
        <v>0</v>
      </c>
      <c r="DJ1840">
        <v>0</v>
      </c>
      <c r="DK1840">
        <v>0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3">
      <c r="A1841" t="str">
        <f>"09/28/2024 21:17:36.208"</f>
        <v>09/28/2024 21:17:36.208</v>
      </c>
      <c r="C1841" t="str">
        <f t="shared" si="115"/>
        <v>FFDFD7C0</v>
      </c>
      <c r="D1841" t="s">
        <v>427</v>
      </c>
      <c r="E1841">
        <v>46</v>
      </c>
      <c r="H1841">
        <v>143</v>
      </c>
      <c r="I1841" t="s">
        <v>428</v>
      </c>
      <c r="J1841" t="s">
        <v>297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"21:17:35.945"</f>
        <v>21:17:35.945</v>
      </c>
      <c r="T1841" t="str">
        <f>"21:17:35.545"</f>
        <v>21:17:35.545</v>
      </c>
      <c r="U1841" t="str">
        <f t="shared" si="113"/>
        <v>A073EB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126</v>
      </c>
      <c r="AG1841">
        <v>0</v>
      </c>
      <c r="AH1841">
        <v>0</v>
      </c>
      <c r="AI1841">
        <v>2</v>
      </c>
      <c r="AJ1841">
        <v>1</v>
      </c>
      <c r="AK1841" t="s">
        <v>885</v>
      </c>
      <c r="AL1841">
        <v>36.036830000000002</v>
      </c>
      <c r="AM1841" t="s">
        <v>886</v>
      </c>
      <c r="AN1841">
        <v>-75.661682999999996</v>
      </c>
      <c r="AO1841">
        <v>25</v>
      </c>
      <c r="AP1841">
        <v>950</v>
      </c>
      <c r="AQ1841" t="s">
        <v>129</v>
      </c>
      <c r="AR1841">
        <v>-87</v>
      </c>
      <c r="AS1841">
        <v>33</v>
      </c>
      <c r="AT1841">
        <v>-256</v>
      </c>
      <c r="BB1841" t="str">
        <f t="shared" si="114"/>
        <v>1200</v>
      </c>
      <c r="BC1841">
        <v>1</v>
      </c>
      <c r="BD1841" t="str">
        <f t="shared" si="116"/>
        <v xml:space="preserve">N1281F  </v>
      </c>
      <c r="BE1841">
        <v>1</v>
      </c>
      <c r="BG1841">
        <v>0</v>
      </c>
      <c r="BH1841">
        <v>0</v>
      </c>
      <c r="BI1841">
        <v>0</v>
      </c>
      <c r="BJ1841">
        <v>800</v>
      </c>
      <c r="BK1841">
        <v>-150</v>
      </c>
      <c r="BL1841" t="s">
        <v>130</v>
      </c>
      <c r="BM1841">
        <v>1</v>
      </c>
      <c r="BN1841">
        <v>0</v>
      </c>
      <c r="BO1841">
        <v>1</v>
      </c>
      <c r="BP1841">
        <v>0</v>
      </c>
      <c r="BT1841">
        <v>0</v>
      </c>
      <c r="BU1841">
        <v>0</v>
      </c>
      <c r="CE1841" t="str">
        <f>"21:17:35.951"</f>
        <v>21:17:35.951</v>
      </c>
      <c r="CF1841">
        <v>951460691</v>
      </c>
      <c r="CI1841">
        <v>0</v>
      </c>
      <c r="CJ1841">
        <v>1504</v>
      </c>
      <c r="CK1841">
        <v>1011.2</v>
      </c>
      <c r="CL1841">
        <v>4.2187999999999999</v>
      </c>
      <c r="CM1841">
        <v>1</v>
      </c>
      <c r="CN1841">
        <v>0</v>
      </c>
      <c r="CO1841">
        <v>0</v>
      </c>
      <c r="CP1841">
        <v>0</v>
      </c>
      <c r="CQ1841">
        <v>0</v>
      </c>
      <c r="CR1841">
        <v>0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6</v>
      </c>
      <c r="CY1841">
        <v>7</v>
      </c>
      <c r="CZ1841" t="s">
        <v>131</v>
      </c>
      <c r="DA1841">
        <v>145</v>
      </c>
      <c r="DB1841">
        <v>1</v>
      </c>
      <c r="DC1841" t="s">
        <v>132</v>
      </c>
      <c r="DD1841" t="s">
        <v>133</v>
      </c>
      <c r="DG1841">
        <v>1960565</v>
      </c>
      <c r="DI1841">
        <v>0</v>
      </c>
      <c r="DJ1841">
        <v>0</v>
      </c>
      <c r="DK1841">
        <v>1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3">
      <c r="A1842" t="str">
        <f>"09/28/2024 21:17:36.333"</f>
        <v>09/28/2024 21:17:36.333</v>
      </c>
      <c r="C1842" t="str">
        <f t="shared" si="115"/>
        <v>FFDFD7C0</v>
      </c>
      <c r="D1842" t="s">
        <v>136</v>
      </c>
      <c r="E1842">
        <v>3</v>
      </c>
      <c r="F1842">
        <v>1003</v>
      </c>
      <c r="G1842" t="s">
        <v>142</v>
      </c>
      <c r="J1842" t="s">
        <v>137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"21:17:35.945"</f>
        <v>21:17:35.945</v>
      </c>
      <c r="T1842" t="str">
        <f>"21:17:35.545"</f>
        <v>21:17:35.545</v>
      </c>
      <c r="U1842" t="str">
        <f t="shared" si="113"/>
        <v>A073EB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126</v>
      </c>
      <c r="AG1842">
        <v>0</v>
      </c>
      <c r="AH1842">
        <v>0</v>
      </c>
      <c r="AI1842">
        <v>2</v>
      </c>
      <c r="AJ1842">
        <v>1</v>
      </c>
      <c r="AK1842" t="s">
        <v>885</v>
      </c>
      <c r="AL1842">
        <v>36.036830000000002</v>
      </c>
      <c r="AM1842" t="s">
        <v>886</v>
      </c>
      <c r="AN1842">
        <v>-75.661682999999996</v>
      </c>
      <c r="AO1842">
        <v>25</v>
      </c>
      <c r="AP1842">
        <v>950</v>
      </c>
      <c r="AQ1842" t="s">
        <v>129</v>
      </c>
      <c r="AR1842">
        <v>-87</v>
      </c>
      <c r="AS1842">
        <v>33</v>
      </c>
      <c r="AT1842">
        <v>-256</v>
      </c>
      <c r="BB1842" t="str">
        <f t="shared" si="114"/>
        <v>1200</v>
      </c>
      <c r="BC1842">
        <v>1</v>
      </c>
      <c r="BD1842" t="str">
        <f t="shared" si="116"/>
        <v xml:space="preserve">N1281F  </v>
      </c>
      <c r="BE1842">
        <v>1</v>
      </c>
      <c r="BG1842">
        <v>0</v>
      </c>
      <c r="BH1842">
        <v>0</v>
      </c>
      <c r="BI1842">
        <v>0</v>
      </c>
      <c r="BJ1842">
        <v>800</v>
      </c>
      <c r="BK1842">
        <v>-150</v>
      </c>
      <c r="BL1842" t="s">
        <v>130</v>
      </c>
      <c r="BM1842">
        <v>1</v>
      </c>
      <c r="BN1842">
        <v>0</v>
      </c>
      <c r="BO1842">
        <v>1</v>
      </c>
      <c r="BP1842">
        <v>0</v>
      </c>
      <c r="BT1842">
        <v>0</v>
      </c>
      <c r="BU1842">
        <v>0</v>
      </c>
      <c r="CE1842" t="str">
        <f>"21:17:35.951"</f>
        <v>21:17:35.951</v>
      </c>
      <c r="CF1842">
        <v>951460691</v>
      </c>
      <c r="CI1842">
        <v>0</v>
      </c>
      <c r="CJ1842">
        <v>1504</v>
      </c>
      <c r="CK1842">
        <v>1011.2</v>
      </c>
      <c r="CL1842">
        <v>4.2187999999999999</v>
      </c>
      <c r="CM1842">
        <v>1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6</v>
      </c>
      <c r="CY1842">
        <v>7</v>
      </c>
      <c r="CZ1842" t="s">
        <v>131</v>
      </c>
      <c r="DA1842">
        <v>145</v>
      </c>
      <c r="DB1842">
        <v>1</v>
      </c>
      <c r="DC1842" t="s">
        <v>132</v>
      </c>
      <c r="DD1842" t="s">
        <v>133</v>
      </c>
      <c r="DG1842">
        <v>1960565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3">
      <c r="A1843" t="str">
        <f>"09/28/2024 21:17:36.427"</f>
        <v>09/28/2024 21:17:36.427</v>
      </c>
      <c r="C1843" t="str">
        <f t="shared" si="115"/>
        <v>FFDFD7C0</v>
      </c>
      <c r="D1843" t="s">
        <v>143</v>
      </c>
      <c r="E1843">
        <v>13</v>
      </c>
      <c r="J1843" t="s">
        <v>144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"21:17:35.945"</f>
        <v>21:17:35.945</v>
      </c>
      <c r="T1843" t="str">
        <f>"21:17:35.545"</f>
        <v>21:17:35.545</v>
      </c>
      <c r="U1843" t="str">
        <f t="shared" si="113"/>
        <v>A073EB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126</v>
      </c>
      <c r="AG1843">
        <v>0</v>
      </c>
      <c r="AH1843">
        <v>0</v>
      </c>
      <c r="AI1843">
        <v>2</v>
      </c>
      <c r="AJ1843">
        <v>1</v>
      </c>
      <c r="AK1843" t="s">
        <v>885</v>
      </c>
      <c r="AL1843">
        <v>36.036830000000002</v>
      </c>
      <c r="AM1843" t="s">
        <v>886</v>
      </c>
      <c r="AN1843">
        <v>-75.661682999999996</v>
      </c>
      <c r="AO1843">
        <v>25</v>
      </c>
      <c r="AP1843">
        <v>950</v>
      </c>
      <c r="AQ1843" t="s">
        <v>129</v>
      </c>
      <c r="AR1843">
        <v>-87</v>
      </c>
      <c r="AS1843">
        <v>33</v>
      </c>
      <c r="AT1843">
        <v>-256</v>
      </c>
      <c r="BB1843" t="str">
        <f t="shared" si="114"/>
        <v>1200</v>
      </c>
      <c r="BC1843">
        <v>1</v>
      </c>
      <c r="BD1843" t="str">
        <f t="shared" si="116"/>
        <v xml:space="preserve">N1281F  </v>
      </c>
      <c r="BE1843">
        <v>1</v>
      </c>
      <c r="BG1843">
        <v>0</v>
      </c>
      <c r="BH1843">
        <v>0</v>
      </c>
      <c r="BI1843">
        <v>0</v>
      </c>
      <c r="BJ1843">
        <v>800</v>
      </c>
      <c r="BK1843">
        <v>-150</v>
      </c>
      <c r="BL1843" t="s">
        <v>130</v>
      </c>
      <c r="BM1843">
        <v>1</v>
      </c>
      <c r="BN1843">
        <v>0</v>
      </c>
      <c r="BO1843">
        <v>1</v>
      </c>
      <c r="BP1843">
        <v>0</v>
      </c>
      <c r="BT1843">
        <v>0</v>
      </c>
      <c r="BU1843">
        <v>0</v>
      </c>
      <c r="CE1843" t="str">
        <f>"21:17:35.951"</f>
        <v>21:17:35.951</v>
      </c>
      <c r="CF1843">
        <v>951460691</v>
      </c>
      <c r="CI1843">
        <v>0</v>
      </c>
      <c r="CJ1843">
        <v>1504</v>
      </c>
      <c r="CK1843">
        <v>1011.2</v>
      </c>
      <c r="CL1843">
        <v>4.2187999999999999</v>
      </c>
      <c r="CM1843">
        <v>1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6</v>
      </c>
      <c r="CY1843">
        <v>7</v>
      </c>
      <c r="CZ1843" t="s">
        <v>131</v>
      </c>
      <c r="DA1843">
        <v>145</v>
      </c>
      <c r="DB1843">
        <v>1</v>
      </c>
      <c r="DC1843" t="s">
        <v>132</v>
      </c>
      <c r="DD1843" t="s">
        <v>133</v>
      </c>
      <c r="DG1843">
        <v>1960565</v>
      </c>
      <c r="DI1843">
        <v>0</v>
      </c>
      <c r="DJ1843">
        <v>0</v>
      </c>
      <c r="DK1843">
        <v>1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3">
      <c r="A1844" t="str">
        <f>"09/28/2024 21:17:36.208"</f>
        <v>09/28/2024 21:17:36.208</v>
      </c>
      <c r="C1844" t="str">
        <f t="shared" si="115"/>
        <v>FFDFD7C0</v>
      </c>
      <c r="D1844" t="s">
        <v>136</v>
      </c>
      <c r="E1844">
        <v>4</v>
      </c>
      <c r="F1844">
        <v>1004</v>
      </c>
      <c r="G1844" t="s">
        <v>124</v>
      </c>
      <c r="J1844" t="s">
        <v>137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"21:17:35.945"</f>
        <v>21:17:35.945</v>
      </c>
      <c r="T1844" t="str">
        <f>"21:17:35.545"</f>
        <v>21:17:35.545</v>
      </c>
      <c r="U1844" t="str">
        <f t="shared" si="113"/>
        <v>A073EB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126</v>
      </c>
      <c r="AG1844">
        <v>0</v>
      </c>
      <c r="AH1844">
        <v>0</v>
      </c>
      <c r="AI1844">
        <v>2</v>
      </c>
      <c r="AJ1844">
        <v>1</v>
      </c>
      <c r="AK1844" t="s">
        <v>885</v>
      </c>
      <c r="AL1844">
        <v>36.036830000000002</v>
      </c>
      <c r="AM1844" t="s">
        <v>886</v>
      </c>
      <c r="AN1844">
        <v>-75.661682999999996</v>
      </c>
      <c r="AO1844">
        <v>25</v>
      </c>
      <c r="AP1844">
        <v>950</v>
      </c>
      <c r="AQ1844" t="s">
        <v>129</v>
      </c>
      <c r="AR1844">
        <v>-87</v>
      </c>
      <c r="AS1844">
        <v>33</v>
      </c>
      <c r="AT1844">
        <v>-256</v>
      </c>
      <c r="BB1844" t="str">
        <f t="shared" si="114"/>
        <v>1200</v>
      </c>
      <c r="BC1844">
        <v>1</v>
      </c>
      <c r="BD1844" t="str">
        <f t="shared" si="116"/>
        <v xml:space="preserve">N1281F  </v>
      </c>
      <c r="BE1844">
        <v>1</v>
      </c>
      <c r="BG1844">
        <v>0</v>
      </c>
      <c r="BH1844">
        <v>0</v>
      </c>
      <c r="BI1844">
        <v>0</v>
      </c>
      <c r="BJ1844">
        <v>800</v>
      </c>
      <c r="BK1844">
        <v>-150</v>
      </c>
      <c r="BL1844" t="s">
        <v>130</v>
      </c>
      <c r="BM1844">
        <v>1</v>
      </c>
      <c r="BN1844">
        <v>0</v>
      </c>
      <c r="BO1844">
        <v>1</v>
      </c>
      <c r="BP1844">
        <v>0</v>
      </c>
      <c r="BT1844">
        <v>0</v>
      </c>
      <c r="BU1844">
        <v>0</v>
      </c>
      <c r="CE1844" t="str">
        <f>"21:17:35.951"</f>
        <v>21:17:35.951</v>
      </c>
      <c r="CF1844">
        <v>951460691</v>
      </c>
      <c r="CI1844">
        <v>0</v>
      </c>
      <c r="CJ1844">
        <v>1504</v>
      </c>
      <c r="CK1844">
        <v>1011.2</v>
      </c>
      <c r="CL1844">
        <v>4.2187999999999999</v>
      </c>
      <c r="CM1844">
        <v>1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6</v>
      </c>
      <c r="CY1844">
        <v>7</v>
      </c>
      <c r="CZ1844" t="s">
        <v>131</v>
      </c>
      <c r="DA1844">
        <v>145</v>
      </c>
      <c r="DB1844">
        <v>1</v>
      </c>
      <c r="DC1844" t="s">
        <v>132</v>
      </c>
      <c r="DD1844" t="s">
        <v>133</v>
      </c>
      <c r="DG1844">
        <v>1960565</v>
      </c>
      <c r="DI1844">
        <v>0</v>
      </c>
      <c r="DJ1844">
        <v>0</v>
      </c>
      <c r="DK1844">
        <v>1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3">
      <c r="A1845" t="str">
        <f>"09/28/2024 21:17:37.083"</f>
        <v>09/28/2024 21:17:37.083</v>
      </c>
      <c r="C1845" t="str">
        <f t="shared" si="115"/>
        <v>FFDFD7C0</v>
      </c>
      <c r="D1845" t="s">
        <v>136</v>
      </c>
      <c r="E1845">
        <v>3</v>
      </c>
      <c r="F1845">
        <v>1003</v>
      </c>
      <c r="G1845" t="s">
        <v>142</v>
      </c>
      <c r="J1845" t="s">
        <v>137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"21:17:36.781"</f>
        <v>21:17:36.781</v>
      </c>
      <c r="T1845" t="str">
        <f>"21:17:36.381"</f>
        <v>21:17:36.381</v>
      </c>
      <c r="U1845" t="str">
        <f t="shared" si="113"/>
        <v>A073EB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126</v>
      </c>
      <c r="AG1845">
        <v>0</v>
      </c>
      <c r="AH1845">
        <v>0</v>
      </c>
      <c r="AI1845">
        <v>2</v>
      </c>
      <c r="AJ1845">
        <v>1</v>
      </c>
      <c r="AK1845" t="s">
        <v>887</v>
      </c>
      <c r="AL1845">
        <v>36.036915999999998</v>
      </c>
      <c r="AM1845" t="s">
        <v>888</v>
      </c>
      <c r="AN1845">
        <v>-75.662091000000004</v>
      </c>
      <c r="AO1845">
        <v>25</v>
      </c>
      <c r="AP1845">
        <v>950</v>
      </c>
      <c r="AQ1845" t="s">
        <v>129</v>
      </c>
      <c r="AR1845">
        <v>-87</v>
      </c>
      <c r="AS1845">
        <v>26</v>
      </c>
      <c r="AT1845">
        <v>-320</v>
      </c>
      <c r="BB1845" t="str">
        <f t="shared" si="114"/>
        <v>1200</v>
      </c>
      <c r="BC1845">
        <v>1</v>
      </c>
      <c r="BD1845" t="str">
        <f t="shared" si="116"/>
        <v xml:space="preserve">N1281F  </v>
      </c>
      <c r="BE1845">
        <v>1</v>
      </c>
      <c r="BG1845">
        <v>0</v>
      </c>
      <c r="BH1845">
        <v>0</v>
      </c>
      <c r="BI1845">
        <v>0</v>
      </c>
      <c r="BJ1845">
        <v>800</v>
      </c>
      <c r="BK1845">
        <v>-150</v>
      </c>
      <c r="BL1845" t="s">
        <v>130</v>
      </c>
      <c r="BM1845">
        <v>1</v>
      </c>
      <c r="BN1845">
        <v>0</v>
      </c>
      <c r="BO1845">
        <v>1</v>
      </c>
      <c r="BP1845">
        <v>0</v>
      </c>
      <c r="BT1845">
        <v>0</v>
      </c>
      <c r="BU1845">
        <v>0</v>
      </c>
      <c r="CE1845" t="str">
        <f>"21:17:36.784"</f>
        <v>21:17:36.784</v>
      </c>
      <c r="CF1845">
        <v>783774800</v>
      </c>
      <c r="CI1845">
        <v>0</v>
      </c>
      <c r="CJ1845">
        <v>1504</v>
      </c>
      <c r="CK1845">
        <v>1011.2</v>
      </c>
      <c r="CL1845">
        <v>4.2187999999999999</v>
      </c>
      <c r="CM1845">
        <v>1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6</v>
      </c>
      <c r="CY1845">
        <v>7</v>
      </c>
      <c r="CZ1845" t="s">
        <v>131</v>
      </c>
      <c r="DA1845">
        <v>145</v>
      </c>
      <c r="DB1845">
        <v>1</v>
      </c>
      <c r="DC1845" t="s">
        <v>132</v>
      </c>
      <c r="DD1845" t="s">
        <v>133</v>
      </c>
      <c r="DG1845">
        <v>1960948</v>
      </c>
      <c r="DI1845">
        <v>0</v>
      </c>
      <c r="DJ1845">
        <v>0</v>
      </c>
      <c r="DK1845">
        <v>0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3">
      <c r="A1846" t="str">
        <f>"09/28/2024 21:17:37.083"</f>
        <v>09/28/2024 21:17:37.083</v>
      </c>
      <c r="C1846" t="str">
        <f t="shared" si="115"/>
        <v>FFDFD7C0</v>
      </c>
      <c r="D1846" t="s">
        <v>143</v>
      </c>
      <c r="E1846">
        <v>13</v>
      </c>
      <c r="J1846" t="s">
        <v>144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"21:17:36.781"</f>
        <v>21:17:36.781</v>
      </c>
      <c r="T1846" t="str">
        <f>"21:17:36.381"</f>
        <v>21:17:36.381</v>
      </c>
      <c r="U1846" t="str">
        <f t="shared" si="113"/>
        <v>A073EB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126</v>
      </c>
      <c r="AG1846">
        <v>0</v>
      </c>
      <c r="AH1846">
        <v>0</v>
      </c>
      <c r="AI1846">
        <v>2</v>
      </c>
      <c r="AJ1846">
        <v>1</v>
      </c>
      <c r="AK1846" t="s">
        <v>887</v>
      </c>
      <c r="AL1846">
        <v>36.036915999999998</v>
      </c>
      <c r="AM1846" t="s">
        <v>888</v>
      </c>
      <c r="AN1846">
        <v>-75.662091000000004</v>
      </c>
      <c r="AO1846">
        <v>25</v>
      </c>
      <c r="AP1846">
        <v>950</v>
      </c>
      <c r="AQ1846" t="s">
        <v>129</v>
      </c>
      <c r="AR1846">
        <v>-87</v>
      </c>
      <c r="AS1846">
        <v>26</v>
      </c>
      <c r="AT1846">
        <v>-320</v>
      </c>
      <c r="BB1846" t="str">
        <f t="shared" si="114"/>
        <v>1200</v>
      </c>
      <c r="BC1846">
        <v>1</v>
      </c>
      <c r="BD1846" t="str">
        <f t="shared" si="116"/>
        <v xml:space="preserve">N1281F  </v>
      </c>
      <c r="BE1846">
        <v>1</v>
      </c>
      <c r="BG1846">
        <v>0</v>
      </c>
      <c r="BH1846">
        <v>0</v>
      </c>
      <c r="BI1846">
        <v>0</v>
      </c>
      <c r="BJ1846">
        <v>800</v>
      </c>
      <c r="BK1846">
        <v>-150</v>
      </c>
      <c r="BL1846" t="s">
        <v>130</v>
      </c>
      <c r="BM1846">
        <v>1</v>
      </c>
      <c r="BN1846">
        <v>0</v>
      </c>
      <c r="BO1846">
        <v>1</v>
      </c>
      <c r="BP1846">
        <v>0</v>
      </c>
      <c r="BT1846">
        <v>0</v>
      </c>
      <c r="BU1846">
        <v>0</v>
      </c>
      <c r="CE1846" t="str">
        <f>"21:17:36.784"</f>
        <v>21:17:36.784</v>
      </c>
      <c r="CF1846">
        <v>783774800</v>
      </c>
      <c r="CI1846">
        <v>0</v>
      </c>
      <c r="CJ1846">
        <v>1504</v>
      </c>
      <c r="CK1846">
        <v>1011.2</v>
      </c>
      <c r="CL1846">
        <v>4.2187999999999999</v>
      </c>
      <c r="CM1846">
        <v>1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6</v>
      </c>
      <c r="CY1846">
        <v>7</v>
      </c>
      <c r="CZ1846" t="s">
        <v>131</v>
      </c>
      <c r="DA1846">
        <v>145</v>
      </c>
      <c r="DB1846">
        <v>1</v>
      </c>
      <c r="DC1846" t="s">
        <v>132</v>
      </c>
      <c r="DD1846" t="s">
        <v>133</v>
      </c>
      <c r="DG1846">
        <v>1960948</v>
      </c>
      <c r="DI1846">
        <v>0</v>
      </c>
      <c r="DJ1846">
        <v>0</v>
      </c>
      <c r="DK1846">
        <v>1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3">
      <c r="A1847" t="str">
        <f>"09/28/2024 21:17:37.083"</f>
        <v>09/28/2024 21:17:37.083</v>
      </c>
      <c r="C1847" t="str">
        <f t="shared" si="115"/>
        <v>FFDFD7C0</v>
      </c>
      <c r="D1847" t="s">
        <v>136</v>
      </c>
      <c r="E1847">
        <v>4</v>
      </c>
      <c r="F1847">
        <v>1004</v>
      </c>
      <c r="G1847" t="s">
        <v>124</v>
      </c>
      <c r="J1847" t="s">
        <v>137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"21:17:36.781"</f>
        <v>21:17:36.781</v>
      </c>
      <c r="T1847" t="str">
        <f>"21:17:36.381"</f>
        <v>21:17:36.381</v>
      </c>
      <c r="U1847" t="str">
        <f t="shared" si="113"/>
        <v>A073EB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126</v>
      </c>
      <c r="AG1847">
        <v>0</v>
      </c>
      <c r="AH1847">
        <v>0</v>
      </c>
      <c r="AI1847">
        <v>2</v>
      </c>
      <c r="AJ1847">
        <v>1</v>
      </c>
      <c r="AK1847" t="s">
        <v>887</v>
      </c>
      <c r="AL1847">
        <v>36.036915999999998</v>
      </c>
      <c r="AM1847" t="s">
        <v>888</v>
      </c>
      <c r="AN1847">
        <v>-75.662091000000004</v>
      </c>
      <c r="AO1847">
        <v>25</v>
      </c>
      <c r="AP1847">
        <v>950</v>
      </c>
      <c r="AQ1847" t="s">
        <v>129</v>
      </c>
      <c r="AR1847">
        <v>-87</v>
      </c>
      <c r="AS1847">
        <v>26</v>
      </c>
      <c r="AT1847">
        <v>-320</v>
      </c>
      <c r="BB1847" t="str">
        <f t="shared" si="114"/>
        <v>1200</v>
      </c>
      <c r="BC1847">
        <v>1</v>
      </c>
      <c r="BD1847" t="str">
        <f t="shared" si="116"/>
        <v xml:space="preserve">N1281F  </v>
      </c>
      <c r="BE1847">
        <v>1</v>
      </c>
      <c r="BG1847">
        <v>0</v>
      </c>
      <c r="BH1847">
        <v>0</v>
      </c>
      <c r="BI1847">
        <v>0</v>
      </c>
      <c r="BJ1847">
        <v>800</v>
      </c>
      <c r="BK1847">
        <v>-150</v>
      </c>
      <c r="BL1847" t="s">
        <v>130</v>
      </c>
      <c r="BM1847">
        <v>1</v>
      </c>
      <c r="BN1847">
        <v>0</v>
      </c>
      <c r="BO1847">
        <v>1</v>
      </c>
      <c r="BP1847">
        <v>0</v>
      </c>
      <c r="BT1847">
        <v>0</v>
      </c>
      <c r="BU1847">
        <v>0</v>
      </c>
      <c r="CE1847" t="str">
        <f>"21:17:36.784"</f>
        <v>21:17:36.784</v>
      </c>
      <c r="CF1847">
        <v>783774800</v>
      </c>
      <c r="CI1847">
        <v>0</v>
      </c>
      <c r="CJ1847">
        <v>1504</v>
      </c>
      <c r="CK1847">
        <v>1011.2</v>
      </c>
      <c r="CL1847">
        <v>4.2187999999999999</v>
      </c>
      <c r="CM1847">
        <v>1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6</v>
      </c>
      <c r="CY1847">
        <v>7</v>
      </c>
      <c r="CZ1847" t="s">
        <v>131</v>
      </c>
      <c r="DA1847">
        <v>145</v>
      </c>
      <c r="DB1847">
        <v>1</v>
      </c>
      <c r="DC1847" t="s">
        <v>132</v>
      </c>
      <c r="DD1847" t="s">
        <v>133</v>
      </c>
      <c r="DG1847">
        <v>1960948</v>
      </c>
      <c r="DI1847">
        <v>0</v>
      </c>
      <c r="DJ1847">
        <v>0</v>
      </c>
      <c r="DK1847">
        <v>1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3">
      <c r="A1848" t="str">
        <f>"09/28/2024 21:17:37.083"</f>
        <v>09/28/2024 21:17:37.083</v>
      </c>
      <c r="C1848" t="str">
        <f t="shared" si="115"/>
        <v>FFDFD7C0</v>
      </c>
      <c r="D1848" t="s">
        <v>123</v>
      </c>
      <c r="E1848">
        <v>2</v>
      </c>
      <c r="H1848">
        <v>158</v>
      </c>
      <c r="I1848" t="s">
        <v>124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"21:17:36.781"</f>
        <v>21:17:36.781</v>
      </c>
      <c r="T1848" t="str">
        <f>"21:17:36.381"</f>
        <v>21:17:36.381</v>
      </c>
      <c r="U1848" t="str">
        <f t="shared" si="113"/>
        <v>A073EB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126</v>
      </c>
      <c r="AG1848">
        <v>0</v>
      </c>
      <c r="AH1848">
        <v>0</v>
      </c>
      <c r="AI1848">
        <v>2</v>
      </c>
      <c r="AJ1848">
        <v>1</v>
      </c>
      <c r="AK1848" t="s">
        <v>887</v>
      </c>
      <c r="AL1848">
        <v>36.036915999999998</v>
      </c>
      <c r="AM1848" t="s">
        <v>888</v>
      </c>
      <c r="AN1848">
        <v>-75.662091000000004</v>
      </c>
      <c r="AO1848">
        <v>25</v>
      </c>
      <c r="AP1848">
        <v>950</v>
      </c>
      <c r="AQ1848" t="s">
        <v>129</v>
      </c>
      <c r="AR1848">
        <v>-87</v>
      </c>
      <c r="AS1848">
        <v>26</v>
      </c>
      <c r="AT1848">
        <v>-320</v>
      </c>
      <c r="BB1848" t="str">
        <f t="shared" si="114"/>
        <v>1200</v>
      </c>
      <c r="BC1848">
        <v>1</v>
      </c>
      <c r="BD1848" t="str">
        <f t="shared" si="116"/>
        <v xml:space="preserve">N1281F  </v>
      </c>
      <c r="BE1848">
        <v>1</v>
      </c>
      <c r="BG1848">
        <v>0</v>
      </c>
      <c r="BH1848">
        <v>0</v>
      </c>
      <c r="BI1848">
        <v>0</v>
      </c>
      <c r="BJ1848">
        <v>800</v>
      </c>
      <c r="BK1848">
        <v>-150</v>
      </c>
      <c r="BL1848" t="s">
        <v>130</v>
      </c>
      <c r="BM1848">
        <v>1</v>
      </c>
      <c r="BN1848">
        <v>0</v>
      </c>
      <c r="BO1848">
        <v>1</v>
      </c>
      <c r="BP1848">
        <v>0</v>
      </c>
      <c r="BT1848">
        <v>0</v>
      </c>
      <c r="BU1848">
        <v>0</v>
      </c>
      <c r="CE1848" t="str">
        <f>"21:17:36.784"</f>
        <v>21:17:36.784</v>
      </c>
      <c r="CF1848">
        <v>783774800</v>
      </c>
      <c r="CI1848">
        <v>0</v>
      </c>
      <c r="CJ1848">
        <v>1504</v>
      </c>
      <c r="CK1848">
        <v>1011.2</v>
      </c>
      <c r="CL1848">
        <v>4.2187999999999999</v>
      </c>
      <c r="CM1848">
        <v>1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6</v>
      </c>
      <c r="CY1848">
        <v>7</v>
      </c>
      <c r="CZ1848" t="s">
        <v>131</v>
      </c>
      <c r="DA1848">
        <v>145</v>
      </c>
      <c r="DB1848">
        <v>1</v>
      </c>
      <c r="DC1848" t="s">
        <v>132</v>
      </c>
      <c r="DD1848" t="s">
        <v>133</v>
      </c>
      <c r="DG1848">
        <v>1960948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3">
      <c r="A1849" t="str">
        <f>"09/28/2024 21:17:37.083"</f>
        <v>09/28/2024 21:17:37.083</v>
      </c>
      <c r="C1849" t="str">
        <f t="shared" si="115"/>
        <v>FFDFD7C0</v>
      </c>
      <c r="D1849" t="s">
        <v>427</v>
      </c>
      <c r="E1849">
        <v>46</v>
      </c>
      <c r="H1849">
        <v>143</v>
      </c>
      <c r="I1849" t="s">
        <v>428</v>
      </c>
      <c r="J1849" t="s">
        <v>297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"21:17:36.781"</f>
        <v>21:17:36.781</v>
      </c>
      <c r="T1849" t="str">
        <f>"21:17:36.381"</f>
        <v>21:17:36.381</v>
      </c>
      <c r="U1849" t="str">
        <f t="shared" si="113"/>
        <v>A073EB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126</v>
      </c>
      <c r="AG1849">
        <v>0</v>
      </c>
      <c r="AH1849">
        <v>0</v>
      </c>
      <c r="AI1849">
        <v>2</v>
      </c>
      <c r="AJ1849">
        <v>1</v>
      </c>
      <c r="AK1849" t="s">
        <v>887</v>
      </c>
      <c r="AL1849">
        <v>36.036915999999998</v>
      </c>
      <c r="AM1849" t="s">
        <v>888</v>
      </c>
      <c r="AN1849">
        <v>-75.662091000000004</v>
      </c>
      <c r="AO1849">
        <v>25</v>
      </c>
      <c r="AP1849">
        <v>950</v>
      </c>
      <c r="AQ1849" t="s">
        <v>129</v>
      </c>
      <c r="AR1849">
        <v>-87</v>
      </c>
      <c r="AS1849">
        <v>26</v>
      </c>
      <c r="AT1849">
        <v>-320</v>
      </c>
      <c r="BB1849" t="str">
        <f t="shared" si="114"/>
        <v>1200</v>
      </c>
      <c r="BC1849">
        <v>1</v>
      </c>
      <c r="BD1849" t="str">
        <f t="shared" si="116"/>
        <v xml:space="preserve">N1281F  </v>
      </c>
      <c r="BE1849">
        <v>1</v>
      </c>
      <c r="BG1849">
        <v>0</v>
      </c>
      <c r="BH1849">
        <v>0</v>
      </c>
      <c r="BI1849">
        <v>0</v>
      </c>
      <c r="BJ1849">
        <v>800</v>
      </c>
      <c r="BK1849">
        <v>-150</v>
      </c>
      <c r="BL1849" t="s">
        <v>130</v>
      </c>
      <c r="BM1849">
        <v>1</v>
      </c>
      <c r="BN1849">
        <v>0</v>
      </c>
      <c r="BO1849">
        <v>1</v>
      </c>
      <c r="BP1849">
        <v>0</v>
      </c>
      <c r="BT1849">
        <v>0</v>
      </c>
      <c r="BU1849">
        <v>0</v>
      </c>
      <c r="CE1849" t="str">
        <f>"21:17:36.784"</f>
        <v>21:17:36.784</v>
      </c>
      <c r="CF1849">
        <v>783774800</v>
      </c>
      <c r="CI1849">
        <v>0</v>
      </c>
      <c r="CJ1849">
        <v>1504</v>
      </c>
      <c r="CK1849">
        <v>1011.2</v>
      </c>
      <c r="CL1849">
        <v>4.2187999999999999</v>
      </c>
      <c r="CM1849">
        <v>1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6</v>
      </c>
      <c r="CY1849">
        <v>7</v>
      </c>
      <c r="CZ1849" t="s">
        <v>131</v>
      </c>
      <c r="DA1849">
        <v>145</v>
      </c>
      <c r="DB1849">
        <v>1</v>
      </c>
      <c r="DC1849" t="s">
        <v>132</v>
      </c>
      <c r="DD1849" t="s">
        <v>133</v>
      </c>
      <c r="DG1849">
        <v>1960948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3">
      <c r="A1850" t="str">
        <f>"09/28/2024 21:17:37.973"</f>
        <v>09/28/2024 21:17:37.973</v>
      </c>
      <c r="C1850" t="str">
        <f t="shared" si="115"/>
        <v>FFDFD7C0</v>
      </c>
      <c r="D1850" t="s">
        <v>136</v>
      </c>
      <c r="E1850">
        <v>4</v>
      </c>
      <c r="F1850">
        <v>1004</v>
      </c>
      <c r="G1850" t="s">
        <v>124</v>
      </c>
      <c r="J1850" t="s">
        <v>137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"21:17:37.719"</f>
        <v>21:17:37.719</v>
      </c>
      <c r="T1850" t="str">
        <f>"21:17:37.319"</f>
        <v>21:17:37.319</v>
      </c>
      <c r="U1850" t="str">
        <f t="shared" si="113"/>
        <v>A073EB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126</v>
      </c>
      <c r="AG1850">
        <v>0</v>
      </c>
      <c r="AH1850">
        <v>0</v>
      </c>
      <c r="AI1850">
        <v>2</v>
      </c>
      <c r="AJ1850">
        <v>1</v>
      </c>
      <c r="AK1850" t="s">
        <v>889</v>
      </c>
      <c r="AL1850">
        <v>36.03698</v>
      </c>
      <c r="AM1850" t="s">
        <v>793</v>
      </c>
      <c r="AN1850">
        <v>-75.662497999999999</v>
      </c>
      <c r="AO1850">
        <v>25</v>
      </c>
      <c r="AP1850">
        <v>950</v>
      </c>
      <c r="AQ1850" t="s">
        <v>129</v>
      </c>
      <c r="AR1850">
        <v>-87</v>
      </c>
      <c r="AS1850">
        <v>19</v>
      </c>
      <c r="AT1850">
        <v>-320</v>
      </c>
      <c r="BB1850" t="str">
        <f t="shared" si="114"/>
        <v>1200</v>
      </c>
      <c r="BC1850">
        <v>1</v>
      </c>
      <c r="BD1850" t="str">
        <f t="shared" si="116"/>
        <v xml:space="preserve">N1281F  </v>
      </c>
      <c r="BE1850">
        <v>1</v>
      </c>
      <c r="BG1850">
        <v>0</v>
      </c>
      <c r="BH1850">
        <v>0</v>
      </c>
      <c r="BI1850">
        <v>0</v>
      </c>
      <c r="BJ1850">
        <v>800</v>
      </c>
      <c r="BK1850">
        <v>-150</v>
      </c>
      <c r="BL1850" t="s">
        <v>130</v>
      </c>
      <c r="BM1850">
        <v>1</v>
      </c>
      <c r="BN1850">
        <v>0</v>
      </c>
      <c r="BO1850">
        <v>1</v>
      </c>
      <c r="BP1850">
        <v>0</v>
      </c>
      <c r="BT1850">
        <v>0</v>
      </c>
      <c r="BU1850">
        <v>0</v>
      </c>
      <c r="CE1850" t="str">
        <f>"21:17:37.723"</f>
        <v>21:17:37.723</v>
      </c>
      <c r="CF1850">
        <v>722585707</v>
      </c>
      <c r="CI1850">
        <v>0</v>
      </c>
      <c r="CJ1850">
        <v>1504</v>
      </c>
      <c r="CK1850">
        <v>1011.2</v>
      </c>
      <c r="CL1850">
        <v>4.2187999999999999</v>
      </c>
      <c r="CM1850">
        <v>1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6</v>
      </c>
      <c r="CY1850">
        <v>7</v>
      </c>
      <c r="CZ1850" t="s">
        <v>131</v>
      </c>
      <c r="DA1850">
        <v>145</v>
      </c>
      <c r="DB1850">
        <v>1</v>
      </c>
      <c r="DC1850" t="s">
        <v>132</v>
      </c>
      <c r="DD1850" t="s">
        <v>133</v>
      </c>
      <c r="DG1850">
        <v>1961405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3">
      <c r="A1851" t="str">
        <f>"09/28/2024 21:17:37.973"</f>
        <v>09/28/2024 21:17:37.973</v>
      </c>
      <c r="C1851" t="str">
        <f t="shared" si="115"/>
        <v>FFDFD7C0</v>
      </c>
      <c r="D1851" t="s">
        <v>123</v>
      </c>
      <c r="E1851">
        <v>2</v>
      </c>
      <c r="H1851">
        <v>158</v>
      </c>
      <c r="I1851" t="s">
        <v>124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"21:17:37.719"</f>
        <v>21:17:37.719</v>
      </c>
      <c r="T1851" t="str">
        <f>"21:17:37.319"</f>
        <v>21:17:37.319</v>
      </c>
      <c r="U1851" t="str">
        <f t="shared" si="113"/>
        <v>A073EB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126</v>
      </c>
      <c r="AG1851">
        <v>0</v>
      </c>
      <c r="AH1851">
        <v>0</v>
      </c>
      <c r="AI1851">
        <v>2</v>
      </c>
      <c r="AJ1851">
        <v>1</v>
      </c>
      <c r="AK1851" t="s">
        <v>889</v>
      </c>
      <c r="AL1851">
        <v>36.03698</v>
      </c>
      <c r="AM1851" t="s">
        <v>793</v>
      </c>
      <c r="AN1851">
        <v>-75.662497999999999</v>
      </c>
      <c r="AO1851">
        <v>25</v>
      </c>
      <c r="AP1851">
        <v>950</v>
      </c>
      <c r="AQ1851" t="s">
        <v>129</v>
      </c>
      <c r="AR1851">
        <v>-87</v>
      </c>
      <c r="AS1851">
        <v>19</v>
      </c>
      <c r="AT1851">
        <v>-320</v>
      </c>
      <c r="BB1851" t="str">
        <f t="shared" si="114"/>
        <v>1200</v>
      </c>
      <c r="BC1851">
        <v>1</v>
      </c>
      <c r="BD1851" t="str">
        <f t="shared" si="116"/>
        <v xml:space="preserve">N1281F  </v>
      </c>
      <c r="BE1851">
        <v>1</v>
      </c>
      <c r="BG1851">
        <v>0</v>
      </c>
      <c r="BH1851">
        <v>0</v>
      </c>
      <c r="BI1851">
        <v>0</v>
      </c>
      <c r="BJ1851">
        <v>800</v>
      </c>
      <c r="BK1851">
        <v>-150</v>
      </c>
      <c r="BL1851" t="s">
        <v>130</v>
      </c>
      <c r="BM1851">
        <v>1</v>
      </c>
      <c r="BN1851">
        <v>0</v>
      </c>
      <c r="BO1851">
        <v>1</v>
      </c>
      <c r="BP1851">
        <v>0</v>
      </c>
      <c r="BT1851">
        <v>0</v>
      </c>
      <c r="BU1851">
        <v>0</v>
      </c>
      <c r="CE1851" t="str">
        <f>"21:17:37.723"</f>
        <v>21:17:37.723</v>
      </c>
      <c r="CF1851">
        <v>722585707</v>
      </c>
      <c r="CI1851">
        <v>0</v>
      </c>
      <c r="CJ1851">
        <v>1504</v>
      </c>
      <c r="CK1851">
        <v>1011.2</v>
      </c>
      <c r="CL1851">
        <v>4.2187999999999999</v>
      </c>
      <c r="CM1851">
        <v>1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6</v>
      </c>
      <c r="CY1851">
        <v>7</v>
      </c>
      <c r="CZ1851" t="s">
        <v>131</v>
      </c>
      <c r="DA1851">
        <v>145</v>
      </c>
      <c r="DB1851">
        <v>1</v>
      </c>
      <c r="DC1851" t="s">
        <v>132</v>
      </c>
      <c r="DD1851" t="s">
        <v>133</v>
      </c>
      <c r="DG1851">
        <v>1961405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3">
      <c r="A1852" t="str">
        <f>"09/28/2024 21:17:37.973"</f>
        <v>09/28/2024 21:17:37.973</v>
      </c>
      <c r="C1852" t="str">
        <f t="shared" si="115"/>
        <v>FFDFD7C0</v>
      </c>
      <c r="D1852" t="s">
        <v>427</v>
      </c>
      <c r="E1852">
        <v>46</v>
      </c>
      <c r="H1852">
        <v>143</v>
      </c>
      <c r="I1852" t="s">
        <v>428</v>
      </c>
      <c r="J1852" t="s">
        <v>297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"21:17:37.719"</f>
        <v>21:17:37.719</v>
      </c>
      <c r="T1852" t="str">
        <f>"21:17:37.319"</f>
        <v>21:17:37.319</v>
      </c>
      <c r="U1852" t="str">
        <f t="shared" si="113"/>
        <v>A073EB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126</v>
      </c>
      <c r="AG1852">
        <v>0</v>
      </c>
      <c r="AH1852">
        <v>0</v>
      </c>
      <c r="AI1852">
        <v>2</v>
      </c>
      <c r="AJ1852">
        <v>1</v>
      </c>
      <c r="AK1852" t="s">
        <v>889</v>
      </c>
      <c r="AL1852">
        <v>36.03698</v>
      </c>
      <c r="AM1852" t="s">
        <v>793</v>
      </c>
      <c r="AN1852">
        <v>-75.662497999999999</v>
      </c>
      <c r="AO1852">
        <v>25</v>
      </c>
      <c r="AP1852">
        <v>950</v>
      </c>
      <c r="AQ1852" t="s">
        <v>129</v>
      </c>
      <c r="AR1852">
        <v>-87</v>
      </c>
      <c r="AS1852">
        <v>19</v>
      </c>
      <c r="AT1852">
        <v>-320</v>
      </c>
      <c r="BB1852" t="str">
        <f t="shared" si="114"/>
        <v>1200</v>
      </c>
      <c r="BC1852">
        <v>1</v>
      </c>
      <c r="BD1852" t="str">
        <f t="shared" si="116"/>
        <v xml:space="preserve">N1281F  </v>
      </c>
      <c r="BE1852">
        <v>1</v>
      </c>
      <c r="BG1852">
        <v>0</v>
      </c>
      <c r="BH1852">
        <v>0</v>
      </c>
      <c r="BI1852">
        <v>0</v>
      </c>
      <c r="BJ1852">
        <v>800</v>
      </c>
      <c r="BK1852">
        <v>-150</v>
      </c>
      <c r="BL1852" t="s">
        <v>130</v>
      </c>
      <c r="BM1852">
        <v>1</v>
      </c>
      <c r="BN1852">
        <v>0</v>
      </c>
      <c r="BO1852">
        <v>1</v>
      </c>
      <c r="BP1852">
        <v>0</v>
      </c>
      <c r="BT1852">
        <v>0</v>
      </c>
      <c r="BU1852">
        <v>0</v>
      </c>
      <c r="CE1852" t="str">
        <f>"21:17:37.723"</f>
        <v>21:17:37.723</v>
      </c>
      <c r="CF1852">
        <v>722585707</v>
      </c>
      <c r="CI1852">
        <v>0</v>
      </c>
      <c r="CJ1852">
        <v>1504</v>
      </c>
      <c r="CK1852">
        <v>1011.2</v>
      </c>
      <c r="CL1852">
        <v>4.2187999999999999</v>
      </c>
      <c r="CM1852">
        <v>1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6</v>
      </c>
      <c r="CY1852">
        <v>7</v>
      </c>
      <c r="CZ1852" t="s">
        <v>131</v>
      </c>
      <c r="DA1852">
        <v>145</v>
      </c>
      <c r="DB1852">
        <v>1</v>
      </c>
      <c r="DC1852" t="s">
        <v>132</v>
      </c>
      <c r="DD1852" t="s">
        <v>133</v>
      </c>
      <c r="DG1852">
        <v>1961405</v>
      </c>
      <c r="DI1852">
        <v>0</v>
      </c>
      <c r="DJ1852">
        <v>0</v>
      </c>
      <c r="DK1852">
        <v>1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3">
      <c r="A1853" t="str">
        <f>"09/28/2024 21:17:38.020"</f>
        <v>09/28/2024 21:17:38.020</v>
      </c>
      <c r="C1853" t="str">
        <f t="shared" si="115"/>
        <v>FFDFD7C0</v>
      </c>
      <c r="D1853" t="s">
        <v>136</v>
      </c>
      <c r="E1853">
        <v>3</v>
      </c>
      <c r="F1853">
        <v>1003</v>
      </c>
      <c r="G1853" t="s">
        <v>142</v>
      </c>
      <c r="J1853" t="s">
        <v>137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"21:17:37.719"</f>
        <v>21:17:37.719</v>
      </c>
      <c r="T1853" t="str">
        <f>"21:17:37.319"</f>
        <v>21:17:37.319</v>
      </c>
      <c r="U1853" t="str">
        <f t="shared" si="113"/>
        <v>A073EB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126</v>
      </c>
      <c r="AG1853">
        <v>0</v>
      </c>
      <c r="AH1853">
        <v>0</v>
      </c>
      <c r="AI1853">
        <v>2</v>
      </c>
      <c r="AJ1853">
        <v>1</v>
      </c>
      <c r="AK1853" t="s">
        <v>889</v>
      </c>
      <c r="AL1853">
        <v>36.03698</v>
      </c>
      <c r="AM1853" t="s">
        <v>793</v>
      </c>
      <c r="AN1853">
        <v>-75.662497999999999</v>
      </c>
      <c r="AO1853">
        <v>25</v>
      </c>
      <c r="AP1853">
        <v>950</v>
      </c>
      <c r="AQ1853" t="s">
        <v>129</v>
      </c>
      <c r="AR1853">
        <v>-87</v>
      </c>
      <c r="AS1853">
        <v>19</v>
      </c>
      <c r="AT1853">
        <v>-320</v>
      </c>
      <c r="BB1853" t="str">
        <f t="shared" si="114"/>
        <v>1200</v>
      </c>
      <c r="BC1853">
        <v>1</v>
      </c>
      <c r="BD1853" t="str">
        <f t="shared" si="116"/>
        <v xml:space="preserve">N1281F  </v>
      </c>
      <c r="BE1853">
        <v>1</v>
      </c>
      <c r="BG1853">
        <v>0</v>
      </c>
      <c r="BH1853">
        <v>0</v>
      </c>
      <c r="BI1853">
        <v>0</v>
      </c>
      <c r="BJ1853">
        <v>800</v>
      </c>
      <c r="BK1853">
        <v>-150</v>
      </c>
      <c r="BL1853" t="s">
        <v>130</v>
      </c>
      <c r="BM1853">
        <v>1</v>
      </c>
      <c r="BN1853">
        <v>0</v>
      </c>
      <c r="BO1853">
        <v>1</v>
      </c>
      <c r="BP1853">
        <v>0</v>
      </c>
      <c r="BT1853">
        <v>0</v>
      </c>
      <c r="BU1853">
        <v>0</v>
      </c>
      <c r="CE1853" t="str">
        <f>"21:17:37.723"</f>
        <v>21:17:37.723</v>
      </c>
      <c r="CF1853">
        <v>722585707</v>
      </c>
      <c r="CI1853">
        <v>0</v>
      </c>
      <c r="CJ1853">
        <v>1504</v>
      </c>
      <c r="CK1853">
        <v>1011.2</v>
      </c>
      <c r="CL1853">
        <v>4.2187999999999999</v>
      </c>
      <c r="CM1853">
        <v>1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6</v>
      </c>
      <c r="CY1853">
        <v>7</v>
      </c>
      <c r="CZ1853" t="s">
        <v>131</v>
      </c>
      <c r="DA1853">
        <v>145</v>
      </c>
      <c r="DB1853">
        <v>1</v>
      </c>
      <c r="DC1853" t="s">
        <v>132</v>
      </c>
      <c r="DD1853" t="s">
        <v>133</v>
      </c>
      <c r="DG1853">
        <v>1961405</v>
      </c>
      <c r="DI1853">
        <v>0</v>
      </c>
      <c r="DJ1853">
        <v>0</v>
      </c>
      <c r="DK1853">
        <v>1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3">
      <c r="A1854" t="str">
        <f>"09/28/2024 21:17:38.020"</f>
        <v>09/28/2024 21:17:38.020</v>
      </c>
      <c r="C1854" t="str">
        <f t="shared" si="115"/>
        <v>FFDFD7C0</v>
      </c>
      <c r="D1854" t="s">
        <v>143</v>
      </c>
      <c r="E1854">
        <v>13</v>
      </c>
      <c r="J1854" t="s">
        <v>144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"21:17:37.719"</f>
        <v>21:17:37.719</v>
      </c>
      <c r="T1854" t="str">
        <f>"21:17:37.319"</f>
        <v>21:17:37.319</v>
      </c>
      <c r="U1854" t="str">
        <f t="shared" si="113"/>
        <v>A073EB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126</v>
      </c>
      <c r="AG1854">
        <v>0</v>
      </c>
      <c r="AH1854">
        <v>0</v>
      </c>
      <c r="AI1854">
        <v>2</v>
      </c>
      <c r="AJ1854">
        <v>1</v>
      </c>
      <c r="AK1854" t="s">
        <v>889</v>
      </c>
      <c r="AL1854">
        <v>36.03698</v>
      </c>
      <c r="AM1854" t="s">
        <v>793</v>
      </c>
      <c r="AN1854">
        <v>-75.662497999999999</v>
      </c>
      <c r="AO1854">
        <v>25</v>
      </c>
      <c r="AP1854">
        <v>950</v>
      </c>
      <c r="AQ1854" t="s">
        <v>129</v>
      </c>
      <c r="AR1854">
        <v>-87</v>
      </c>
      <c r="AS1854">
        <v>19</v>
      </c>
      <c r="AT1854">
        <v>-320</v>
      </c>
      <c r="BB1854" t="str">
        <f t="shared" si="114"/>
        <v>1200</v>
      </c>
      <c r="BC1854">
        <v>1</v>
      </c>
      <c r="BD1854" t="str">
        <f t="shared" si="116"/>
        <v xml:space="preserve">N1281F  </v>
      </c>
      <c r="BE1854">
        <v>1</v>
      </c>
      <c r="BG1854">
        <v>0</v>
      </c>
      <c r="BH1854">
        <v>0</v>
      </c>
      <c r="BI1854">
        <v>0</v>
      </c>
      <c r="BJ1854">
        <v>800</v>
      </c>
      <c r="BK1854">
        <v>-150</v>
      </c>
      <c r="BL1854" t="s">
        <v>130</v>
      </c>
      <c r="BM1854">
        <v>1</v>
      </c>
      <c r="BN1854">
        <v>0</v>
      </c>
      <c r="BO1854">
        <v>1</v>
      </c>
      <c r="BP1854">
        <v>0</v>
      </c>
      <c r="BT1854">
        <v>0</v>
      </c>
      <c r="BU1854">
        <v>0</v>
      </c>
      <c r="CE1854" t="str">
        <f>"21:17:37.723"</f>
        <v>21:17:37.723</v>
      </c>
      <c r="CF1854">
        <v>722585707</v>
      </c>
      <c r="CI1854">
        <v>0</v>
      </c>
      <c r="CJ1854">
        <v>1504</v>
      </c>
      <c r="CK1854">
        <v>1011.2</v>
      </c>
      <c r="CL1854">
        <v>4.2187999999999999</v>
      </c>
      <c r="CM1854">
        <v>1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6</v>
      </c>
      <c r="CY1854">
        <v>7</v>
      </c>
      <c r="CZ1854" t="s">
        <v>131</v>
      </c>
      <c r="DA1854">
        <v>145</v>
      </c>
      <c r="DB1854">
        <v>1</v>
      </c>
      <c r="DC1854" t="s">
        <v>132</v>
      </c>
      <c r="DD1854" t="s">
        <v>133</v>
      </c>
      <c r="DG1854">
        <v>1961405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3">
      <c r="A1855" t="str">
        <f>"09/28/2024 21:17:39.130"</f>
        <v>09/28/2024 21:17:39.130</v>
      </c>
      <c r="C1855" t="str">
        <f t="shared" si="115"/>
        <v>FFDFD7C0</v>
      </c>
      <c r="D1855" t="s">
        <v>136</v>
      </c>
      <c r="E1855">
        <v>4</v>
      </c>
      <c r="F1855">
        <v>1004</v>
      </c>
      <c r="G1855" t="s">
        <v>124</v>
      </c>
      <c r="J1855" t="s">
        <v>137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"21:17:38.852"</f>
        <v>21:17:38.852</v>
      </c>
      <c r="T1855" t="str">
        <f>"21:17:38.352"</f>
        <v>21:17:38.352</v>
      </c>
      <c r="U1855" t="str">
        <f t="shared" si="113"/>
        <v>A073EB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126</v>
      </c>
      <c r="AG1855">
        <v>0</v>
      </c>
      <c r="AH1855">
        <v>0</v>
      </c>
      <c r="AI1855">
        <v>2</v>
      </c>
      <c r="AJ1855">
        <v>1</v>
      </c>
      <c r="AK1855" t="s">
        <v>890</v>
      </c>
      <c r="AL1855">
        <v>36.037022999999998</v>
      </c>
      <c r="AM1855" t="s">
        <v>790</v>
      </c>
      <c r="AN1855">
        <v>-75.663121000000004</v>
      </c>
      <c r="AO1855">
        <v>25</v>
      </c>
      <c r="AP1855">
        <v>925</v>
      </c>
      <c r="AQ1855" t="s">
        <v>129</v>
      </c>
      <c r="AR1855">
        <v>-86</v>
      </c>
      <c r="AS1855">
        <v>10</v>
      </c>
      <c r="AT1855">
        <v>-320</v>
      </c>
      <c r="BB1855" t="str">
        <f t="shared" si="114"/>
        <v>1200</v>
      </c>
      <c r="BC1855">
        <v>1</v>
      </c>
      <c r="BD1855" t="str">
        <f t="shared" si="116"/>
        <v xml:space="preserve">N1281F  </v>
      </c>
      <c r="BE1855">
        <v>1</v>
      </c>
      <c r="BG1855">
        <v>0</v>
      </c>
      <c r="BH1855">
        <v>0</v>
      </c>
      <c r="BI1855">
        <v>0</v>
      </c>
      <c r="BJ1855">
        <v>800</v>
      </c>
      <c r="BK1855">
        <v>-125</v>
      </c>
      <c r="BL1855" t="s">
        <v>130</v>
      </c>
      <c r="BM1855">
        <v>1</v>
      </c>
      <c r="BN1855">
        <v>0</v>
      </c>
      <c r="BO1855">
        <v>1</v>
      </c>
      <c r="BP1855">
        <v>0</v>
      </c>
      <c r="BT1855">
        <v>0</v>
      </c>
      <c r="BU1855">
        <v>0</v>
      </c>
      <c r="CE1855" t="str">
        <f>"21:17:38.853"</f>
        <v>21:17:38.853</v>
      </c>
      <c r="CF1855">
        <v>853091161</v>
      </c>
      <c r="CI1855">
        <v>0</v>
      </c>
      <c r="CJ1855">
        <v>1504</v>
      </c>
      <c r="CK1855">
        <v>1011.2</v>
      </c>
      <c r="CL1855">
        <v>4.2187999999999999</v>
      </c>
      <c r="CM1855">
        <v>1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6</v>
      </c>
      <c r="CY1855">
        <v>7</v>
      </c>
      <c r="CZ1855" t="s">
        <v>131</v>
      </c>
      <c r="DA1855">
        <v>145</v>
      </c>
      <c r="DB1855">
        <v>1</v>
      </c>
      <c r="DC1855" t="s">
        <v>132</v>
      </c>
      <c r="DD1855" t="s">
        <v>133</v>
      </c>
      <c r="DG1855">
        <v>1961950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3">
      <c r="A1856" t="str">
        <f>"09/28/2024 21:17:39.130"</f>
        <v>09/28/2024 21:17:39.130</v>
      </c>
      <c r="C1856" t="str">
        <f t="shared" si="115"/>
        <v>FFDFD7C0</v>
      </c>
      <c r="D1856" t="s">
        <v>427</v>
      </c>
      <c r="E1856">
        <v>46</v>
      </c>
      <c r="H1856">
        <v>143</v>
      </c>
      <c r="I1856" t="s">
        <v>428</v>
      </c>
      <c r="J1856" t="s">
        <v>297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"21:17:38.852"</f>
        <v>21:17:38.852</v>
      </c>
      <c r="T1856" t="str">
        <f>"21:17:38.352"</f>
        <v>21:17:38.352</v>
      </c>
      <c r="U1856" t="str">
        <f t="shared" si="113"/>
        <v>A073EB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126</v>
      </c>
      <c r="AG1856">
        <v>0</v>
      </c>
      <c r="AH1856">
        <v>0</v>
      </c>
      <c r="AI1856">
        <v>2</v>
      </c>
      <c r="AJ1856">
        <v>1</v>
      </c>
      <c r="AK1856" t="s">
        <v>890</v>
      </c>
      <c r="AL1856">
        <v>36.037022999999998</v>
      </c>
      <c r="AM1856" t="s">
        <v>790</v>
      </c>
      <c r="AN1856">
        <v>-75.663121000000004</v>
      </c>
      <c r="AO1856">
        <v>25</v>
      </c>
      <c r="AP1856">
        <v>925</v>
      </c>
      <c r="AQ1856" t="s">
        <v>129</v>
      </c>
      <c r="AR1856">
        <v>-86</v>
      </c>
      <c r="AS1856">
        <v>10</v>
      </c>
      <c r="AT1856">
        <v>-320</v>
      </c>
      <c r="BB1856" t="str">
        <f t="shared" si="114"/>
        <v>1200</v>
      </c>
      <c r="BC1856">
        <v>1</v>
      </c>
      <c r="BD1856" t="str">
        <f t="shared" si="116"/>
        <v xml:space="preserve">N1281F  </v>
      </c>
      <c r="BE1856">
        <v>1</v>
      </c>
      <c r="BG1856">
        <v>0</v>
      </c>
      <c r="BH1856">
        <v>0</v>
      </c>
      <c r="BI1856">
        <v>0</v>
      </c>
      <c r="BJ1856">
        <v>800</v>
      </c>
      <c r="BK1856">
        <v>-125</v>
      </c>
      <c r="BL1856" t="s">
        <v>130</v>
      </c>
      <c r="BM1856">
        <v>1</v>
      </c>
      <c r="BN1856">
        <v>0</v>
      </c>
      <c r="BO1856">
        <v>1</v>
      </c>
      <c r="BP1856">
        <v>0</v>
      </c>
      <c r="BT1856">
        <v>0</v>
      </c>
      <c r="BU1856">
        <v>0</v>
      </c>
      <c r="CE1856" t="str">
        <f>"21:17:38.853"</f>
        <v>21:17:38.853</v>
      </c>
      <c r="CF1856">
        <v>853091161</v>
      </c>
      <c r="CI1856">
        <v>0</v>
      </c>
      <c r="CJ1856">
        <v>1504</v>
      </c>
      <c r="CK1856">
        <v>1011.2</v>
      </c>
      <c r="CL1856">
        <v>4.2187999999999999</v>
      </c>
      <c r="CM1856">
        <v>1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6</v>
      </c>
      <c r="CY1856">
        <v>7</v>
      </c>
      <c r="CZ1856" t="s">
        <v>131</v>
      </c>
      <c r="DA1856">
        <v>145</v>
      </c>
      <c r="DB1856">
        <v>1</v>
      </c>
      <c r="DC1856" t="s">
        <v>132</v>
      </c>
      <c r="DD1856" t="s">
        <v>133</v>
      </c>
      <c r="DG1856">
        <v>1961950</v>
      </c>
      <c r="DI1856">
        <v>0</v>
      </c>
      <c r="DJ1856">
        <v>0</v>
      </c>
      <c r="DK1856">
        <v>1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3">
      <c r="A1857" t="str">
        <f>"09/28/2024 21:17:39.130"</f>
        <v>09/28/2024 21:17:39.130</v>
      </c>
      <c r="C1857" t="str">
        <f t="shared" si="115"/>
        <v>FFDFD7C0</v>
      </c>
      <c r="D1857" t="s">
        <v>123</v>
      </c>
      <c r="E1857">
        <v>2</v>
      </c>
      <c r="H1857">
        <v>158</v>
      </c>
      <c r="I1857" t="s">
        <v>124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"21:17:38.852"</f>
        <v>21:17:38.852</v>
      </c>
      <c r="T1857" t="str">
        <f>"21:17:38.352"</f>
        <v>21:17:38.352</v>
      </c>
      <c r="U1857" t="str">
        <f t="shared" si="113"/>
        <v>A073EB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126</v>
      </c>
      <c r="AG1857">
        <v>0</v>
      </c>
      <c r="AH1857">
        <v>0</v>
      </c>
      <c r="AI1857">
        <v>2</v>
      </c>
      <c r="AJ1857">
        <v>1</v>
      </c>
      <c r="AK1857" t="s">
        <v>890</v>
      </c>
      <c r="AL1857">
        <v>36.037022999999998</v>
      </c>
      <c r="AM1857" t="s">
        <v>790</v>
      </c>
      <c r="AN1857">
        <v>-75.663121000000004</v>
      </c>
      <c r="AO1857">
        <v>25</v>
      </c>
      <c r="AP1857">
        <v>925</v>
      </c>
      <c r="AQ1857" t="s">
        <v>129</v>
      </c>
      <c r="AR1857">
        <v>-86</v>
      </c>
      <c r="AS1857">
        <v>10</v>
      </c>
      <c r="AT1857">
        <v>-320</v>
      </c>
      <c r="BB1857" t="str">
        <f t="shared" si="114"/>
        <v>1200</v>
      </c>
      <c r="BC1857">
        <v>1</v>
      </c>
      <c r="BD1857" t="str">
        <f t="shared" si="116"/>
        <v xml:space="preserve">N1281F  </v>
      </c>
      <c r="BE1857">
        <v>1</v>
      </c>
      <c r="BG1857">
        <v>0</v>
      </c>
      <c r="BH1857">
        <v>0</v>
      </c>
      <c r="BI1857">
        <v>0</v>
      </c>
      <c r="BJ1857">
        <v>800</v>
      </c>
      <c r="BK1857">
        <v>-125</v>
      </c>
      <c r="BL1857" t="s">
        <v>130</v>
      </c>
      <c r="BM1857">
        <v>1</v>
      </c>
      <c r="BN1857">
        <v>0</v>
      </c>
      <c r="BO1857">
        <v>1</v>
      </c>
      <c r="BP1857">
        <v>0</v>
      </c>
      <c r="BT1857">
        <v>0</v>
      </c>
      <c r="BU1857">
        <v>0</v>
      </c>
      <c r="CE1857" t="str">
        <f>"21:17:38.853"</f>
        <v>21:17:38.853</v>
      </c>
      <c r="CF1857">
        <v>853091161</v>
      </c>
      <c r="CI1857">
        <v>0</v>
      </c>
      <c r="CJ1857">
        <v>1504</v>
      </c>
      <c r="CK1857">
        <v>1011.2</v>
      </c>
      <c r="CL1857">
        <v>4.2187999999999999</v>
      </c>
      <c r="CM1857">
        <v>1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6</v>
      </c>
      <c r="CY1857">
        <v>7</v>
      </c>
      <c r="CZ1857" t="s">
        <v>131</v>
      </c>
      <c r="DA1857">
        <v>145</v>
      </c>
      <c r="DB1857">
        <v>1</v>
      </c>
      <c r="DC1857" t="s">
        <v>132</v>
      </c>
      <c r="DD1857" t="s">
        <v>133</v>
      </c>
      <c r="DG1857">
        <v>1961950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3">
      <c r="A1858" t="str">
        <f>"09/28/2024 21:17:39.208"</f>
        <v>09/28/2024 21:17:39.208</v>
      </c>
      <c r="C1858" t="str">
        <f t="shared" si="115"/>
        <v>FFDFD7C0</v>
      </c>
      <c r="D1858" t="s">
        <v>136</v>
      </c>
      <c r="E1858">
        <v>3</v>
      </c>
      <c r="F1858">
        <v>1003</v>
      </c>
      <c r="G1858" t="s">
        <v>142</v>
      </c>
      <c r="J1858" t="s">
        <v>137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"21:17:38.852"</f>
        <v>21:17:38.852</v>
      </c>
      <c r="T1858" t="str">
        <f>"21:17:38.352"</f>
        <v>21:17:38.352</v>
      </c>
      <c r="U1858" t="str">
        <f t="shared" ref="U1858:U1921" si="117">"A073EB"</f>
        <v>A073EB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126</v>
      </c>
      <c r="AG1858">
        <v>0</v>
      </c>
      <c r="AH1858">
        <v>0</v>
      </c>
      <c r="AI1858">
        <v>2</v>
      </c>
      <c r="AJ1858">
        <v>1</v>
      </c>
      <c r="AK1858" t="s">
        <v>890</v>
      </c>
      <c r="AL1858">
        <v>36.037022999999998</v>
      </c>
      <c r="AM1858" t="s">
        <v>790</v>
      </c>
      <c r="AN1858">
        <v>-75.663121000000004</v>
      </c>
      <c r="AO1858">
        <v>25</v>
      </c>
      <c r="AP1858">
        <v>925</v>
      </c>
      <c r="AQ1858" t="s">
        <v>129</v>
      </c>
      <c r="AR1858">
        <v>-86</v>
      </c>
      <c r="AS1858">
        <v>10</v>
      </c>
      <c r="AT1858">
        <v>-320</v>
      </c>
      <c r="BB1858" t="str">
        <f t="shared" si="114"/>
        <v>1200</v>
      </c>
      <c r="BC1858">
        <v>1</v>
      </c>
      <c r="BD1858" t="str">
        <f t="shared" si="116"/>
        <v xml:space="preserve">N1281F  </v>
      </c>
      <c r="BE1858">
        <v>1</v>
      </c>
      <c r="BG1858">
        <v>0</v>
      </c>
      <c r="BH1858">
        <v>0</v>
      </c>
      <c r="BI1858">
        <v>0</v>
      </c>
      <c r="BJ1858">
        <v>800</v>
      </c>
      <c r="BK1858">
        <v>-125</v>
      </c>
      <c r="BL1858" t="s">
        <v>130</v>
      </c>
      <c r="BM1858">
        <v>1</v>
      </c>
      <c r="BN1858">
        <v>0</v>
      </c>
      <c r="BO1858">
        <v>1</v>
      </c>
      <c r="BP1858">
        <v>0</v>
      </c>
      <c r="BT1858">
        <v>0</v>
      </c>
      <c r="BU1858">
        <v>0</v>
      </c>
      <c r="CE1858" t="str">
        <f>"21:17:38.853"</f>
        <v>21:17:38.853</v>
      </c>
      <c r="CF1858">
        <v>853091161</v>
      </c>
      <c r="CI1858">
        <v>0</v>
      </c>
      <c r="CJ1858">
        <v>1504</v>
      </c>
      <c r="CK1858">
        <v>1011.2</v>
      </c>
      <c r="CL1858">
        <v>4.2187999999999999</v>
      </c>
      <c r="CM1858">
        <v>1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6</v>
      </c>
      <c r="CY1858">
        <v>7</v>
      </c>
      <c r="CZ1858" t="s">
        <v>131</v>
      </c>
      <c r="DA1858">
        <v>145</v>
      </c>
      <c r="DB1858">
        <v>1</v>
      </c>
      <c r="DC1858" t="s">
        <v>132</v>
      </c>
      <c r="DD1858" t="s">
        <v>133</v>
      </c>
      <c r="DG1858">
        <v>1961950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3">
      <c r="A1859" t="str">
        <f>"09/28/2024 21:17:39.208"</f>
        <v>09/28/2024 21:17:39.208</v>
      </c>
      <c r="C1859" t="str">
        <f t="shared" si="115"/>
        <v>FFDFD7C0</v>
      </c>
      <c r="D1859" t="s">
        <v>143</v>
      </c>
      <c r="E1859">
        <v>13</v>
      </c>
      <c r="J1859" t="s">
        <v>144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"21:17:38.852"</f>
        <v>21:17:38.852</v>
      </c>
      <c r="T1859" t="str">
        <f>"21:17:38.352"</f>
        <v>21:17:38.352</v>
      </c>
      <c r="U1859" t="str">
        <f t="shared" si="117"/>
        <v>A073EB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126</v>
      </c>
      <c r="AG1859">
        <v>0</v>
      </c>
      <c r="AH1859">
        <v>0</v>
      </c>
      <c r="AI1859">
        <v>2</v>
      </c>
      <c r="AJ1859">
        <v>1</v>
      </c>
      <c r="AK1859" t="s">
        <v>890</v>
      </c>
      <c r="AL1859">
        <v>36.037022999999998</v>
      </c>
      <c r="AM1859" t="s">
        <v>790</v>
      </c>
      <c r="AN1859">
        <v>-75.663121000000004</v>
      </c>
      <c r="AO1859">
        <v>25</v>
      </c>
      <c r="AP1859">
        <v>925</v>
      </c>
      <c r="AQ1859" t="s">
        <v>129</v>
      </c>
      <c r="AR1859">
        <v>-86</v>
      </c>
      <c r="AS1859">
        <v>10</v>
      </c>
      <c r="AT1859">
        <v>-320</v>
      </c>
      <c r="BB1859" t="str">
        <f t="shared" ref="BB1859:BB1922" si="118">"1200"</f>
        <v>1200</v>
      </c>
      <c r="BC1859">
        <v>1</v>
      </c>
      <c r="BD1859" t="str">
        <f t="shared" si="116"/>
        <v xml:space="preserve">N1281F  </v>
      </c>
      <c r="BE1859">
        <v>1</v>
      </c>
      <c r="BG1859">
        <v>0</v>
      </c>
      <c r="BH1859">
        <v>0</v>
      </c>
      <c r="BI1859">
        <v>0</v>
      </c>
      <c r="BJ1859">
        <v>800</v>
      </c>
      <c r="BK1859">
        <v>-125</v>
      </c>
      <c r="BL1859" t="s">
        <v>130</v>
      </c>
      <c r="BM1859">
        <v>1</v>
      </c>
      <c r="BN1859">
        <v>0</v>
      </c>
      <c r="BO1859">
        <v>1</v>
      </c>
      <c r="BP1859">
        <v>0</v>
      </c>
      <c r="BT1859">
        <v>0</v>
      </c>
      <c r="BU1859">
        <v>0</v>
      </c>
      <c r="CE1859" t="str">
        <f>"21:17:38.853"</f>
        <v>21:17:38.853</v>
      </c>
      <c r="CF1859">
        <v>853091161</v>
      </c>
      <c r="CI1859">
        <v>0</v>
      </c>
      <c r="CJ1859">
        <v>1504</v>
      </c>
      <c r="CK1859">
        <v>1011.2</v>
      </c>
      <c r="CL1859">
        <v>4.2187999999999999</v>
      </c>
      <c r="CM1859">
        <v>1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6</v>
      </c>
      <c r="CY1859">
        <v>7</v>
      </c>
      <c r="CZ1859" t="s">
        <v>131</v>
      </c>
      <c r="DA1859">
        <v>145</v>
      </c>
      <c r="DB1859">
        <v>1</v>
      </c>
      <c r="DC1859" t="s">
        <v>132</v>
      </c>
      <c r="DD1859" t="s">
        <v>133</v>
      </c>
      <c r="DG1859">
        <v>1961950</v>
      </c>
      <c r="DI1859">
        <v>0</v>
      </c>
      <c r="DJ1859">
        <v>0</v>
      </c>
      <c r="DK1859">
        <v>1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3">
      <c r="A1860" t="str">
        <f>"09/28/2024 21:17:40.207"</f>
        <v>09/28/2024 21:17:40.207</v>
      </c>
      <c r="C1860" t="str">
        <f t="shared" si="115"/>
        <v>FFDFD7C0</v>
      </c>
      <c r="D1860" t="s">
        <v>136</v>
      </c>
      <c r="E1860">
        <v>3</v>
      </c>
      <c r="F1860">
        <v>1003</v>
      </c>
      <c r="G1860" t="s">
        <v>142</v>
      </c>
      <c r="J1860" t="s">
        <v>137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"21:17:39.922"</f>
        <v>21:17:39.922</v>
      </c>
      <c r="T1860" t="str">
        <f>"21:17:39.422"</f>
        <v>21:17:39.422</v>
      </c>
      <c r="U1860" t="str">
        <f t="shared" si="117"/>
        <v>A073EB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126</v>
      </c>
      <c r="AG1860">
        <v>0</v>
      </c>
      <c r="AH1860">
        <v>0</v>
      </c>
      <c r="AI1860">
        <v>2</v>
      </c>
      <c r="AJ1860">
        <v>1</v>
      </c>
      <c r="AK1860" t="s">
        <v>890</v>
      </c>
      <c r="AL1860">
        <v>36.037022999999998</v>
      </c>
      <c r="AM1860" t="s">
        <v>891</v>
      </c>
      <c r="AN1860">
        <v>-75.663657000000001</v>
      </c>
      <c r="AO1860">
        <v>25</v>
      </c>
      <c r="AP1860">
        <v>925</v>
      </c>
      <c r="AQ1860" t="s">
        <v>129</v>
      </c>
      <c r="AR1860">
        <v>-84</v>
      </c>
      <c r="AS1860">
        <v>0</v>
      </c>
      <c r="AT1860">
        <v>-448</v>
      </c>
      <c r="BB1860" t="str">
        <f t="shared" si="118"/>
        <v>1200</v>
      </c>
      <c r="BC1860">
        <v>1</v>
      </c>
      <c r="BD1860" t="str">
        <f t="shared" si="116"/>
        <v xml:space="preserve">N1281F  </v>
      </c>
      <c r="BE1860">
        <v>1</v>
      </c>
      <c r="BG1860">
        <v>0</v>
      </c>
      <c r="BH1860">
        <v>0</v>
      </c>
      <c r="BI1860">
        <v>0</v>
      </c>
      <c r="BJ1860">
        <v>775</v>
      </c>
      <c r="BK1860">
        <v>-150</v>
      </c>
      <c r="BL1860" t="s">
        <v>130</v>
      </c>
      <c r="BM1860">
        <v>1</v>
      </c>
      <c r="BN1860">
        <v>0</v>
      </c>
      <c r="BO1860">
        <v>1</v>
      </c>
      <c r="BP1860">
        <v>0</v>
      </c>
      <c r="BT1860">
        <v>0</v>
      </c>
      <c r="BU1860">
        <v>0</v>
      </c>
      <c r="CE1860" t="str">
        <f>"21:17:39.928"</f>
        <v>21:17:39.928</v>
      </c>
      <c r="CF1860">
        <v>927890368</v>
      </c>
      <c r="CI1860">
        <v>0</v>
      </c>
      <c r="CJ1860">
        <v>1504</v>
      </c>
      <c r="CK1860">
        <v>1011.2</v>
      </c>
      <c r="CL1860">
        <v>4.2187999999999999</v>
      </c>
      <c r="CM1860">
        <v>1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5</v>
      </c>
      <c r="CY1860">
        <v>7</v>
      </c>
      <c r="CZ1860" t="s">
        <v>131</v>
      </c>
      <c r="DA1860">
        <v>145</v>
      </c>
      <c r="DB1860">
        <v>1</v>
      </c>
      <c r="DC1860" t="s">
        <v>132</v>
      </c>
      <c r="DD1860" t="s">
        <v>133</v>
      </c>
      <c r="DG1860">
        <v>1962381</v>
      </c>
      <c r="DI1860">
        <v>0</v>
      </c>
      <c r="DJ1860">
        <v>0</v>
      </c>
      <c r="DK1860">
        <v>0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3">
      <c r="A1861" t="str">
        <f>"09/28/2024 21:17:40.207"</f>
        <v>09/28/2024 21:17:40.207</v>
      </c>
      <c r="C1861" t="str">
        <f t="shared" si="115"/>
        <v>FFDFD7C0</v>
      </c>
      <c r="D1861" t="s">
        <v>143</v>
      </c>
      <c r="E1861">
        <v>13</v>
      </c>
      <c r="J1861" t="s">
        <v>144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"21:17:39.922"</f>
        <v>21:17:39.922</v>
      </c>
      <c r="T1861" t="str">
        <f>"21:17:39.422"</f>
        <v>21:17:39.422</v>
      </c>
      <c r="U1861" t="str">
        <f t="shared" si="117"/>
        <v>A073EB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126</v>
      </c>
      <c r="AG1861">
        <v>0</v>
      </c>
      <c r="AH1861">
        <v>0</v>
      </c>
      <c r="AI1861">
        <v>2</v>
      </c>
      <c r="AJ1861">
        <v>1</v>
      </c>
      <c r="AK1861" t="s">
        <v>890</v>
      </c>
      <c r="AL1861">
        <v>36.037022999999998</v>
      </c>
      <c r="AM1861" t="s">
        <v>891</v>
      </c>
      <c r="AN1861">
        <v>-75.663657000000001</v>
      </c>
      <c r="AO1861">
        <v>25</v>
      </c>
      <c r="AP1861">
        <v>925</v>
      </c>
      <c r="AQ1861" t="s">
        <v>129</v>
      </c>
      <c r="AR1861">
        <v>-84</v>
      </c>
      <c r="AS1861">
        <v>0</v>
      </c>
      <c r="AT1861">
        <v>-448</v>
      </c>
      <c r="BB1861" t="str">
        <f t="shared" si="118"/>
        <v>1200</v>
      </c>
      <c r="BC1861">
        <v>1</v>
      </c>
      <c r="BD1861" t="str">
        <f t="shared" si="116"/>
        <v xml:space="preserve">N1281F  </v>
      </c>
      <c r="BE1861">
        <v>1</v>
      </c>
      <c r="BG1861">
        <v>0</v>
      </c>
      <c r="BH1861">
        <v>0</v>
      </c>
      <c r="BI1861">
        <v>0</v>
      </c>
      <c r="BJ1861">
        <v>775</v>
      </c>
      <c r="BK1861">
        <v>-150</v>
      </c>
      <c r="BL1861" t="s">
        <v>130</v>
      </c>
      <c r="BM1861">
        <v>1</v>
      </c>
      <c r="BN1861">
        <v>0</v>
      </c>
      <c r="BO1861">
        <v>1</v>
      </c>
      <c r="BP1861">
        <v>0</v>
      </c>
      <c r="BT1861">
        <v>0</v>
      </c>
      <c r="BU1861">
        <v>0</v>
      </c>
      <c r="CE1861" t="str">
        <f>"21:17:39.928"</f>
        <v>21:17:39.928</v>
      </c>
      <c r="CF1861">
        <v>927890368</v>
      </c>
      <c r="CI1861">
        <v>0</v>
      </c>
      <c r="CJ1861">
        <v>1504</v>
      </c>
      <c r="CK1861">
        <v>1011.2</v>
      </c>
      <c r="CL1861">
        <v>4.2187999999999999</v>
      </c>
      <c r="CM1861">
        <v>1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5</v>
      </c>
      <c r="CY1861">
        <v>7</v>
      </c>
      <c r="CZ1861" t="s">
        <v>131</v>
      </c>
      <c r="DA1861">
        <v>145</v>
      </c>
      <c r="DB1861">
        <v>1</v>
      </c>
      <c r="DC1861" t="s">
        <v>132</v>
      </c>
      <c r="DD1861" t="s">
        <v>133</v>
      </c>
      <c r="DG1861">
        <v>1962381</v>
      </c>
      <c r="DI1861">
        <v>0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3">
      <c r="A1862" t="str">
        <f>"09/28/2024 21:17:40.239"</f>
        <v>09/28/2024 21:17:40.239</v>
      </c>
      <c r="C1862" t="str">
        <f t="shared" si="115"/>
        <v>FFDFD7C0</v>
      </c>
      <c r="D1862" t="s">
        <v>136</v>
      </c>
      <c r="E1862">
        <v>4</v>
      </c>
      <c r="F1862">
        <v>1004</v>
      </c>
      <c r="G1862" t="s">
        <v>124</v>
      </c>
      <c r="J1862" t="s">
        <v>137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"21:17:39.922"</f>
        <v>21:17:39.922</v>
      </c>
      <c r="T1862" t="str">
        <f>"21:17:39.422"</f>
        <v>21:17:39.422</v>
      </c>
      <c r="U1862" t="str">
        <f t="shared" si="117"/>
        <v>A073EB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126</v>
      </c>
      <c r="AG1862">
        <v>0</v>
      </c>
      <c r="AH1862">
        <v>0</v>
      </c>
      <c r="AI1862">
        <v>2</v>
      </c>
      <c r="AJ1862">
        <v>1</v>
      </c>
      <c r="AK1862" t="s">
        <v>890</v>
      </c>
      <c r="AL1862">
        <v>36.037022999999998</v>
      </c>
      <c r="AM1862" t="s">
        <v>891</v>
      </c>
      <c r="AN1862">
        <v>-75.663657000000001</v>
      </c>
      <c r="AO1862">
        <v>25</v>
      </c>
      <c r="AP1862">
        <v>925</v>
      </c>
      <c r="AQ1862" t="s">
        <v>129</v>
      </c>
      <c r="AR1862">
        <v>-84</v>
      </c>
      <c r="AS1862">
        <v>0</v>
      </c>
      <c r="AT1862">
        <v>-448</v>
      </c>
      <c r="BB1862" t="str">
        <f t="shared" si="118"/>
        <v>1200</v>
      </c>
      <c r="BC1862">
        <v>1</v>
      </c>
      <c r="BD1862" t="str">
        <f t="shared" si="116"/>
        <v xml:space="preserve">N1281F  </v>
      </c>
      <c r="BE1862">
        <v>1</v>
      </c>
      <c r="BG1862">
        <v>0</v>
      </c>
      <c r="BH1862">
        <v>0</v>
      </c>
      <c r="BI1862">
        <v>0</v>
      </c>
      <c r="BJ1862">
        <v>775</v>
      </c>
      <c r="BK1862">
        <v>-150</v>
      </c>
      <c r="BL1862" t="s">
        <v>130</v>
      </c>
      <c r="BM1862">
        <v>1</v>
      </c>
      <c r="BN1862">
        <v>0</v>
      </c>
      <c r="BO1862">
        <v>1</v>
      </c>
      <c r="BP1862">
        <v>0</v>
      </c>
      <c r="BT1862">
        <v>0</v>
      </c>
      <c r="BU1862">
        <v>0</v>
      </c>
      <c r="CE1862" t="str">
        <f>"21:17:39.928"</f>
        <v>21:17:39.928</v>
      </c>
      <c r="CF1862">
        <v>927890368</v>
      </c>
      <c r="CI1862">
        <v>0</v>
      </c>
      <c r="CJ1862">
        <v>1504</v>
      </c>
      <c r="CK1862">
        <v>1011.2</v>
      </c>
      <c r="CL1862">
        <v>4.2187999999999999</v>
      </c>
      <c r="CM1862">
        <v>1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5</v>
      </c>
      <c r="CY1862">
        <v>7</v>
      </c>
      <c r="CZ1862" t="s">
        <v>131</v>
      </c>
      <c r="DA1862">
        <v>145</v>
      </c>
      <c r="DB1862">
        <v>1</v>
      </c>
      <c r="DC1862" t="s">
        <v>132</v>
      </c>
      <c r="DD1862" t="s">
        <v>133</v>
      </c>
      <c r="DG1862">
        <v>1962381</v>
      </c>
      <c r="DI1862">
        <v>0</v>
      </c>
      <c r="DJ1862">
        <v>0</v>
      </c>
      <c r="DK1862">
        <v>1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3">
      <c r="A1863" t="str">
        <f>"09/28/2024 21:17:40.254"</f>
        <v>09/28/2024 21:17:40.254</v>
      </c>
      <c r="C1863" t="str">
        <f t="shared" si="115"/>
        <v>FFDFD7C0</v>
      </c>
      <c r="D1863" t="s">
        <v>123</v>
      </c>
      <c r="E1863">
        <v>2</v>
      </c>
      <c r="H1863">
        <v>158</v>
      </c>
      <c r="I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"21:17:39.922"</f>
        <v>21:17:39.922</v>
      </c>
      <c r="T1863" t="str">
        <f>"21:17:39.422"</f>
        <v>21:17:39.422</v>
      </c>
      <c r="U1863" t="str">
        <f t="shared" si="117"/>
        <v>A073EB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126</v>
      </c>
      <c r="AG1863">
        <v>0</v>
      </c>
      <c r="AH1863">
        <v>0</v>
      </c>
      <c r="AI1863">
        <v>2</v>
      </c>
      <c r="AJ1863">
        <v>1</v>
      </c>
      <c r="AK1863" t="s">
        <v>890</v>
      </c>
      <c r="AL1863">
        <v>36.037022999999998</v>
      </c>
      <c r="AM1863" t="s">
        <v>891</v>
      </c>
      <c r="AN1863">
        <v>-75.663657000000001</v>
      </c>
      <c r="AO1863">
        <v>25</v>
      </c>
      <c r="AP1863">
        <v>925</v>
      </c>
      <c r="AQ1863" t="s">
        <v>129</v>
      </c>
      <c r="AR1863">
        <v>-84</v>
      </c>
      <c r="AS1863">
        <v>0</v>
      </c>
      <c r="AT1863">
        <v>-448</v>
      </c>
      <c r="BB1863" t="str">
        <f t="shared" si="118"/>
        <v>1200</v>
      </c>
      <c r="BC1863">
        <v>1</v>
      </c>
      <c r="BD1863" t="str">
        <f t="shared" si="116"/>
        <v xml:space="preserve">N1281F  </v>
      </c>
      <c r="BE1863">
        <v>1</v>
      </c>
      <c r="BG1863">
        <v>0</v>
      </c>
      <c r="BH1863">
        <v>0</v>
      </c>
      <c r="BI1863">
        <v>0</v>
      </c>
      <c r="BJ1863">
        <v>775</v>
      </c>
      <c r="BK1863">
        <v>-150</v>
      </c>
      <c r="BL1863" t="s">
        <v>130</v>
      </c>
      <c r="BM1863">
        <v>1</v>
      </c>
      <c r="BN1863">
        <v>0</v>
      </c>
      <c r="BO1863">
        <v>1</v>
      </c>
      <c r="BP1863">
        <v>0</v>
      </c>
      <c r="BT1863">
        <v>0</v>
      </c>
      <c r="BU1863">
        <v>0</v>
      </c>
      <c r="CE1863" t="str">
        <f>"21:17:39.928"</f>
        <v>21:17:39.928</v>
      </c>
      <c r="CF1863">
        <v>927890368</v>
      </c>
      <c r="CI1863">
        <v>0</v>
      </c>
      <c r="CJ1863">
        <v>1504</v>
      </c>
      <c r="CK1863">
        <v>1011.2</v>
      </c>
      <c r="CL1863">
        <v>4.2187999999999999</v>
      </c>
      <c r="CM1863">
        <v>1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5</v>
      </c>
      <c r="CY1863">
        <v>7</v>
      </c>
      <c r="CZ1863" t="s">
        <v>131</v>
      </c>
      <c r="DA1863">
        <v>145</v>
      </c>
      <c r="DB1863">
        <v>1</v>
      </c>
      <c r="DC1863" t="s">
        <v>132</v>
      </c>
      <c r="DD1863" t="s">
        <v>133</v>
      </c>
      <c r="DG1863">
        <v>1962381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3">
      <c r="A1864" t="str">
        <f>"09/28/2024 21:17:40.254"</f>
        <v>09/28/2024 21:17:40.254</v>
      </c>
      <c r="C1864" t="str">
        <f t="shared" si="115"/>
        <v>FFDFD7C0</v>
      </c>
      <c r="D1864" t="s">
        <v>427</v>
      </c>
      <c r="E1864">
        <v>46</v>
      </c>
      <c r="H1864">
        <v>143</v>
      </c>
      <c r="I1864" t="s">
        <v>428</v>
      </c>
      <c r="J1864" t="s">
        <v>297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"21:17:39.922"</f>
        <v>21:17:39.922</v>
      </c>
      <c r="T1864" t="str">
        <f>"21:17:39.422"</f>
        <v>21:17:39.422</v>
      </c>
      <c r="U1864" t="str">
        <f t="shared" si="117"/>
        <v>A073EB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126</v>
      </c>
      <c r="AG1864">
        <v>0</v>
      </c>
      <c r="AH1864">
        <v>0</v>
      </c>
      <c r="AI1864">
        <v>2</v>
      </c>
      <c r="AJ1864">
        <v>1</v>
      </c>
      <c r="AK1864" t="s">
        <v>890</v>
      </c>
      <c r="AL1864">
        <v>36.037022999999998</v>
      </c>
      <c r="AM1864" t="s">
        <v>891</v>
      </c>
      <c r="AN1864">
        <v>-75.663657000000001</v>
      </c>
      <c r="AO1864">
        <v>25</v>
      </c>
      <c r="AP1864">
        <v>925</v>
      </c>
      <c r="AQ1864" t="s">
        <v>129</v>
      </c>
      <c r="AR1864">
        <v>-84</v>
      </c>
      <c r="AS1864">
        <v>0</v>
      </c>
      <c r="AT1864">
        <v>-448</v>
      </c>
      <c r="BB1864" t="str">
        <f t="shared" si="118"/>
        <v>1200</v>
      </c>
      <c r="BC1864">
        <v>1</v>
      </c>
      <c r="BD1864" t="str">
        <f t="shared" si="116"/>
        <v xml:space="preserve">N1281F  </v>
      </c>
      <c r="BE1864">
        <v>1</v>
      </c>
      <c r="BG1864">
        <v>0</v>
      </c>
      <c r="BH1864">
        <v>0</v>
      </c>
      <c r="BI1864">
        <v>0</v>
      </c>
      <c r="BJ1864">
        <v>775</v>
      </c>
      <c r="BK1864">
        <v>-150</v>
      </c>
      <c r="BL1864" t="s">
        <v>130</v>
      </c>
      <c r="BM1864">
        <v>1</v>
      </c>
      <c r="BN1864">
        <v>0</v>
      </c>
      <c r="BO1864">
        <v>1</v>
      </c>
      <c r="BP1864">
        <v>0</v>
      </c>
      <c r="BT1864">
        <v>0</v>
      </c>
      <c r="BU1864">
        <v>0</v>
      </c>
      <c r="CE1864" t="str">
        <f>"21:17:39.928"</f>
        <v>21:17:39.928</v>
      </c>
      <c r="CF1864">
        <v>927890368</v>
      </c>
      <c r="CI1864">
        <v>0</v>
      </c>
      <c r="CJ1864">
        <v>1504</v>
      </c>
      <c r="CK1864">
        <v>1011.2</v>
      </c>
      <c r="CL1864">
        <v>4.2187999999999999</v>
      </c>
      <c r="CM1864">
        <v>1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5</v>
      </c>
      <c r="CY1864">
        <v>7</v>
      </c>
      <c r="CZ1864" t="s">
        <v>131</v>
      </c>
      <c r="DA1864">
        <v>145</v>
      </c>
      <c r="DB1864">
        <v>1</v>
      </c>
      <c r="DC1864" t="s">
        <v>132</v>
      </c>
      <c r="DD1864" t="s">
        <v>133</v>
      </c>
      <c r="DG1864">
        <v>1962381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3">
      <c r="A1865" t="str">
        <f>"09/28/2024 21:17:41.129"</f>
        <v>09/28/2024 21:17:41.129</v>
      </c>
      <c r="C1865" t="str">
        <f t="shared" si="115"/>
        <v>FFDFD7C0</v>
      </c>
      <c r="D1865" t="s">
        <v>427</v>
      </c>
      <c r="E1865">
        <v>46</v>
      </c>
      <c r="H1865">
        <v>143</v>
      </c>
      <c r="I1865" t="s">
        <v>428</v>
      </c>
      <c r="J1865" t="s">
        <v>297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"21:17:40.898"</f>
        <v>21:17:40.898</v>
      </c>
      <c r="T1865" t="str">
        <f>"21:17:40.398"</f>
        <v>21:17:40.398</v>
      </c>
      <c r="U1865" t="str">
        <f t="shared" si="117"/>
        <v>A073EB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126</v>
      </c>
      <c r="AG1865">
        <v>0</v>
      </c>
      <c r="AH1865">
        <v>0</v>
      </c>
      <c r="AI1865">
        <v>2</v>
      </c>
      <c r="AJ1865">
        <v>1</v>
      </c>
      <c r="AK1865" t="s">
        <v>889</v>
      </c>
      <c r="AL1865">
        <v>36.03698</v>
      </c>
      <c r="AM1865" t="s">
        <v>892</v>
      </c>
      <c r="AN1865">
        <v>-75.664043000000007</v>
      </c>
      <c r="AO1865">
        <v>25</v>
      </c>
      <c r="AP1865">
        <v>925</v>
      </c>
      <c r="AQ1865" t="s">
        <v>129</v>
      </c>
      <c r="AR1865">
        <v>-82</v>
      </c>
      <c r="AS1865">
        <v>-9</v>
      </c>
      <c r="AT1865">
        <v>-512</v>
      </c>
      <c r="BB1865" t="str">
        <f t="shared" si="118"/>
        <v>1200</v>
      </c>
      <c r="BC1865">
        <v>1</v>
      </c>
      <c r="BD1865" t="str">
        <f t="shared" si="116"/>
        <v xml:space="preserve">N1281F  </v>
      </c>
      <c r="BE1865">
        <v>1</v>
      </c>
      <c r="BG1865">
        <v>0</v>
      </c>
      <c r="BH1865">
        <v>0</v>
      </c>
      <c r="BI1865">
        <v>0</v>
      </c>
      <c r="BJ1865">
        <v>775</v>
      </c>
      <c r="BK1865">
        <v>-150</v>
      </c>
      <c r="BL1865" t="s">
        <v>130</v>
      </c>
      <c r="BM1865">
        <v>1</v>
      </c>
      <c r="BN1865">
        <v>0</v>
      </c>
      <c r="BO1865">
        <v>1</v>
      </c>
      <c r="BP1865">
        <v>0</v>
      </c>
      <c r="BT1865">
        <v>0</v>
      </c>
      <c r="BU1865">
        <v>0</v>
      </c>
      <c r="CE1865" t="str">
        <f>"21:17:40.901"</f>
        <v>21:17:40.901</v>
      </c>
      <c r="CF1865">
        <v>901108050</v>
      </c>
      <c r="CI1865">
        <v>0</v>
      </c>
      <c r="CJ1865">
        <v>1504</v>
      </c>
      <c r="CK1865">
        <v>1011.2</v>
      </c>
      <c r="CL1865">
        <v>4.2187999999999999</v>
      </c>
      <c r="CM1865">
        <v>1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6</v>
      </c>
      <c r="CY1865">
        <v>7</v>
      </c>
      <c r="CZ1865" t="s">
        <v>131</v>
      </c>
      <c r="DA1865">
        <v>145</v>
      </c>
      <c r="DB1865">
        <v>1</v>
      </c>
      <c r="DC1865" t="s">
        <v>132</v>
      </c>
      <c r="DD1865" t="s">
        <v>133</v>
      </c>
      <c r="DG1865">
        <v>1962811</v>
      </c>
      <c r="DI1865">
        <v>0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3">
      <c r="A1866" t="str">
        <f>"09/28/2024 21:17:41.129"</f>
        <v>09/28/2024 21:17:41.129</v>
      </c>
      <c r="C1866" t="str">
        <f t="shared" si="115"/>
        <v>FFDFD7C0</v>
      </c>
      <c r="D1866" t="s">
        <v>123</v>
      </c>
      <c r="E1866">
        <v>2</v>
      </c>
      <c r="H1866">
        <v>158</v>
      </c>
      <c r="I1866" t="s">
        <v>124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"21:17:40.898"</f>
        <v>21:17:40.898</v>
      </c>
      <c r="T1866" t="str">
        <f>"21:17:40.398"</f>
        <v>21:17:40.398</v>
      </c>
      <c r="U1866" t="str">
        <f t="shared" si="117"/>
        <v>A073EB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126</v>
      </c>
      <c r="AG1866">
        <v>0</v>
      </c>
      <c r="AH1866">
        <v>0</v>
      </c>
      <c r="AI1866">
        <v>2</v>
      </c>
      <c r="AJ1866">
        <v>1</v>
      </c>
      <c r="AK1866" t="s">
        <v>889</v>
      </c>
      <c r="AL1866">
        <v>36.03698</v>
      </c>
      <c r="AM1866" t="s">
        <v>892</v>
      </c>
      <c r="AN1866">
        <v>-75.664043000000007</v>
      </c>
      <c r="AO1866">
        <v>25</v>
      </c>
      <c r="AP1866">
        <v>925</v>
      </c>
      <c r="AQ1866" t="s">
        <v>129</v>
      </c>
      <c r="AR1866">
        <v>-82</v>
      </c>
      <c r="AS1866">
        <v>-9</v>
      </c>
      <c r="AT1866">
        <v>-512</v>
      </c>
      <c r="BB1866" t="str">
        <f t="shared" si="118"/>
        <v>1200</v>
      </c>
      <c r="BC1866">
        <v>1</v>
      </c>
      <c r="BD1866" t="str">
        <f t="shared" si="116"/>
        <v xml:space="preserve">N1281F  </v>
      </c>
      <c r="BE1866">
        <v>1</v>
      </c>
      <c r="BG1866">
        <v>0</v>
      </c>
      <c r="BH1866">
        <v>0</v>
      </c>
      <c r="BI1866">
        <v>0</v>
      </c>
      <c r="BJ1866">
        <v>775</v>
      </c>
      <c r="BK1866">
        <v>-150</v>
      </c>
      <c r="BL1866" t="s">
        <v>130</v>
      </c>
      <c r="BM1866">
        <v>1</v>
      </c>
      <c r="BN1866">
        <v>0</v>
      </c>
      <c r="BO1866">
        <v>1</v>
      </c>
      <c r="BP1866">
        <v>0</v>
      </c>
      <c r="BT1866">
        <v>0</v>
      </c>
      <c r="BU1866">
        <v>0</v>
      </c>
      <c r="CE1866" t="str">
        <f>"21:17:40.901"</f>
        <v>21:17:40.901</v>
      </c>
      <c r="CF1866">
        <v>901108050</v>
      </c>
      <c r="CI1866">
        <v>0</v>
      </c>
      <c r="CJ1866">
        <v>1504</v>
      </c>
      <c r="CK1866">
        <v>1011.2</v>
      </c>
      <c r="CL1866">
        <v>4.2187999999999999</v>
      </c>
      <c r="CM1866">
        <v>1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6</v>
      </c>
      <c r="CY1866">
        <v>7</v>
      </c>
      <c r="CZ1866" t="s">
        <v>131</v>
      </c>
      <c r="DA1866">
        <v>145</v>
      </c>
      <c r="DB1866">
        <v>1</v>
      </c>
      <c r="DC1866" t="s">
        <v>132</v>
      </c>
      <c r="DD1866" t="s">
        <v>133</v>
      </c>
      <c r="DG1866">
        <v>1962811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3">
      <c r="A1867" t="str">
        <f>"09/28/2024 21:17:41.160"</f>
        <v>09/28/2024 21:17:41.160</v>
      </c>
      <c r="C1867" t="str">
        <f t="shared" si="115"/>
        <v>FFDFD7C0</v>
      </c>
      <c r="D1867" t="s">
        <v>136</v>
      </c>
      <c r="E1867">
        <v>3</v>
      </c>
      <c r="F1867">
        <v>1003</v>
      </c>
      <c r="G1867" t="s">
        <v>142</v>
      </c>
      <c r="J1867" t="s">
        <v>137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"21:17:40.898"</f>
        <v>21:17:40.898</v>
      </c>
      <c r="T1867" t="str">
        <f>"21:17:40.398"</f>
        <v>21:17:40.398</v>
      </c>
      <c r="U1867" t="str">
        <f t="shared" si="117"/>
        <v>A073EB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126</v>
      </c>
      <c r="AG1867">
        <v>0</v>
      </c>
      <c r="AH1867">
        <v>0</v>
      </c>
      <c r="AI1867">
        <v>2</v>
      </c>
      <c r="AJ1867">
        <v>1</v>
      </c>
      <c r="AK1867" t="s">
        <v>889</v>
      </c>
      <c r="AL1867">
        <v>36.03698</v>
      </c>
      <c r="AM1867" t="s">
        <v>892</v>
      </c>
      <c r="AN1867">
        <v>-75.664043000000007</v>
      </c>
      <c r="AO1867">
        <v>25</v>
      </c>
      <c r="AP1867">
        <v>925</v>
      </c>
      <c r="AQ1867" t="s">
        <v>129</v>
      </c>
      <c r="AR1867">
        <v>-82</v>
      </c>
      <c r="AS1867">
        <v>-9</v>
      </c>
      <c r="AT1867">
        <v>-512</v>
      </c>
      <c r="BB1867" t="str">
        <f t="shared" si="118"/>
        <v>1200</v>
      </c>
      <c r="BC1867">
        <v>1</v>
      </c>
      <c r="BD1867" t="str">
        <f t="shared" si="116"/>
        <v xml:space="preserve">N1281F  </v>
      </c>
      <c r="BE1867">
        <v>1</v>
      </c>
      <c r="BG1867">
        <v>0</v>
      </c>
      <c r="BH1867">
        <v>0</v>
      </c>
      <c r="BI1867">
        <v>0</v>
      </c>
      <c r="BJ1867">
        <v>775</v>
      </c>
      <c r="BK1867">
        <v>-150</v>
      </c>
      <c r="BL1867" t="s">
        <v>130</v>
      </c>
      <c r="BM1867">
        <v>1</v>
      </c>
      <c r="BN1867">
        <v>0</v>
      </c>
      <c r="BO1867">
        <v>1</v>
      </c>
      <c r="BP1867">
        <v>0</v>
      </c>
      <c r="BT1867">
        <v>0</v>
      </c>
      <c r="BU1867">
        <v>0</v>
      </c>
      <c r="CE1867" t="str">
        <f>"21:17:40.901"</f>
        <v>21:17:40.901</v>
      </c>
      <c r="CF1867">
        <v>901108050</v>
      </c>
      <c r="CI1867">
        <v>0</v>
      </c>
      <c r="CJ1867">
        <v>1504</v>
      </c>
      <c r="CK1867">
        <v>1011.2</v>
      </c>
      <c r="CL1867">
        <v>4.2187999999999999</v>
      </c>
      <c r="CM1867">
        <v>1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6</v>
      </c>
      <c r="CY1867">
        <v>7</v>
      </c>
      <c r="CZ1867" t="s">
        <v>131</v>
      </c>
      <c r="DA1867">
        <v>145</v>
      </c>
      <c r="DB1867">
        <v>1</v>
      </c>
      <c r="DC1867" t="s">
        <v>132</v>
      </c>
      <c r="DD1867" t="s">
        <v>133</v>
      </c>
      <c r="DG1867">
        <v>1962811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3">
      <c r="A1868" t="str">
        <f>"09/28/2024 21:17:41.160"</f>
        <v>09/28/2024 21:17:41.160</v>
      </c>
      <c r="C1868" t="str">
        <f t="shared" si="115"/>
        <v>FFDFD7C0</v>
      </c>
      <c r="D1868" t="s">
        <v>143</v>
      </c>
      <c r="E1868">
        <v>13</v>
      </c>
      <c r="J1868" t="s">
        <v>144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"21:17:40.898"</f>
        <v>21:17:40.898</v>
      </c>
      <c r="T1868" t="str">
        <f>"21:17:40.398"</f>
        <v>21:17:40.398</v>
      </c>
      <c r="U1868" t="str">
        <f t="shared" si="117"/>
        <v>A073EB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126</v>
      </c>
      <c r="AG1868">
        <v>0</v>
      </c>
      <c r="AH1868">
        <v>0</v>
      </c>
      <c r="AI1868">
        <v>2</v>
      </c>
      <c r="AJ1868">
        <v>1</v>
      </c>
      <c r="AK1868" t="s">
        <v>889</v>
      </c>
      <c r="AL1868">
        <v>36.03698</v>
      </c>
      <c r="AM1868" t="s">
        <v>892</v>
      </c>
      <c r="AN1868">
        <v>-75.664043000000007</v>
      </c>
      <c r="AO1868">
        <v>25</v>
      </c>
      <c r="AP1868">
        <v>925</v>
      </c>
      <c r="AQ1868" t="s">
        <v>129</v>
      </c>
      <c r="AR1868">
        <v>-82</v>
      </c>
      <c r="AS1868">
        <v>-9</v>
      </c>
      <c r="AT1868">
        <v>-512</v>
      </c>
      <c r="BB1868" t="str">
        <f t="shared" si="118"/>
        <v>1200</v>
      </c>
      <c r="BC1868">
        <v>1</v>
      </c>
      <c r="BD1868" t="str">
        <f t="shared" si="116"/>
        <v xml:space="preserve">N1281F  </v>
      </c>
      <c r="BE1868">
        <v>1</v>
      </c>
      <c r="BG1868">
        <v>0</v>
      </c>
      <c r="BH1868">
        <v>0</v>
      </c>
      <c r="BI1868">
        <v>0</v>
      </c>
      <c r="BJ1868">
        <v>775</v>
      </c>
      <c r="BK1868">
        <v>-150</v>
      </c>
      <c r="BL1868" t="s">
        <v>130</v>
      </c>
      <c r="BM1868">
        <v>1</v>
      </c>
      <c r="BN1868">
        <v>0</v>
      </c>
      <c r="BO1868">
        <v>1</v>
      </c>
      <c r="BP1868">
        <v>0</v>
      </c>
      <c r="BT1868">
        <v>0</v>
      </c>
      <c r="BU1868">
        <v>0</v>
      </c>
      <c r="CE1868" t="str">
        <f>"21:17:40.901"</f>
        <v>21:17:40.901</v>
      </c>
      <c r="CF1868">
        <v>901108050</v>
      </c>
      <c r="CI1868">
        <v>0</v>
      </c>
      <c r="CJ1868">
        <v>1504</v>
      </c>
      <c r="CK1868">
        <v>1011.2</v>
      </c>
      <c r="CL1868">
        <v>4.2187999999999999</v>
      </c>
      <c r="CM1868">
        <v>1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6</v>
      </c>
      <c r="CY1868">
        <v>7</v>
      </c>
      <c r="CZ1868" t="s">
        <v>131</v>
      </c>
      <c r="DA1868">
        <v>145</v>
      </c>
      <c r="DB1868">
        <v>1</v>
      </c>
      <c r="DC1868" t="s">
        <v>132</v>
      </c>
      <c r="DD1868" t="s">
        <v>133</v>
      </c>
      <c r="DG1868">
        <v>1962811</v>
      </c>
      <c r="DI1868">
        <v>0</v>
      </c>
      <c r="DJ1868">
        <v>0</v>
      </c>
      <c r="DK1868">
        <v>1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3">
      <c r="A1869" t="str">
        <f>"09/28/2024 21:17:41.176"</f>
        <v>09/28/2024 21:17:41.176</v>
      </c>
      <c r="C1869" t="str">
        <f t="shared" si="115"/>
        <v>FFDFD7C0</v>
      </c>
      <c r="D1869" t="s">
        <v>136</v>
      </c>
      <c r="E1869">
        <v>4</v>
      </c>
      <c r="F1869">
        <v>1004</v>
      </c>
      <c r="G1869" t="s">
        <v>124</v>
      </c>
      <c r="J1869" t="s">
        <v>137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"21:17:40.898"</f>
        <v>21:17:40.898</v>
      </c>
      <c r="T1869" t="str">
        <f>"21:17:40.398"</f>
        <v>21:17:40.398</v>
      </c>
      <c r="U1869" t="str">
        <f t="shared" si="117"/>
        <v>A073EB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126</v>
      </c>
      <c r="AG1869">
        <v>0</v>
      </c>
      <c r="AH1869">
        <v>0</v>
      </c>
      <c r="AI1869">
        <v>2</v>
      </c>
      <c r="AJ1869">
        <v>1</v>
      </c>
      <c r="AK1869" t="s">
        <v>889</v>
      </c>
      <c r="AL1869">
        <v>36.03698</v>
      </c>
      <c r="AM1869" t="s">
        <v>892</v>
      </c>
      <c r="AN1869">
        <v>-75.664043000000007</v>
      </c>
      <c r="AO1869">
        <v>25</v>
      </c>
      <c r="AP1869">
        <v>925</v>
      </c>
      <c r="AQ1869" t="s">
        <v>129</v>
      </c>
      <c r="AR1869">
        <v>-82</v>
      </c>
      <c r="AS1869">
        <v>-9</v>
      </c>
      <c r="AT1869">
        <v>-512</v>
      </c>
      <c r="BB1869" t="str">
        <f t="shared" si="118"/>
        <v>1200</v>
      </c>
      <c r="BC1869">
        <v>1</v>
      </c>
      <c r="BD1869" t="str">
        <f t="shared" si="116"/>
        <v xml:space="preserve">N1281F  </v>
      </c>
      <c r="BE1869">
        <v>1</v>
      </c>
      <c r="BG1869">
        <v>0</v>
      </c>
      <c r="BH1869">
        <v>0</v>
      </c>
      <c r="BI1869">
        <v>0</v>
      </c>
      <c r="BJ1869">
        <v>775</v>
      </c>
      <c r="BK1869">
        <v>-150</v>
      </c>
      <c r="BL1869" t="s">
        <v>130</v>
      </c>
      <c r="BM1869">
        <v>1</v>
      </c>
      <c r="BN1869">
        <v>0</v>
      </c>
      <c r="BO1869">
        <v>1</v>
      </c>
      <c r="BP1869">
        <v>0</v>
      </c>
      <c r="BT1869">
        <v>0</v>
      </c>
      <c r="BU1869">
        <v>0</v>
      </c>
      <c r="CE1869" t="str">
        <f>"21:17:40.901"</f>
        <v>21:17:40.901</v>
      </c>
      <c r="CF1869">
        <v>901108050</v>
      </c>
      <c r="CI1869">
        <v>0</v>
      </c>
      <c r="CJ1869">
        <v>1504</v>
      </c>
      <c r="CK1869">
        <v>1011.2</v>
      </c>
      <c r="CL1869">
        <v>4.2187999999999999</v>
      </c>
      <c r="CM1869">
        <v>1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6</v>
      </c>
      <c r="CY1869">
        <v>7</v>
      </c>
      <c r="CZ1869" t="s">
        <v>131</v>
      </c>
      <c r="DA1869">
        <v>145</v>
      </c>
      <c r="DB1869">
        <v>1</v>
      </c>
      <c r="DC1869" t="s">
        <v>132</v>
      </c>
      <c r="DD1869" t="s">
        <v>133</v>
      </c>
      <c r="DG1869">
        <v>1962811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3">
      <c r="A1870" t="str">
        <f>"09/28/2024 21:17:42.285"</f>
        <v>09/28/2024 21:17:42.285</v>
      </c>
      <c r="C1870" t="str">
        <f t="shared" si="115"/>
        <v>FFDFD7C0</v>
      </c>
      <c r="D1870" t="s">
        <v>143</v>
      </c>
      <c r="E1870">
        <v>13</v>
      </c>
      <c r="J1870" t="s">
        <v>144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"21:17:41.945"</f>
        <v>21:17:41.945</v>
      </c>
      <c r="T1870" t="str">
        <f>"21:17:41.545"</f>
        <v>21:17:41.545</v>
      </c>
      <c r="U1870" t="str">
        <f t="shared" si="117"/>
        <v>A073EB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126</v>
      </c>
      <c r="AG1870">
        <v>0</v>
      </c>
      <c r="AH1870">
        <v>0</v>
      </c>
      <c r="AI1870">
        <v>2</v>
      </c>
      <c r="AJ1870">
        <v>1</v>
      </c>
      <c r="AK1870" t="s">
        <v>893</v>
      </c>
      <c r="AL1870">
        <v>36.036873</v>
      </c>
      <c r="AM1870" t="s">
        <v>894</v>
      </c>
      <c r="AN1870">
        <v>-75.664536999999996</v>
      </c>
      <c r="AO1870">
        <v>25</v>
      </c>
      <c r="AP1870">
        <v>900</v>
      </c>
      <c r="AQ1870" t="s">
        <v>129</v>
      </c>
      <c r="AR1870">
        <v>-79</v>
      </c>
      <c r="AS1870">
        <v>-18</v>
      </c>
      <c r="AT1870">
        <v>-640</v>
      </c>
      <c r="BB1870" t="str">
        <f t="shared" si="118"/>
        <v>1200</v>
      </c>
      <c r="BC1870">
        <v>1</v>
      </c>
      <c r="BD1870" t="str">
        <f t="shared" si="116"/>
        <v xml:space="preserve">N1281F  </v>
      </c>
      <c r="BE1870">
        <v>1</v>
      </c>
      <c r="BG1870">
        <v>0</v>
      </c>
      <c r="BH1870">
        <v>0</v>
      </c>
      <c r="BI1870">
        <v>0</v>
      </c>
      <c r="BJ1870">
        <v>750</v>
      </c>
      <c r="BK1870">
        <v>-150</v>
      </c>
      <c r="BL1870" t="s">
        <v>130</v>
      </c>
      <c r="BM1870">
        <v>1</v>
      </c>
      <c r="BN1870">
        <v>0</v>
      </c>
      <c r="BO1870">
        <v>1</v>
      </c>
      <c r="BP1870">
        <v>0</v>
      </c>
      <c r="BT1870">
        <v>0</v>
      </c>
      <c r="BU1870">
        <v>0</v>
      </c>
      <c r="CE1870" t="str">
        <f>"21:17:41.946"</f>
        <v>21:17:41.946</v>
      </c>
      <c r="CF1870">
        <v>946415947</v>
      </c>
      <c r="CI1870">
        <v>0</v>
      </c>
      <c r="CJ1870">
        <v>1504</v>
      </c>
      <c r="CK1870">
        <v>1011.2</v>
      </c>
      <c r="CL1870">
        <v>4.2187999999999999</v>
      </c>
      <c r="CM1870">
        <v>1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7</v>
      </c>
      <c r="CY1870">
        <v>7</v>
      </c>
      <c r="CZ1870" t="s">
        <v>131</v>
      </c>
      <c r="DA1870">
        <v>145</v>
      </c>
      <c r="DB1870">
        <v>1</v>
      </c>
      <c r="DC1870" t="s">
        <v>132</v>
      </c>
      <c r="DD1870" t="s">
        <v>133</v>
      </c>
      <c r="DG1870">
        <v>1963239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3">
      <c r="A1871" t="str">
        <f>"09/28/2024 21:17:42.285"</f>
        <v>09/28/2024 21:17:42.285</v>
      </c>
      <c r="C1871" t="str">
        <f t="shared" si="115"/>
        <v>FFDFD7C0</v>
      </c>
      <c r="D1871" t="s">
        <v>136</v>
      </c>
      <c r="E1871">
        <v>4</v>
      </c>
      <c r="F1871">
        <v>1004</v>
      </c>
      <c r="G1871" t="s">
        <v>124</v>
      </c>
      <c r="J1871" t="s">
        <v>137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"21:17:41.945"</f>
        <v>21:17:41.945</v>
      </c>
      <c r="T1871" t="str">
        <f>"21:17:41.545"</f>
        <v>21:17:41.545</v>
      </c>
      <c r="U1871" t="str">
        <f t="shared" si="117"/>
        <v>A073EB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126</v>
      </c>
      <c r="AG1871">
        <v>0</v>
      </c>
      <c r="AH1871">
        <v>0</v>
      </c>
      <c r="AI1871">
        <v>2</v>
      </c>
      <c r="AJ1871">
        <v>1</v>
      </c>
      <c r="AK1871" t="s">
        <v>893</v>
      </c>
      <c r="AL1871">
        <v>36.036873</v>
      </c>
      <c r="AM1871" t="s">
        <v>894</v>
      </c>
      <c r="AN1871">
        <v>-75.664536999999996</v>
      </c>
      <c r="AO1871">
        <v>25</v>
      </c>
      <c r="AP1871">
        <v>900</v>
      </c>
      <c r="AQ1871" t="s">
        <v>129</v>
      </c>
      <c r="AR1871">
        <v>-79</v>
      </c>
      <c r="AS1871">
        <v>-18</v>
      </c>
      <c r="AT1871">
        <v>-640</v>
      </c>
      <c r="BB1871" t="str">
        <f t="shared" si="118"/>
        <v>1200</v>
      </c>
      <c r="BC1871">
        <v>1</v>
      </c>
      <c r="BD1871" t="str">
        <f t="shared" si="116"/>
        <v xml:space="preserve">N1281F  </v>
      </c>
      <c r="BE1871">
        <v>1</v>
      </c>
      <c r="BG1871">
        <v>0</v>
      </c>
      <c r="BH1871">
        <v>0</v>
      </c>
      <c r="BI1871">
        <v>0</v>
      </c>
      <c r="BJ1871">
        <v>750</v>
      </c>
      <c r="BK1871">
        <v>-150</v>
      </c>
      <c r="BL1871" t="s">
        <v>130</v>
      </c>
      <c r="BM1871">
        <v>1</v>
      </c>
      <c r="BN1871">
        <v>0</v>
      </c>
      <c r="BO1871">
        <v>1</v>
      </c>
      <c r="BP1871">
        <v>0</v>
      </c>
      <c r="BT1871">
        <v>0</v>
      </c>
      <c r="BU1871">
        <v>0</v>
      </c>
      <c r="CE1871" t="str">
        <f>"21:17:41.946"</f>
        <v>21:17:41.946</v>
      </c>
      <c r="CF1871">
        <v>946415947</v>
      </c>
      <c r="CI1871">
        <v>0</v>
      </c>
      <c r="CJ1871">
        <v>1504</v>
      </c>
      <c r="CK1871">
        <v>1011.2</v>
      </c>
      <c r="CL1871">
        <v>4.2187999999999999</v>
      </c>
      <c r="CM1871">
        <v>1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7</v>
      </c>
      <c r="CY1871">
        <v>7</v>
      </c>
      <c r="CZ1871" t="s">
        <v>131</v>
      </c>
      <c r="DA1871">
        <v>145</v>
      </c>
      <c r="DB1871">
        <v>1</v>
      </c>
      <c r="DC1871" t="s">
        <v>132</v>
      </c>
      <c r="DD1871" t="s">
        <v>133</v>
      </c>
      <c r="DG1871">
        <v>1963239</v>
      </c>
      <c r="DI1871">
        <v>0</v>
      </c>
      <c r="DJ1871">
        <v>0</v>
      </c>
      <c r="DK1871">
        <v>1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3">
      <c r="A1872" t="str">
        <f>"09/28/2024 21:17:42.285"</f>
        <v>09/28/2024 21:17:42.285</v>
      </c>
      <c r="C1872" t="str">
        <f t="shared" si="115"/>
        <v>FFDFD7C0</v>
      </c>
      <c r="D1872" t="s">
        <v>123</v>
      </c>
      <c r="E1872">
        <v>2</v>
      </c>
      <c r="H1872">
        <v>158</v>
      </c>
      <c r="I1872" t="s">
        <v>124</v>
      </c>
      <c r="J1872" t="s">
        <v>125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"21:17:41.945"</f>
        <v>21:17:41.945</v>
      </c>
      <c r="T1872" t="str">
        <f>"21:17:41.545"</f>
        <v>21:17:41.545</v>
      </c>
      <c r="U1872" t="str">
        <f t="shared" si="117"/>
        <v>A073EB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126</v>
      </c>
      <c r="AG1872">
        <v>0</v>
      </c>
      <c r="AH1872">
        <v>0</v>
      </c>
      <c r="AI1872">
        <v>2</v>
      </c>
      <c r="AJ1872">
        <v>1</v>
      </c>
      <c r="AK1872" t="s">
        <v>893</v>
      </c>
      <c r="AL1872">
        <v>36.036873</v>
      </c>
      <c r="AM1872" t="s">
        <v>894</v>
      </c>
      <c r="AN1872">
        <v>-75.664536999999996</v>
      </c>
      <c r="AO1872">
        <v>25</v>
      </c>
      <c r="AP1872">
        <v>900</v>
      </c>
      <c r="AQ1872" t="s">
        <v>129</v>
      </c>
      <c r="AR1872">
        <v>-79</v>
      </c>
      <c r="AS1872">
        <v>-18</v>
      </c>
      <c r="AT1872">
        <v>-640</v>
      </c>
      <c r="BB1872" t="str">
        <f t="shared" si="118"/>
        <v>1200</v>
      </c>
      <c r="BC1872">
        <v>1</v>
      </c>
      <c r="BD1872" t="str">
        <f t="shared" si="116"/>
        <v xml:space="preserve">N1281F  </v>
      </c>
      <c r="BE1872">
        <v>1</v>
      </c>
      <c r="BG1872">
        <v>0</v>
      </c>
      <c r="BH1872">
        <v>0</v>
      </c>
      <c r="BI1872">
        <v>0</v>
      </c>
      <c r="BJ1872">
        <v>750</v>
      </c>
      <c r="BK1872">
        <v>-150</v>
      </c>
      <c r="BL1872" t="s">
        <v>130</v>
      </c>
      <c r="BM1872">
        <v>1</v>
      </c>
      <c r="BN1872">
        <v>0</v>
      </c>
      <c r="BO1872">
        <v>1</v>
      </c>
      <c r="BP1872">
        <v>0</v>
      </c>
      <c r="BT1872">
        <v>0</v>
      </c>
      <c r="BU1872">
        <v>0</v>
      </c>
      <c r="CE1872" t="str">
        <f>"21:17:41.946"</f>
        <v>21:17:41.946</v>
      </c>
      <c r="CF1872">
        <v>946415947</v>
      </c>
      <c r="CI1872">
        <v>0</v>
      </c>
      <c r="CJ1872">
        <v>1504</v>
      </c>
      <c r="CK1872">
        <v>1011.2</v>
      </c>
      <c r="CL1872">
        <v>4.2187999999999999</v>
      </c>
      <c r="CM1872">
        <v>1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7</v>
      </c>
      <c r="CY1872">
        <v>7</v>
      </c>
      <c r="CZ1872" t="s">
        <v>131</v>
      </c>
      <c r="DA1872">
        <v>145</v>
      </c>
      <c r="DB1872">
        <v>1</v>
      </c>
      <c r="DC1872" t="s">
        <v>132</v>
      </c>
      <c r="DD1872" t="s">
        <v>133</v>
      </c>
      <c r="DG1872">
        <v>1963239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3">
      <c r="A1873" t="str">
        <f>"09/28/2024 21:17:42.285"</f>
        <v>09/28/2024 21:17:42.285</v>
      </c>
      <c r="C1873" t="str">
        <f t="shared" si="115"/>
        <v>FFDFD7C0</v>
      </c>
      <c r="D1873" t="s">
        <v>427</v>
      </c>
      <c r="E1873">
        <v>46</v>
      </c>
      <c r="H1873">
        <v>143</v>
      </c>
      <c r="I1873" t="s">
        <v>428</v>
      </c>
      <c r="J1873" t="s">
        <v>297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"21:17:41.945"</f>
        <v>21:17:41.945</v>
      </c>
      <c r="T1873" t="str">
        <f>"21:17:41.545"</f>
        <v>21:17:41.545</v>
      </c>
      <c r="U1873" t="str">
        <f t="shared" si="117"/>
        <v>A073EB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126</v>
      </c>
      <c r="AG1873">
        <v>0</v>
      </c>
      <c r="AH1873">
        <v>0</v>
      </c>
      <c r="AI1873">
        <v>2</v>
      </c>
      <c r="AJ1873">
        <v>1</v>
      </c>
      <c r="AK1873" t="s">
        <v>893</v>
      </c>
      <c r="AL1873">
        <v>36.036873</v>
      </c>
      <c r="AM1873" t="s">
        <v>894</v>
      </c>
      <c r="AN1873">
        <v>-75.664536999999996</v>
      </c>
      <c r="AO1873">
        <v>25</v>
      </c>
      <c r="AP1873">
        <v>900</v>
      </c>
      <c r="AQ1873" t="s">
        <v>129</v>
      </c>
      <c r="AR1873">
        <v>-79</v>
      </c>
      <c r="AS1873">
        <v>-18</v>
      </c>
      <c r="AT1873">
        <v>-640</v>
      </c>
      <c r="BB1873" t="str">
        <f t="shared" si="118"/>
        <v>1200</v>
      </c>
      <c r="BC1873">
        <v>1</v>
      </c>
      <c r="BD1873" t="str">
        <f t="shared" si="116"/>
        <v xml:space="preserve">N1281F  </v>
      </c>
      <c r="BE1873">
        <v>1</v>
      </c>
      <c r="BG1873">
        <v>0</v>
      </c>
      <c r="BH1873">
        <v>0</v>
      </c>
      <c r="BI1873">
        <v>0</v>
      </c>
      <c r="BJ1873">
        <v>750</v>
      </c>
      <c r="BK1873">
        <v>-150</v>
      </c>
      <c r="BL1873" t="s">
        <v>130</v>
      </c>
      <c r="BM1873">
        <v>1</v>
      </c>
      <c r="BN1873">
        <v>0</v>
      </c>
      <c r="BO1873">
        <v>1</v>
      </c>
      <c r="BP1873">
        <v>0</v>
      </c>
      <c r="BT1873">
        <v>0</v>
      </c>
      <c r="BU1873">
        <v>0</v>
      </c>
      <c r="CE1873" t="str">
        <f>"21:17:41.946"</f>
        <v>21:17:41.946</v>
      </c>
      <c r="CF1873">
        <v>946415947</v>
      </c>
      <c r="CI1873">
        <v>0</v>
      </c>
      <c r="CJ1873">
        <v>1504</v>
      </c>
      <c r="CK1873">
        <v>1011.2</v>
      </c>
      <c r="CL1873">
        <v>4.2187999999999999</v>
      </c>
      <c r="CM1873">
        <v>1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7</v>
      </c>
      <c r="CY1873">
        <v>7</v>
      </c>
      <c r="CZ1873" t="s">
        <v>131</v>
      </c>
      <c r="DA1873">
        <v>145</v>
      </c>
      <c r="DB1873">
        <v>1</v>
      </c>
      <c r="DC1873" t="s">
        <v>132</v>
      </c>
      <c r="DD1873" t="s">
        <v>133</v>
      </c>
      <c r="DG1873">
        <v>1963239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3">
      <c r="A1874" t="str">
        <f>"09/28/2024 21:17:42.285"</f>
        <v>09/28/2024 21:17:42.285</v>
      </c>
      <c r="C1874" t="str">
        <f t="shared" si="115"/>
        <v>FFDFD7C0</v>
      </c>
      <c r="D1874" t="s">
        <v>136</v>
      </c>
      <c r="E1874">
        <v>3</v>
      </c>
      <c r="F1874">
        <v>1003</v>
      </c>
      <c r="G1874" t="s">
        <v>142</v>
      </c>
      <c r="J1874" t="s">
        <v>137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"21:17:41.945"</f>
        <v>21:17:41.945</v>
      </c>
      <c r="T1874" t="str">
        <f>"21:17:41.545"</f>
        <v>21:17:41.545</v>
      </c>
      <c r="U1874" t="str">
        <f t="shared" si="117"/>
        <v>A073EB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126</v>
      </c>
      <c r="AG1874">
        <v>0</v>
      </c>
      <c r="AH1874">
        <v>0</v>
      </c>
      <c r="AI1874">
        <v>2</v>
      </c>
      <c r="AJ1874">
        <v>1</v>
      </c>
      <c r="AK1874" t="s">
        <v>893</v>
      </c>
      <c r="AL1874">
        <v>36.036873</v>
      </c>
      <c r="AM1874" t="s">
        <v>894</v>
      </c>
      <c r="AN1874">
        <v>-75.664536999999996</v>
      </c>
      <c r="AO1874">
        <v>25</v>
      </c>
      <c r="AP1874">
        <v>900</v>
      </c>
      <c r="AQ1874" t="s">
        <v>129</v>
      </c>
      <c r="AR1874">
        <v>-79</v>
      </c>
      <c r="AS1874">
        <v>-18</v>
      </c>
      <c r="AT1874">
        <v>-640</v>
      </c>
      <c r="BB1874" t="str">
        <f t="shared" si="118"/>
        <v>1200</v>
      </c>
      <c r="BC1874">
        <v>1</v>
      </c>
      <c r="BD1874" t="str">
        <f t="shared" si="116"/>
        <v xml:space="preserve">N1281F  </v>
      </c>
      <c r="BE1874">
        <v>1</v>
      </c>
      <c r="BG1874">
        <v>0</v>
      </c>
      <c r="BH1874">
        <v>0</v>
      </c>
      <c r="BI1874">
        <v>0</v>
      </c>
      <c r="BJ1874">
        <v>750</v>
      </c>
      <c r="BK1874">
        <v>-150</v>
      </c>
      <c r="BL1874" t="s">
        <v>130</v>
      </c>
      <c r="BM1874">
        <v>1</v>
      </c>
      <c r="BN1874">
        <v>0</v>
      </c>
      <c r="BO1874">
        <v>1</v>
      </c>
      <c r="BP1874">
        <v>0</v>
      </c>
      <c r="BT1874">
        <v>0</v>
      </c>
      <c r="BU1874">
        <v>0</v>
      </c>
      <c r="CE1874" t="str">
        <f>"21:17:41.946"</f>
        <v>21:17:41.946</v>
      </c>
      <c r="CF1874">
        <v>946415947</v>
      </c>
      <c r="CI1874">
        <v>0</v>
      </c>
      <c r="CJ1874">
        <v>1504</v>
      </c>
      <c r="CK1874">
        <v>1011.2</v>
      </c>
      <c r="CL1874">
        <v>4.2187999999999999</v>
      </c>
      <c r="CM1874">
        <v>1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7</v>
      </c>
      <c r="CY1874">
        <v>7</v>
      </c>
      <c r="CZ1874" t="s">
        <v>131</v>
      </c>
      <c r="DA1874">
        <v>145</v>
      </c>
      <c r="DB1874">
        <v>1</v>
      </c>
      <c r="DC1874" t="s">
        <v>132</v>
      </c>
      <c r="DD1874" t="s">
        <v>133</v>
      </c>
      <c r="DG1874">
        <v>1963239</v>
      </c>
      <c r="DI1874">
        <v>0</v>
      </c>
      <c r="DJ1874">
        <v>0</v>
      </c>
      <c r="DK1874">
        <v>1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3">
      <c r="A1875" t="str">
        <f>"09/28/2024 21:17:43.207"</f>
        <v>09/28/2024 21:17:43.207</v>
      </c>
      <c r="C1875" t="str">
        <f t="shared" si="115"/>
        <v>FFDFD7C0</v>
      </c>
      <c r="D1875" t="s">
        <v>136</v>
      </c>
      <c r="E1875">
        <v>3</v>
      </c>
      <c r="F1875">
        <v>1003</v>
      </c>
      <c r="G1875" t="s">
        <v>142</v>
      </c>
      <c r="J1875" t="s">
        <v>137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"21:17:42.922"</f>
        <v>21:17:42.922</v>
      </c>
      <c r="T1875" t="str">
        <f>"21:17:42.422"</f>
        <v>21:17:42.422</v>
      </c>
      <c r="U1875" t="str">
        <f t="shared" si="117"/>
        <v>A073EB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126</v>
      </c>
      <c r="AG1875">
        <v>0</v>
      </c>
      <c r="AH1875">
        <v>0</v>
      </c>
      <c r="AI1875">
        <v>2</v>
      </c>
      <c r="AJ1875">
        <v>1</v>
      </c>
      <c r="AK1875" t="s">
        <v>895</v>
      </c>
      <c r="AL1875">
        <v>36.036766</v>
      </c>
      <c r="AM1875" t="s">
        <v>896</v>
      </c>
      <c r="AN1875">
        <v>-75.664901999999998</v>
      </c>
      <c r="AO1875">
        <v>25</v>
      </c>
      <c r="AP1875">
        <v>875</v>
      </c>
      <c r="AQ1875" t="s">
        <v>129</v>
      </c>
      <c r="AR1875">
        <v>-74</v>
      </c>
      <c r="AS1875">
        <v>-27</v>
      </c>
      <c r="AT1875">
        <v>-832</v>
      </c>
      <c r="BB1875" t="str">
        <f t="shared" si="118"/>
        <v>1200</v>
      </c>
      <c r="BC1875">
        <v>1</v>
      </c>
      <c r="BD1875" t="str">
        <f t="shared" si="116"/>
        <v xml:space="preserve">N1281F  </v>
      </c>
      <c r="BE1875">
        <v>1</v>
      </c>
      <c r="BG1875">
        <v>0</v>
      </c>
      <c r="BH1875">
        <v>0</v>
      </c>
      <c r="BI1875">
        <v>0</v>
      </c>
      <c r="BJ1875">
        <v>750</v>
      </c>
      <c r="BK1875">
        <v>-125</v>
      </c>
      <c r="BL1875" t="s">
        <v>130</v>
      </c>
      <c r="BM1875">
        <v>1</v>
      </c>
      <c r="BN1875">
        <v>0</v>
      </c>
      <c r="BO1875">
        <v>1</v>
      </c>
      <c r="BP1875">
        <v>0</v>
      </c>
      <c r="BT1875">
        <v>0</v>
      </c>
      <c r="BU1875">
        <v>0</v>
      </c>
      <c r="CE1875" t="str">
        <f>"21:17:42.923"</f>
        <v>21:17:42.923</v>
      </c>
      <c r="CF1875">
        <v>922910537</v>
      </c>
      <c r="CI1875">
        <v>0</v>
      </c>
      <c r="CJ1875">
        <v>1504</v>
      </c>
      <c r="CK1875">
        <v>1011.2</v>
      </c>
      <c r="CL1875">
        <v>4.2187999999999999</v>
      </c>
      <c r="CM1875">
        <v>1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7</v>
      </c>
      <c r="CY1875">
        <v>7</v>
      </c>
      <c r="CZ1875" t="s">
        <v>131</v>
      </c>
      <c r="DA1875">
        <v>145</v>
      </c>
      <c r="DB1875">
        <v>1</v>
      </c>
      <c r="DC1875" t="s">
        <v>132</v>
      </c>
      <c r="DD1875" t="s">
        <v>133</v>
      </c>
      <c r="DG1875">
        <v>1963777</v>
      </c>
      <c r="DI1875">
        <v>0</v>
      </c>
      <c r="DJ1875">
        <v>0</v>
      </c>
      <c r="DK1875">
        <v>0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3">
      <c r="A1876" t="str">
        <f>"09/28/2024 21:17:43.254"</f>
        <v>09/28/2024 21:17:43.254</v>
      </c>
      <c r="C1876" t="str">
        <f t="shared" ref="C1876:C1939" si="119">"FFDFD7C0"</f>
        <v>FFDFD7C0</v>
      </c>
      <c r="D1876" t="s">
        <v>143</v>
      </c>
      <c r="E1876">
        <v>13</v>
      </c>
      <c r="J1876" t="s">
        <v>144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"21:17:42.922"</f>
        <v>21:17:42.922</v>
      </c>
      <c r="T1876" t="str">
        <f>"21:17:42.422"</f>
        <v>21:17:42.422</v>
      </c>
      <c r="U1876" t="str">
        <f t="shared" si="117"/>
        <v>A073EB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126</v>
      </c>
      <c r="AG1876">
        <v>0</v>
      </c>
      <c r="AH1876">
        <v>0</v>
      </c>
      <c r="AI1876">
        <v>2</v>
      </c>
      <c r="AJ1876">
        <v>1</v>
      </c>
      <c r="AK1876" t="s">
        <v>895</v>
      </c>
      <c r="AL1876">
        <v>36.036766</v>
      </c>
      <c r="AM1876" t="s">
        <v>896</v>
      </c>
      <c r="AN1876">
        <v>-75.664901999999998</v>
      </c>
      <c r="AO1876">
        <v>25</v>
      </c>
      <c r="AP1876">
        <v>875</v>
      </c>
      <c r="AQ1876" t="s">
        <v>129</v>
      </c>
      <c r="AR1876">
        <v>-74</v>
      </c>
      <c r="AS1876">
        <v>-27</v>
      </c>
      <c r="AT1876">
        <v>-832</v>
      </c>
      <c r="BB1876" t="str">
        <f t="shared" si="118"/>
        <v>1200</v>
      </c>
      <c r="BC1876">
        <v>1</v>
      </c>
      <c r="BD1876" t="str">
        <f t="shared" ref="BD1876:BD1939" si="120">"N1281F  "</f>
        <v xml:space="preserve">N1281F  </v>
      </c>
      <c r="BE1876">
        <v>1</v>
      </c>
      <c r="BG1876">
        <v>0</v>
      </c>
      <c r="BH1876">
        <v>0</v>
      </c>
      <c r="BI1876">
        <v>0</v>
      </c>
      <c r="BJ1876">
        <v>750</v>
      </c>
      <c r="BK1876">
        <v>-125</v>
      </c>
      <c r="BL1876" t="s">
        <v>130</v>
      </c>
      <c r="BM1876">
        <v>1</v>
      </c>
      <c r="BN1876">
        <v>0</v>
      </c>
      <c r="BO1876">
        <v>1</v>
      </c>
      <c r="BP1876">
        <v>0</v>
      </c>
      <c r="BT1876">
        <v>0</v>
      </c>
      <c r="BU1876">
        <v>0</v>
      </c>
      <c r="CE1876" t="str">
        <f>"21:17:42.923"</f>
        <v>21:17:42.923</v>
      </c>
      <c r="CF1876">
        <v>922910537</v>
      </c>
      <c r="CI1876">
        <v>0</v>
      </c>
      <c r="CJ1876">
        <v>1504</v>
      </c>
      <c r="CK1876">
        <v>1011.2</v>
      </c>
      <c r="CL1876">
        <v>4.2187999999999999</v>
      </c>
      <c r="CM1876">
        <v>1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7</v>
      </c>
      <c r="CY1876">
        <v>7</v>
      </c>
      <c r="CZ1876" t="s">
        <v>131</v>
      </c>
      <c r="DA1876">
        <v>145</v>
      </c>
      <c r="DB1876">
        <v>1</v>
      </c>
      <c r="DC1876" t="s">
        <v>132</v>
      </c>
      <c r="DD1876" t="s">
        <v>133</v>
      </c>
      <c r="DG1876">
        <v>1963777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3">
      <c r="A1877" t="str">
        <f>"09/28/2024 21:17:43.269"</f>
        <v>09/28/2024 21:17:43.269</v>
      </c>
      <c r="C1877" t="str">
        <f t="shared" si="119"/>
        <v>FFDFD7C0</v>
      </c>
      <c r="D1877" t="s">
        <v>136</v>
      </c>
      <c r="E1877">
        <v>4</v>
      </c>
      <c r="F1877">
        <v>1004</v>
      </c>
      <c r="G1877" t="s">
        <v>124</v>
      </c>
      <c r="J1877" t="s">
        <v>137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"21:17:42.922"</f>
        <v>21:17:42.922</v>
      </c>
      <c r="T1877" t="str">
        <f>"21:17:42.422"</f>
        <v>21:17:42.422</v>
      </c>
      <c r="U1877" t="str">
        <f t="shared" si="117"/>
        <v>A073EB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126</v>
      </c>
      <c r="AG1877">
        <v>0</v>
      </c>
      <c r="AH1877">
        <v>0</v>
      </c>
      <c r="AI1877">
        <v>2</v>
      </c>
      <c r="AJ1877">
        <v>1</v>
      </c>
      <c r="AK1877" t="s">
        <v>895</v>
      </c>
      <c r="AL1877">
        <v>36.036766</v>
      </c>
      <c r="AM1877" t="s">
        <v>896</v>
      </c>
      <c r="AN1877">
        <v>-75.664901999999998</v>
      </c>
      <c r="AO1877">
        <v>25</v>
      </c>
      <c r="AP1877">
        <v>875</v>
      </c>
      <c r="AQ1877" t="s">
        <v>129</v>
      </c>
      <c r="AR1877">
        <v>-74</v>
      </c>
      <c r="AS1877">
        <v>-27</v>
      </c>
      <c r="AT1877">
        <v>-832</v>
      </c>
      <c r="BB1877" t="str">
        <f t="shared" si="118"/>
        <v>1200</v>
      </c>
      <c r="BC1877">
        <v>1</v>
      </c>
      <c r="BD1877" t="str">
        <f t="shared" si="120"/>
        <v xml:space="preserve">N1281F  </v>
      </c>
      <c r="BE1877">
        <v>1</v>
      </c>
      <c r="BG1877">
        <v>0</v>
      </c>
      <c r="BH1877">
        <v>0</v>
      </c>
      <c r="BI1877">
        <v>0</v>
      </c>
      <c r="BJ1877">
        <v>750</v>
      </c>
      <c r="BK1877">
        <v>-125</v>
      </c>
      <c r="BL1877" t="s">
        <v>130</v>
      </c>
      <c r="BM1877">
        <v>1</v>
      </c>
      <c r="BN1877">
        <v>0</v>
      </c>
      <c r="BO1877">
        <v>1</v>
      </c>
      <c r="BP1877">
        <v>0</v>
      </c>
      <c r="BT1877">
        <v>0</v>
      </c>
      <c r="BU1877">
        <v>0</v>
      </c>
      <c r="CE1877" t="str">
        <f>"21:17:42.923"</f>
        <v>21:17:42.923</v>
      </c>
      <c r="CF1877">
        <v>922910537</v>
      </c>
      <c r="CI1877">
        <v>0</v>
      </c>
      <c r="CJ1877">
        <v>1504</v>
      </c>
      <c r="CK1877">
        <v>1011.2</v>
      </c>
      <c r="CL1877">
        <v>4.2187999999999999</v>
      </c>
      <c r="CM1877">
        <v>1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7</v>
      </c>
      <c r="CY1877">
        <v>7</v>
      </c>
      <c r="CZ1877" t="s">
        <v>131</v>
      </c>
      <c r="DA1877">
        <v>145</v>
      </c>
      <c r="DB1877">
        <v>1</v>
      </c>
      <c r="DC1877" t="s">
        <v>132</v>
      </c>
      <c r="DD1877" t="s">
        <v>133</v>
      </c>
      <c r="DG1877">
        <v>1963777</v>
      </c>
      <c r="DI1877">
        <v>0</v>
      </c>
      <c r="DJ1877">
        <v>0</v>
      </c>
      <c r="DK1877">
        <v>1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3">
      <c r="A1878" t="str">
        <f>"09/28/2024 21:17:43.269"</f>
        <v>09/28/2024 21:17:43.269</v>
      </c>
      <c r="C1878" t="str">
        <f t="shared" si="119"/>
        <v>FFDFD7C0</v>
      </c>
      <c r="D1878" t="s">
        <v>123</v>
      </c>
      <c r="E1878">
        <v>2</v>
      </c>
      <c r="H1878">
        <v>158</v>
      </c>
      <c r="I1878" t="s">
        <v>124</v>
      </c>
      <c r="J1878" t="s">
        <v>125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"21:17:42.922"</f>
        <v>21:17:42.922</v>
      </c>
      <c r="T1878" t="str">
        <f>"21:17:42.422"</f>
        <v>21:17:42.422</v>
      </c>
      <c r="U1878" t="str">
        <f t="shared" si="117"/>
        <v>A073EB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126</v>
      </c>
      <c r="AG1878">
        <v>0</v>
      </c>
      <c r="AH1878">
        <v>0</v>
      </c>
      <c r="AI1878">
        <v>2</v>
      </c>
      <c r="AJ1878">
        <v>1</v>
      </c>
      <c r="AK1878" t="s">
        <v>895</v>
      </c>
      <c r="AL1878">
        <v>36.036766</v>
      </c>
      <c r="AM1878" t="s">
        <v>896</v>
      </c>
      <c r="AN1878">
        <v>-75.664901999999998</v>
      </c>
      <c r="AO1878">
        <v>25</v>
      </c>
      <c r="AP1878">
        <v>875</v>
      </c>
      <c r="AQ1878" t="s">
        <v>129</v>
      </c>
      <c r="AR1878">
        <v>-74</v>
      </c>
      <c r="AS1878">
        <v>-27</v>
      </c>
      <c r="AT1878">
        <v>-832</v>
      </c>
      <c r="BB1878" t="str">
        <f t="shared" si="118"/>
        <v>1200</v>
      </c>
      <c r="BC1878">
        <v>1</v>
      </c>
      <c r="BD1878" t="str">
        <f t="shared" si="120"/>
        <v xml:space="preserve">N1281F  </v>
      </c>
      <c r="BE1878">
        <v>1</v>
      </c>
      <c r="BG1878">
        <v>0</v>
      </c>
      <c r="BH1878">
        <v>0</v>
      </c>
      <c r="BI1878">
        <v>0</v>
      </c>
      <c r="BJ1878">
        <v>750</v>
      </c>
      <c r="BK1878">
        <v>-125</v>
      </c>
      <c r="BL1878" t="s">
        <v>130</v>
      </c>
      <c r="BM1878">
        <v>1</v>
      </c>
      <c r="BN1878">
        <v>0</v>
      </c>
      <c r="BO1878">
        <v>1</v>
      </c>
      <c r="BP1878">
        <v>0</v>
      </c>
      <c r="BT1878">
        <v>0</v>
      </c>
      <c r="BU1878">
        <v>0</v>
      </c>
      <c r="CE1878" t="str">
        <f>"21:17:42.923"</f>
        <v>21:17:42.923</v>
      </c>
      <c r="CF1878">
        <v>922910537</v>
      </c>
      <c r="CI1878">
        <v>0</v>
      </c>
      <c r="CJ1878">
        <v>1504</v>
      </c>
      <c r="CK1878">
        <v>1011.2</v>
      </c>
      <c r="CL1878">
        <v>4.2187999999999999</v>
      </c>
      <c r="CM1878">
        <v>1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7</v>
      </c>
      <c r="CY1878">
        <v>7</v>
      </c>
      <c r="CZ1878" t="s">
        <v>131</v>
      </c>
      <c r="DA1878">
        <v>145</v>
      </c>
      <c r="DB1878">
        <v>1</v>
      </c>
      <c r="DC1878" t="s">
        <v>132</v>
      </c>
      <c r="DD1878" t="s">
        <v>133</v>
      </c>
      <c r="DG1878">
        <v>1963777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3">
      <c r="A1879" t="str">
        <f>"09/28/2024 21:17:43.269"</f>
        <v>09/28/2024 21:17:43.269</v>
      </c>
      <c r="C1879" t="str">
        <f t="shared" si="119"/>
        <v>FFDFD7C0</v>
      </c>
      <c r="D1879" t="s">
        <v>427</v>
      </c>
      <c r="E1879">
        <v>46</v>
      </c>
      <c r="H1879">
        <v>143</v>
      </c>
      <c r="I1879" t="s">
        <v>428</v>
      </c>
      <c r="J1879" t="s">
        <v>297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"21:17:42.922"</f>
        <v>21:17:42.922</v>
      </c>
      <c r="T1879" t="str">
        <f>"21:17:42.422"</f>
        <v>21:17:42.422</v>
      </c>
      <c r="U1879" t="str">
        <f t="shared" si="117"/>
        <v>A073EB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126</v>
      </c>
      <c r="AG1879">
        <v>0</v>
      </c>
      <c r="AH1879">
        <v>0</v>
      </c>
      <c r="AI1879">
        <v>2</v>
      </c>
      <c r="AJ1879">
        <v>1</v>
      </c>
      <c r="AK1879" t="s">
        <v>895</v>
      </c>
      <c r="AL1879">
        <v>36.036766</v>
      </c>
      <c r="AM1879" t="s">
        <v>896</v>
      </c>
      <c r="AN1879">
        <v>-75.664901999999998</v>
      </c>
      <c r="AO1879">
        <v>25</v>
      </c>
      <c r="AP1879">
        <v>875</v>
      </c>
      <c r="AQ1879" t="s">
        <v>129</v>
      </c>
      <c r="AR1879">
        <v>-74</v>
      </c>
      <c r="AS1879">
        <v>-27</v>
      </c>
      <c r="AT1879">
        <v>-832</v>
      </c>
      <c r="BB1879" t="str">
        <f t="shared" si="118"/>
        <v>1200</v>
      </c>
      <c r="BC1879">
        <v>1</v>
      </c>
      <c r="BD1879" t="str">
        <f t="shared" si="120"/>
        <v xml:space="preserve">N1281F  </v>
      </c>
      <c r="BE1879">
        <v>1</v>
      </c>
      <c r="BG1879">
        <v>0</v>
      </c>
      <c r="BH1879">
        <v>0</v>
      </c>
      <c r="BI1879">
        <v>0</v>
      </c>
      <c r="BJ1879">
        <v>750</v>
      </c>
      <c r="BK1879">
        <v>-125</v>
      </c>
      <c r="BL1879" t="s">
        <v>130</v>
      </c>
      <c r="BM1879">
        <v>1</v>
      </c>
      <c r="BN1879">
        <v>0</v>
      </c>
      <c r="BO1879">
        <v>1</v>
      </c>
      <c r="BP1879">
        <v>0</v>
      </c>
      <c r="BT1879">
        <v>0</v>
      </c>
      <c r="BU1879">
        <v>0</v>
      </c>
      <c r="CE1879" t="str">
        <f>"21:17:42.923"</f>
        <v>21:17:42.923</v>
      </c>
      <c r="CF1879">
        <v>922910537</v>
      </c>
      <c r="CI1879">
        <v>0</v>
      </c>
      <c r="CJ1879">
        <v>1504</v>
      </c>
      <c r="CK1879">
        <v>1011.2</v>
      </c>
      <c r="CL1879">
        <v>4.2187999999999999</v>
      </c>
      <c r="CM1879">
        <v>1</v>
      </c>
      <c r="CN1879">
        <v>0</v>
      </c>
      <c r="CO1879">
        <v>0</v>
      </c>
      <c r="CP1879">
        <v>0</v>
      </c>
      <c r="CQ1879">
        <v>0</v>
      </c>
      <c r="CR1879">
        <v>0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7</v>
      </c>
      <c r="CY1879">
        <v>7</v>
      </c>
      <c r="CZ1879" t="s">
        <v>131</v>
      </c>
      <c r="DA1879">
        <v>145</v>
      </c>
      <c r="DB1879">
        <v>1</v>
      </c>
      <c r="DC1879" t="s">
        <v>132</v>
      </c>
      <c r="DD1879" t="s">
        <v>133</v>
      </c>
      <c r="DG1879">
        <v>1963777</v>
      </c>
      <c r="DI1879">
        <v>0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3">
      <c r="A1880" t="str">
        <f>"09/28/2024 21:17:44.082"</f>
        <v>09/28/2024 21:17:44.082</v>
      </c>
      <c r="C1880" t="str">
        <f t="shared" si="119"/>
        <v>FFDFD7C0</v>
      </c>
      <c r="D1880" t="s">
        <v>136</v>
      </c>
      <c r="E1880">
        <v>3</v>
      </c>
      <c r="F1880">
        <v>1003</v>
      </c>
      <c r="G1880" t="s">
        <v>142</v>
      </c>
      <c r="J1880" t="s">
        <v>137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"21:17:43.813"</f>
        <v>21:17:43.813</v>
      </c>
      <c r="T1880" t="str">
        <f>"21:17:43.413"</f>
        <v>21:17:43.413</v>
      </c>
      <c r="U1880" t="str">
        <f t="shared" si="117"/>
        <v>A073EB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126</v>
      </c>
      <c r="AG1880">
        <v>0</v>
      </c>
      <c r="AH1880">
        <v>0</v>
      </c>
      <c r="AI1880">
        <v>2</v>
      </c>
      <c r="AJ1880">
        <v>1</v>
      </c>
      <c r="AK1880" t="s">
        <v>897</v>
      </c>
      <c r="AL1880">
        <v>36.036594000000001</v>
      </c>
      <c r="AM1880" t="s">
        <v>898</v>
      </c>
      <c r="AN1880">
        <v>-75.665288000000004</v>
      </c>
      <c r="AO1880">
        <v>25</v>
      </c>
      <c r="AP1880">
        <v>875</v>
      </c>
      <c r="AQ1880" t="s">
        <v>129</v>
      </c>
      <c r="AR1880">
        <v>-69</v>
      </c>
      <c r="AS1880">
        <v>-36</v>
      </c>
      <c r="AT1880">
        <v>-896</v>
      </c>
      <c r="BB1880" t="str">
        <f t="shared" si="118"/>
        <v>1200</v>
      </c>
      <c r="BC1880">
        <v>1</v>
      </c>
      <c r="BD1880" t="str">
        <f t="shared" si="120"/>
        <v xml:space="preserve">N1281F  </v>
      </c>
      <c r="BE1880">
        <v>1</v>
      </c>
      <c r="BG1880">
        <v>0</v>
      </c>
      <c r="BH1880">
        <v>0</v>
      </c>
      <c r="BI1880">
        <v>0</v>
      </c>
      <c r="BJ1880">
        <v>725</v>
      </c>
      <c r="BK1880">
        <v>-150</v>
      </c>
      <c r="BL1880" t="s">
        <v>130</v>
      </c>
      <c r="BM1880">
        <v>1</v>
      </c>
      <c r="BN1880">
        <v>0</v>
      </c>
      <c r="BO1880">
        <v>1</v>
      </c>
      <c r="BP1880">
        <v>0</v>
      </c>
      <c r="BT1880">
        <v>0</v>
      </c>
      <c r="BU1880">
        <v>0</v>
      </c>
      <c r="CE1880" t="str">
        <f>"21:17:43.814"</f>
        <v>21:17:43.814</v>
      </c>
      <c r="CF1880">
        <v>814207532</v>
      </c>
      <c r="CI1880">
        <v>0</v>
      </c>
      <c r="CJ1880">
        <v>1504</v>
      </c>
      <c r="CK1880">
        <v>1011.2</v>
      </c>
      <c r="CL1880">
        <v>4.2187999999999999</v>
      </c>
      <c r="CM1880">
        <v>1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7</v>
      </c>
      <c r="CY1880">
        <v>7</v>
      </c>
      <c r="CZ1880" t="s">
        <v>131</v>
      </c>
      <c r="DA1880">
        <v>145</v>
      </c>
      <c r="DB1880">
        <v>1</v>
      </c>
      <c r="DC1880" t="s">
        <v>132</v>
      </c>
      <c r="DD1880" t="s">
        <v>133</v>
      </c>
      <c r="DG1880">
        <v>1964157</v>
      </c>
      <c r="DI1880">
        <v>0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3">
      <c r="A1881" t="str">
        <f>"09/28/2024 21:17:44.082"</f>
        <v>09/28/2024 21:17:44.082</v>
      </c>
      <c r="C1881" t="str">
        <f t="shared" si="119"/>
        <v>FFDFD7C0</v>
      </c>
      <c r="D1881" t="s">
        <v>143</v>
      </c>
      <c r="E1881">
        <v>13</v>
      </c>
      <c r="J1881" t="s">
        <v>144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"21:17:43.813"</f>
        <v>21:17:43.813</v>
      </c>
      <c r="T1881" t="str">
        <f>"21:17:43.413"</f>
        <v>21:17:43.413</v>
      </c>
      <c r="U1881" t="str">
        <f t="shared" si="117"/>
        <v>A073EB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126</v>
      </c>
      <c r="AG1881">
        <v>0</v>
      </c>
      <c r="AH1881">
        <v>0</v>
      </c>
      <c r="AI1881">
        <v>2</v>
      </c>
      <c r="AJ1881">
        <v>1</v>
      </c>
      <c r="AK1881" t="s">
        <v>897</v>
      </c>
      <c r="AL1881">
        <v>36.036594000000001</v>
      </c>
      <c r="AM1881" t="s">
        <v>898</v>
      </c>
      <c r="AN1881">
        <v>-75.665288000000004</v>
      </c>
      <c r="AO1881">
        <v>25</v>
      </c>
      <c r="AP1881">
        <v>875</v>
      </c>
      <c r="AQ1881" t="s">
        <v>129</v>
      </c>
      <c r="AR1881">
        <v>-69</v>
      </c>
      <c r="AS1881">
        <v>-36</v>
      </c>
      <c r="AT1881">
        <v>-896</v>
      </c>
      <c r="BB1881" t="str">
        <f t="shared" si="118"/>
        <v>1200</v>
      </c>
      <c r="BC1881">
        <v>1</v>
      </c>
      <c r="BD1881" t="str">
        <f t="shared" si="120"/>
        <v xml:space="preserve">N1281F  </v>
      </c>
      <c r="BE1881">
        <v>1</v>
      </c>
      <c r="BG1881">
        <v>0</v>
      </c>
      <c r="BH1881">
        <v>0</v>
      </c>
      <c r="BI1881">
        <v>0</v>
      </c>
      <c r="BJ1881">
        <v>725</v>
      </c>
      <c r="BK1881">
        <v>-150</v>
      </c>
      <c r="BL1881" t="s">
        <v>130</v>
      </c>
      <c r="BM1881">
        <v>1</v>
      </c>
      <c r="BN1881">
        <v>0</v>
      </c>
      <c r="BO1881">
        <v>1</v>
      </c>
      <c r="BP1881">
        <v>0</v>
      </c>
      <c r="BT1881">
        <v>0</v>
      </c>
      <c r="BU1881">
        <v>0</v>
      </c>
      <c r="CE1881" t="str">
        <f>"21:17:43.814"</f>
        <v>21:17:43.814</v>
      </c>
      <c r="CF1881">
        <v>814207532</v>
      </c>
      <c r="CI1881">
        <v>0</v>
      </c>
      <c r="CJ1881">
        <v>1504</v>
      </c>
      <c r="CK1881">
        <v>1011.2</v>
      </c>
      <c r="CL1881">
        <v>4.2187999999999999</v>
      </c>
      <c r="CM1881">
        <v>1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7</v>
      </c>
      <c r="CY1881">
        <v>7</v>
      </c>
      <c r="CZ1881" t="s">
        <v>131</v>
      </c>
      <c r="DA1881">
        <v>145</v>
      </c>
      <c r="DB1881">
        <v>1</v>
      </c>
      <c r="DC1881" t="s">
        <v>132</v>
      </c>
      <c r="DD1881" t="s">
        <v>133</v>
      </c>
      <c r="DG1881">
        <v>1964157</v>
      </c>
      <c r="DI1881">
        <v>0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3">
      <c r="A1882" t="str">
        <f>"09/28/2024 21:17:44.082"</f>
        <v>09/28/2024 21:17:44.082</v>
      </c>
      <c r="C1882" t="str">
        <f t="shared" si="119"/>
        <v>FFDFD7C0</v>
      </c>
      <c r="D1882" t="s">
        <v>136</v>
      </c>
      <c r="E1882">
        <v>4</v>
      </c>
      <c r="F1882">
        <v>1004</v>
      </c>
      <c r="G1882" t="s">
        <v>124</v>
      </c>
      <c r="J1882" t="s">
        <v>137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"21:17:43.813"</f>
        <v>21:17:43.813</v>
      </c>
      <c r="T1882" t="str">
        <f>"21:17:43.413"</f>
        <v>21:17:43.413</v>
      </c>
      <c r="U1882" t="str">
        <f t="shared" si="117"/>
        <v>A073EB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126</v>
      </c>
      <c r="AG1882">
        <v>0</v>
      </c>
      <c r="AH1882">
        <v>0</v>
      </c>
      <c r="AI1882">
        <v>2</v>
      </c>
      <c r="AJ1882">
        <v>1</v>
      </c>
      <c r="AK1882" t="s">
        <v>897</v>
      </c>
      <c r="AL1882">
        <v>36.036594000000001</v>
      </c>
      <c r="AM1882" t="s">
        <v>898</v>
      </c>
      <c r="AN1882">
        <v>-75.665288000000004</v>
      </c>
      <c r="AO1882">
        <v>25</v>
      </c>
      <c r="AP1882">
        <v>875</v>
      </c>
      <c r="AQ1882" t="s">
        <v>129</v>
      </c>
      <c r="AR1882">
        <v>-69</v>
      </c>
      <c r="AS1882">
        <v>-36</v>
      </c>
      <c r="AT1882">
        <v>-896</v>
      </c>
      <c r="BB1882" t="str">
        <f t="shared" si="118"/>
        <v>1200</v>
      </c>
      <c r="BC1882">
        <v>1</v>
      </c>
      <c r="BD1882" t="str">
        <f t="shared" si="120"/>
        <v xml:space="preserve">N1281F  </v>
      </c>
      <c r="BE1882">
        <v>1</v>
      </c>
      <c r="BG1882">
        <v>0</v>
      </c>
      <c r="BH1882">
        <v>0</v>
      </c>
      <c r="BI1882">
        <v>0</v>
      </c>
      <c r="BJ1882">
        <v>725</v>
      </c>
      <c r="BK1882">
        <v>-150</v>
      </c>
      <c r="BL1882" t="s">
        <v>130</v>
      </c>
      <c r="BM1882">
        <v>1</v>
      </c>
      <c r="BN1882">
        <v>0</v>
      </c>
      <c r="BO1882">
        <v>1</v>
      </c>
      <c r="BP1882">
        <v>0</v>
      </c>
      <c r="BT1882">
        <v>0</v>
      </c>
      <c r="BU1882">
        <v>0</v>
      </c>
      <c r="CE1882" t="str">
        <f>"21:17:43.814"</f>
        <v>21:17:43.814</v>
      </c>
      <c r="CF1882">
        <v>814207532</v>
      </c>
      <c r="CI1882">
        <v>0</v>
      </c>
      <c r="CJ1882">
        <v>1504</v>
      </c>
      <c r="CK1882">
        <v>1011.2</v>
      </c>
      <c r="CL1882">
        <v>4.2187999999999999</v>
      </c>
      <c r="CM1882">
        <v>1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7</v>
      </c>
      <c r="CY1882">
        <v>7</v>
      </c>
      <c r="CZ1882" t="s">
        <v>131</v>
      </c>
      <c r="DA1882">
        <v>145</v>
      </c>
      <c r="DB1882">
        <v>1</v>
      </c>
      <c r="DC1882" t="s">
        <v>132</v>
      </c>
      <c r="DD1882" t="s">
        <v>133</v>
      </c>
      <c r="DG1882">
        <v>1964157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3">
      <c r="A1883" t="str">
        <f>"09/28/2024 21:17:44.082"</f>
        <v>09/28/2024 21:17:44.082</v>
      </c>
      <c r="C1883" t="str">
        <f t="shared" si="119"/>
        <v>FFDFD7C0</v>
      </c>
      <c r="D1883" t="s">
        <v>123</v>
      </c>
      <c r="E1883">
        <v>2</v>
      </c>
      <c r="H1883">
        <v>158</v>
      </c>
      <c r="I1883" t="s">
        <v>124</v>
      </c>
      <c r="J1883" t="s">
        <v>125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"21:17:43.813"</f>
        <v>21:17:43.813</v>
      </c>
      <c r="T1883" t="str">
        <f>"21:17:43.413"</f>
        <v>21:17:43.413</v>
      </c>
      <c r="U1883" t="str">
        <f t="shared" si="117"/>
        <v>A073EB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126</v>
      </c>
      <c r="AG1883">
        <v>0</v>
      </c>
      <c r="AH1883">
        <v>0</v>
      </c>
      <c r="AI1883">
        <v>2</v>
      </c>
      <c r="AJ1883">
        <v>1</v>
      </c>
      <c r="AK1883" t="s">
        <v>897</v>
      </c>
      <c r="AL1883">
        <v>36.036594000000001</v>
      </c>
      <c r="AM1883" t="s">
        <v>898</v>
      </c>
      <c r="AN1883">
        <v>-75.665288000000004</v>
      </c>
      <c r="AO1883">
        <v>25</v>
      </c>
      <c r="AP1883">
        <v>875</v>
      </c>
      <c r="AQ1883" t="s">
        <v>129</v>
      </c>
      <c r="AR1883">
        <v>-69</v>
      </c>
      <c r="AS1883">
        <v>-36</v>
      </c>
      <c r="AT1883">
        <v>-896</v>
      </c>
      <c r="BB1883" t="str">
        <f t="shared" si="118"/>
        <v>1200</v>
      </c>
      <c r="BC1883">
        <v>1</v>
      </c>
      <c r="BD1883" t="str">
        <f t="shared" si="120"/>
        <v xml:space="preserve">N1281F  </v>
      </c>
      <c r="BE1883">
        <v>1</v>
      </c>
      <c r="BG1883">
        <v>0</v>
      </c>
      <c r="BH1883">
        <v>0</v>
      </c>
      <c r="BI1883">
        <v>0</v>
      </c>
      <c r="BJ1883">
        <v>725</v>
      </c>
      <c r="BK1883">
        <v>-150</v>
      </c>
      <c r="BL1883" t="s">
        <v>130</v>
      </c>
      <c r="BM1883">
        <v>1</v>
      </c>
      <c r="BN1883">
        <v>0</v>
      </c>
      <c r="BO1883">
        <v>1</v>
      </c>
      <c r="BP1883">
        <v>0</v>
      </c>
      <c r="BT1883">
        <v>0</v>
      </c>
      <c r="BU1883">
        <v>0</v>
      </c>
      <c r="CE1883" t="str">
        <f>"21:17:43.814"</f>
        <v>21:17:43.814</v>
      </c>
      <c r="CF1883">
        <v>814207532</v>
      </c>
      <c r="CI1883">
        <v>0</v>
      </c>
      <c r="CJ1883">
        <v>1504</v>
      </c>
      <c r="CK1883">
        <v>1011.2</v>
      </c>
      <c r="CL1883">
        <v>4.2187999999999999</v>
      </c>
      <c r="CM1883">
        <v>1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7</v>
      </c>
      <c r="CY1883">
        <v>7</v>
      </c>
      <c r="CZ1883" t="s">
        <v>131</v>
      </c>
      <c r="DA1883">
        <v>145</v>
      </c>
      <c r="DB1883">
        <v>1</v>
      </c>
      <c r="DC1883" t="s">
        <v>132</v>
      </c>
      <c r="DD1883" t="s">
        <v>133</v>
      </c>
      <c r="DG1883">
        <v>1964157</v>
      </c>
      <c r="DI1883">
        <v>0</v>
      </c>
      <c r="DJ1883">
        <v>0</v>
      </c>
      <c r="DK1883">
        <v>1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3">
      <c r="A1884" t="str">
        <f>"09/28/2024 21:17:44.082"</f>
        <v>09/28/2024 21:17:44.082</v>
      </c>
      <c r="C1884" t="str">
        <f t="shared" si="119"/>
        <v>FFDFD7C0</v>
      </c>
      <c r="D1884" t="s">
        <v>427</v>
      </c>
      <c r="E1884">
        <v>46</v>
      </c>
      <c r="H1884">
        <v>143</v>
      </c>
      <c r="I1884" t="s">
        <v>428</v>
      </c>
      <c r="J1884" t="s">
        <v>297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"21:17:43.813"</f>
        <v>21:17:43.813</v>
      </c>
      <c r="T1884" t="str">
        <f>"21:17:43.413"</f>
        <v>21:17:43.413</v>
      </c>
      <c r="U1884" t="str">
        <f t="shared" si="117"/>
        <v>A073EB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126</v>
      </c>
      <c r="AG1884">
        <v>0</v>
      </c>
      <c r="AH1884">
        <v>0</v>
      </c>
      <c r="AI1884">
        <v>2</v>
      </c>
      <c r="AJ1884">
        <v>1</v>
      </c>
      <c r="AK1884" t="s">
        <v>897</v>
      </c>
      <c r="AL1884">
        <v>36.036594000000001</v>
      </c>
      <c r="AM1884" t="s">
        <v>898</v>
      </c>
      <c r="AN1884">
        <v>-75.665288000000004</v>
      </c>
      <c r="AO1884">
        <v>25</v>
      </c>
      <c r="AP1884">
        <v>875</v>
      </c>
      <c r="AQ1884" t="s">
        <v>129</v>
      </c>
      <c r="AR1884">
        <v>-69</v>
      </c>
      <c r="AS1884">
        <v>-36</v>
      </c>
      <c r="AT1884">
        <v>-896</v>
      </c>
      <c r="BB1884" t="str">
        <f t="shared" si="118"/>
        <v>1200</v>
      </c>
      <c r="BC1884">
        <v>1</v>
      </c>
      <c r="BD1884" t="str">
        <f t="shared" si="120"/>
        <v xml:space="preserve">N1281F  </v>
      </c>
      <c r="BE1884">
        <v>1</v>
      </c>
      <c r="BG1884">
        <v>0</v>
      </c>
      <c r="BH1884">
        <v>0</v>
      </c>
      <c r="BI1884">
        <v>0</v>
      </c>
      <c r="BJ1884">
        <v>725</v>
      </c>
      <c r="BK1884">
        <v>-150</v>
      </c>
      <c r="BL1884" t="s">
        <v>130</v>
      </c>
      <c r="BM1884">
        <v>1</v>
      </c>
      <c r="BN1884">
        <v>0</v>
      </c>
      <c r="BO1884">
        <v>1</v>
      </c>
      <c r="BP1884">
        <v>0</v>
      </c>
      <c r="BT1884">
        <v>0</v>
      </c>
      <c r="BU1884">
        <v>0</v>
      </c>
      <c r="CE1884" t="str">
        <f>"21:17:43.814"</f>
        <v>21:17:43.814</v>
      </c>
      <c r="CF1884">
        <v>814207532</v>
      </c>
      <c r="CI1884">
        <v>0</v>
      </c>
      <c r="CJ1884">
        <v>1504</v>
      </c>
      <c r="CK1884">
        <v>1011.2</v>
      </c>
      <c r="CL1884">
        <v>4.2187999999999999</v>
      </c>
      <c r="CM1884">
        <v>1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7</v>
      </c>
      <c r="CY1884">
        <v>7</v>
      </c>
      <c r="CZ1884" t="s">
        <v>131</v>
      </c>
      <c r="DA1884">
        <v>145</v>
      </c>
      <c r="DB1884">
        <v>1</v>
      </c>
      <c r="DC1884" t="s">
        <v>132</v>
      </c>
      <c r="DD1884" t="s">
        <v>133</v>
      </c>
      <c r="DG1884">
        <v>1964157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3">
      <c r="A1885" t="str">
        <f>"09/28/2024 21:17:45.222"</f>
        <v>09/28/2024 21:17:45.222</v>
      </c>
      <c r="C1885" t="str">
        <f t="shared" si="119"/>
        <v>FFDFD7C0</v>
      </c>
      <c r="D1885" t="s">
        <v>136</v>
      </c>
      <c r="E1885">
        <v>3</v>
      </c>
      <c r="F1885">
        <v>1003</v>
      </c>
      <c r="G1885" t="s">
        <v>142</v>
      </c>
      <c r="J1885" t="s">
        <v>137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"21:17:44.984"</f>
        <v>21:17:44.984</v>
      </c>
      <c r="T1885" t="str">
        <f>"21:17:44.484"</f>
        <v>21:17:44.484</v>
      </c>
      <c r="U1885" t="str">
        <f t="shared" si="117"/>
        <v>A073EB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126</v>
      </c>
      <c r="AG1885">
        <v>0</v>
      </c>
      <c r="AH1885">
        <v>0</v>
      </c>
      <c r="AI1885">
        <v>2</v>
      </c>
      <c r="AJ1885">
        <v>1</v>
      </c>
      <c r="AK1885" t="s">
        <v>899</v>
      </c>
      <c r="AL1885">
        <v>36.036358</v>
      </c>
      <c r="AM1885" t="s">
        <v>900</v>
      </c>
      <c r="AN1885">
        <v>-75.665695999999997</v>
      </c>
      <c r="AO1885">
        <v>25</v>
      </c>
      <c r="AP1885">
        <v>850</v>
      </c>
      <c r="AQ1885" t="s">
        <v>129</v>
      </c>
      <c r="AR1885">
        <v>-62</v>
      </c>
      <c r="AS1885">
        <v>-45</v>
      </c>
      <c r="AT1885">
        <v>-960</v>
      </c>
      <c r="BB1885" t="str">
        <f t="shared" si="118"/>
        <v>1200</v>
      </c>
      <c r="BC1885">
        <v>1</v>
      </c>
      <c r="BD1885" t="str">
        <f t="shared" si="120"/>
        <v xml:space="preserve">N1281F  </v>
      </c>
      <c r="BE1885">
        <v>1</v>
      </c>
      <c r="BG1885">
        <v>0</v>
      </c>
      <c r="BH1885">
        <v>0</v>
      </c>
      <c r="BI1885">
        <v>0</v>
      </c>
      <c r="BJ1885">
        <v>675</v>
      </c>
      <c r="BK1885">
        <v>-175</v>
      </c>
      <c r="BL1885" t="s">
        <v>130</v>
      </c>
      <c r="BM1885">
        <v>1</v>
      </c>
      <c r="BN1885">
        <v>0</v>
      </c>
      <c r="BO1885">
        <v>1</v>
      </c>
      <c r="BP1885">
        <v>0</v>
      </c>
      <c r="BT1885">
        <v>0</v>
      </c>
      <c r="BU1885">
        <v>0</v>
      </c>
      <c r="CE1885" t="str">
        <f>"21:17:44.986"</f>
        <v>21:17:44.986</v>
      </c>
      <c r="CF1885">
        <v>985673396</v>
      </c>
      <c r="CI1885">
        <v>0</v>
      </c>
      <c r="CJ1885">
        <v>1504</v>
      </c>
      <c r="CK1885">
        <v>1011.2</v>
      </c>
      <c r="CL1885">
        <v>4.2187999999999999</v>
      </c>
      <c r="CM1885">
        <v>1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6</v>
      </c>
      <c r="CY1885">
        <v>7</v>
      </c>
      <c r="CZ1885" t="s">
        <v>131</v>
      </c>
      <c r="DA1885">
        <v>145</v>
      </c>
      <c r="DB1885">
        <v>1</v>
      </c>
      <c r="DC1885" t="s">
        <v>132</v>
      </c>
      <c r="DD1885" t="s">
        <v>133</v>
      </c>
      <c r="DG1885">
        <v>1964745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3">
      <c r="A1886" t="str">
        <f>"09/28/2024 21:17:45.222"</f>
        <v>09/28/2024 21:17:45.222</v>
      </c>
      <c r="C1886" t="str">
        <f t="shared" si="119"/>
        <v>FFDFD7C0</v>
      </c>
      <c r="D1886" t="s">
        <v>143</v>
      </c>
      <c r="E1886">
        <v>13</v>
      </c>
      <c r="J1886" t="s">
        <v>144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"21:17:44.984"</f>
        <v>21:17:44.984</v>
      </c>
      <c r="T1886" t="str">
        <f>"21:17:44.484"</f>
        <v>21:17:44.484</v>
      </c>
      <c r="U1886" t="str">
        <f t="shared" si="117"/>
        <v>A073EB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126</v>
      </c>
      <c r="AG1886">
        <v>0</v>
      </c>
      <c r="AH1886">
        <v>0</v>
      </c>
      <c r="AI1886">
        <v>2</v>
      </c>
      <c r="AJ1886">
        <v>1</v>
      </c>
      <c r="AK1886" t="s">
        <v>899</v>
      </c>
      <c r="AL1886">
        <v>36.036358</v>
      </c>
      <c r="AM1886" t="s">
        <v>900</v>
      </c>
      <c r="AN1886">
        <v>-75.665695999999997</v>
      </c>
      <c r="AO1886">
        <v>25</v>
      </c>
      <c r="AP1886">
        <v>850</v>
      </c>
      <c r="AQ1886" t="s">
        <v>129</v>
      </c>
      <c r="AR1886">
        <v>-62</v>
      </c>
      <c r="AS1886">
        <v>-45</v>
      </c>
      <c r="AT1886">
        <v>-960</v>
      </c>
      <c r="BB1886" t="str">
        <f t="shared" si="118"/>
        <v>1200</v>
      </c>
      <c r="BC1886">
        <v>1</v>
      </c>
      <c r="BD1886" t="str">
        <f t="shared" si="120"/>
        <v xml:space="preserve">N1281F  </v>
      </c>
      <c r="BE1886">
        <v>1</v>
      </c>
      <c r="BG1886">
        <v>0</v>
      </c>
      <c r="BH1886">
        <v>0</v>
      </c>
      <c r="BI1886">
        <v>0</v>
      </c>
      <c r="BJ1886">
        <v>675</v>
      </c>
      <c r="BK1886">
        <v>-175</v>
      </c>
      <c r="BL1886" t="s">
        <v>130</v>
      </c>
      <c r="BM1886">
        <v>1</v>
      </c>
      <c r="BN1886">
        <v>0</v>
      </c>
      <c r="BO1886">
        <v>1</v>
      </c>
      <c r="BP1886">
        <v>0</v>
      </c>
      <c r="BT1886">
        <v>0</v>
      </c>
      <c r="BU1886">
        <v>0</v>
      </c>
      <c r="CE1886" t="str">
        <f>"21:17:44.986"</f>
        <v>21:17:44.986</v>
      </c>
      <c r="CF1886">
        <v>985673396</v>
      </c>
      <c r="CI1886">
        <v>0</v>
      </c>
      <c r="CJ1886">
        <v>1504</v>
      </c>
      <c r="CK1886">
        <v>1011.2</v>
      </c>
      <c r="CL1886">
        <v>4.2187999999999999</v>
      </c>
      <c r="CM1886">
        <v>1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6</v>
      </c>
      <c r="CY1886">
        <v>7</v>
      </c>
      <c r="CZ1886" t="s">
        <v>131</v>
      </c>
      <c r="DA1886">
        <v>145</v>
      </c>
      <c r="DB1886">
        <v>1</v>
      </c>
      <c r="DC1886" t="s">
        <v>132</v>
      </c>
      <c r="DD1886" t="s">
        <v>133</v>
      </c>
      <c r="DG1886">
        <v>1964745</v>
      </c>
      <c r="DI1886">
        <v>0</v>
      </c>
      <c r="DJ1886">
        <v>0</v>
      </c>
      <c r="DK1886">
        <v>1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3">
      <c r="A1887" t="str">
        <f>"09/28/2024 21:17:45.222"</f>
        <v>09/28/2024 21:17:45.222</v>
      </c>
      <c r="C1887" t="str">
        <f t="shared" si="119"/>
        <v>FFDFD7C0</v>
      </c>
      <c r="D1887" t="s">
        <v>136</v>
      </c>
      <c r="E1887">
        <v>4</v>
      </c>
      <c r="F1887">
        <v>1004</v>
      </c>
      <c r="G1887" t="s">
        <v>124</v>
      </c>
      <c r="J1887" t="s">
        <v>137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"21:17:44.984"</f>
        <v>21:17:44.984</v>
      </c>
      <c r="T1887" t="str">
        <f>"21:17:44.484"</f>
        <v>21:17:44.484</v>
      </c>
      <c r="U1887" t="str">
        <f t="shared" si="117"/>
        <v>A073EB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126</v>
      </c>
      <c r="AG1887">
        <v>0</v>
      </c>
      <c r="AH1887">
        <v>0</v>
      </c>
      <c r="AI1887">
        <v>2</v>
      </c>
      <c r="AJ1887">
        <v>1</v>
      </c>
      <c r="AK1887" t="s">
        <v>899</v>
      </c>
      <c r="AL1887">
        <v>36.036358</v>
      </c>
      <c r="AM1887" t="s">
        <v>900</v>
      </c>
      <c r="AN1887">
        <v>-75.665695999999997</v>
      </c>
      <c r="AO1887">
        <v>25</v>
      </c>
      <c r="AP1887">
        <v>850</v>
      </c>
      <c r="AQ1887" t="s">
        <v>129</v>
      </c>
      <c r="AR1887">
        <v>-62</v>
      </c>
      <c r="AS1887">
        <v>-45</v>
      </c>
      <c r="AT1887">
        <v>-960</v>
      </c>
      <c r="BB1887" t="str">
        <f t="shared" si="118"/>
        <v>1200</v>
      </c>
      <c r="BC1887">
        <v>1</v>
      </c>
      <c r="BD1887" t="str">
        <f t="shared" si="120"/>
        <v xml:space="preserve">N1281F  </v>
      </c>
      <c r="BE1887">
        <v>1</v>
      </c>
      <c r="BG1887">
        <v>0</v>
      </c>
      <c r="BH1887">
        <v>0</v>
      </c>
      <c r="BI1887">
        <v>0</v>
      </c>
      <c r="BJ1887">
        <v>675</v>
      </c>
      <c r="BK1887">
        <v>-175</v>
      </c>
      <c r="BL1887" t="s">
        <v>130</v>
      </c>
      <c r="BM1887">
        <v>1</v>
      </c>
      <c r="BN1887">
        <v>0</v>
      </c>
      <c r="BO1887">
        <v>1</v>
      </c>
      <c r="BP1887">
        <v>0</v>
      </c>
      <c r="BT1887">
        <v>0</v>
      </c>
      <c r="BU1887">
        <v>0</v>
      </c>
      <c r="CE1887" t="str">
        <f>"21:17:44.986"</f>
        <v>21:17:44.986</v>
      </c>
      <c r="CF1887">
        <v>985673396</v>
      </c>
      <c r="CI1887">
        <v>0</v>
      </c>
      <c r="CJ1887">
        <v>1504</v>
      </c>
      <c r="CK1887">
        <v>1011.2</v>
      </c>
      <c r="CL1887">
        <v>4.2187999999999999</v>
      </c>
      <c r="CM1887">
        <v>1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6</v>
      </c>
      <c r="CY1887">
        <v>7</v>
      </c>
      <c r="CZ1887" t="s">
        <v>131</v>
      </c>
      <c r="DA1887">
        <v>145</v>
      </c>
      <c r="DB1887">
        <v>1</v>
      </c>
      <c r="DC1887" t="s">
        <v>132</v>
      </c>
      <c r="DD1887" t="s">
        <v>133</v>
      </c>
      <c r="DG1887">
        <v>1964745</v>
      </c>
      <c r="DI1887">
        <v>0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3">
      <c r="A1888" t="str">
        <f>"09/28/2024 21:17:45.238"</f>
        <v>09/28/2024 21:17:45.238</v>
      </c>
      <c r="C1888" t="str">
        <f t="shared" si="119"/>
        <v>FFDFD7C0</v>
      </c>
      <c r="D1888" t="s">
        <v>123</v>
      </c>
      <c r="E1888">
        <v>2</v>
      </c>
      <c r="H1888">
        <v>158</v>
      </c>
      <c r="I1888" t="s">
        <v>124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"21:17:44.984"</f>
        <v>21:17:44.984</v>
      </c>
      <c r="T1888" t="str">
        <f>"21:17:44.484"</f>
        <v>21:17:44.484</v>
      </c>
      <c r="U1888" t="str">
        <f t="shared" si="117"/>
        <v>A073EB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126</v>
      </c>
      <c r="AG1888">
        <v>0</v>
      </c>
      <c r="AH1888">
        <v>0</v>
      </c>
      <c r="AI1888">
        <v>2</v>
      </c>
      <c r="AJ1888">
        <v>1</v>
      </c>
      <c r="AK1888" t="s">
        <v>899</v>
      </c>
      <c r="AL1888">
        <v>36.036358</v>
      </c>
      <c r="AM1888" t="s">
        <v>900</v>
      </c>
      <c r="AN1888">
        <v>-75.665695999999997</v>
      </c>
      <c r="AO1888">
        <v>25</v>
      </c>
      <c r="AP1888">
        <v>850</v>
      </c>
      <c r="AQ1888" t="s">
        <v>129</v>
      </c>
      <c r="AR1888">
        <v>-62</v>
      </c>
      <c r="AS1888">
        <v>-45</v>
      </c>
      <c r="AT1888">
        <v>-960</v>
      </c>
      <c r="BB1888" t="str">
        <f t="shared" si="118"/>
        <v>1200</v>
      </c>
      <c r="BC1888">
        <v>1</v>
      </c>
      <c r="BD1888" t="str">
        <f t="shared" si="120"/>
        <v xml:space="preserve">N1281F  </v>
      </c>
      <c r="BE1888">
        <v>1</v>
      </c>
      <c r="BG1888">
        <v>0</v>
      </c>
      <c r="BH1888">
        <v>0</v>
      </c>
      <c r="BI1888">
        <v>0</v>
      </c>
      <c r="BJ1888">
        <v>675</v>
      </c>
      <c r="BK1888">
        <v>-175</v>
      </c>
      <c r="BL1888" t="s">
        <v>130</v>
      </c>
      <c r="BM1888">
        <v>1</v>
      </c>
      <c r="BN1888">
        <v>0</v>
      </c>
      <c r="BO1888">
        <v>1</v>
      </c>
      <c r="BP1888">
        <v>0</v>
      </c>
      <c r="BT1888">
        <v>0</v>
      </c>
      <c r="BU1888">
        <v>0</v>
      </c>
      <c r="CE1888" t="str">
        <f>"21:17:44.986"</f>
        <v>21:17:44.986</v>
      </c>
      <c r="CF1888">
        <v>985673396</v>
      </c>
      <c r="CI1888">
        <v>0</v>
      </c>
      <c r="CJ1888">
        <v>1504</v>
      </c>
      <c r="CK1888">
        <v>1011.2</v>
      </c>
      <c r="CL1888">
        <v>4.2187999999999999</v>
      </c>
      <c r="CM1888">
        <v>1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6</v>
      </c>
      <c r="CY1888">
        <v>7</v>
      </c>
      <c r="CZ1888" t="s">
        <v>131</v>
      </c>
      <c r="DA1888">
        <v>145</v>
      </c>
      <c r="DB1888">
        <v>1</v>
      </c>
      <c r="DC1888" t="s">
        <v>132</v>
      </c>
      <c r="DD1888" t="s">
        <v>133</v>
      </c>
      <c r="DG1888">
        <v>1964745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3">
      <c r="A1889" t="str">
        <f>"09/28/2024 21:17:45.238"</f>
        <v>09/28/2024 21:17:45.238</v>
      </c>
      <c r="C1889" t="str">
        <f t="shared" si="119"/>
        <v>FFDFD7C0</v>
      </c>
      <c r="D1889" t="s">
        <v>427</v>
      </c>
      <c r="E1889">
        <v>46</v>
      </c>
      <c r="H1889">
        <v>143</v>
      </c>
      <c r="I1889" t="s">
        <v>428</v>
      </c>
      <c r="J1889" t="s">
        <v>297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"21:17:44.984"</f>
        <v>21:17:44.984</v>
      </c>
      <c r="T1889" t="str">
        <f>"21:17:44.484"</f>
        <v>21:17:44.484</v>
      </c>
      <c r="U1889" t="str">
        <f t="shared" si="117"/>
        <v>A073EB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126</v>
      </c>
      <c r="AG1889">
        <v>0</v>
      </c>
      <c r="AH1889">
        <v>0</v>
      </c>
      <c r="AI1889">
        <v>2</v>
      </c>
      <c r="AJ1889">
        <v>1</v>
      </c>
      <c r="AK1889" t="s">
        <v>899</v>
      </c>
      <c r="AL1889">
        <v>36.036358</v>
      </c>
      <c r="AM1889" t="s">
        <v>900</v>
      </c>
      <c r="AN1889">
        <v>-75.665695999999997</v>
      </c>
      <c r="AO1889">
        <v>25</v>
      </c>
      <c r="AP1889">
        <v>850</v>
      </c>
      <c r="AQ1889" t="s">
        <v>129</v>
      </c>
      <c r="AR1889">
        <v>-62</v>
      </c>
      <c r="AS1889">
        <v>-45</v>
      </c>
      <c r="AT1889">
        <v>-960</v>
      </c>
      <c r="BB1889" t="str">
        <f t="shared" si="118"/>
        <v>1200</v>
      </c>
      <c r="BC1889">
        <v>1</v>
      </c>
      <c r="BD1889" t="str">
        <f t="shared" si="120"/>
        <v xml:space="preserve">N1281F  </v>
      </c>
      <c r="BE1889">
        <v>1</v>
      </c>
      <c r="BG1889">
        <v>0</v>
      </c>
      <c r="BH1889">
        <v>0</v>
      </c>
      <c r="BI1889">
        <v>0</v>
      </c>
      <c r="BJ1889">
        <v>675</v>
      </c>
      <c r="BK1889">
        <v>-175</v>
      </c>
      <c r="BL1889" t="s">
        <v>130</v>
      </c>
      <c r="BM1889">
        <v>1</v>
      </c>
      <c r="BN1889">
        <v>0</v>
      </c>
      <c r="BO1889">
        <v>1</v>
      </c>
      <c r="BP1889">
        <v>0</v>
      </c>
      <c r="BT1889">
        <v>0</v>
      </c>
      <c r="BU1889">
        <v>0</v>
      </c>
      <c r="CE1889" t="str">
        <f>"21:17:44.986"</f>
        <v>21:17:44.986</v>
      </c>
      <c r="CF1889">
        <v>985673396</v>
      </c>
      <c r="CI1889">
        <v>0</v>
      </c>
      <c r="CJ1889">
        <v>1504</v>
      </c>
      <c r="CK1889">
        <v>1011.2</v>
      </c>
      <c r="CL1889">
        <v>4.2187999999999999</v>
      </c>
      <c r="CM1889">
        <v>1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6</v>
      </c>
      <c r="CY1889">
        <v>7</v>
      </c>
      <c r="CZ1889" t="s">
        <v>131</v>
      </c>
      <c r="DA1889">
        <v>145</v>
      </c>
      <c r="DB1889">
        <v>1</v>
      </c>
      <c r="DC1889" t="s">
        <v>132</v>
      </c>
      <c r="DD1889" t="s">
        <v>133</v>
      </c>
      <c r="DG1889">
        <v>1964745</v>
      </c>
      <c r="DI1889">
        <v>0</v>
      </c>
      <c r="DJ1889">
        <v>0</v>
      </c>
      <c r="DK1889">
        <v>1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3">
      <c r="A1890" t="str">
        <f>"09/28/2024 21:17:46.253"</f>
        <v>09/28/2024 21:17:46.253</v>
      </c>
      <c r="C1890" t="str">
        <f t="shared" si="119"/>
        <v>FFDFD7C0</v>
      </c>
      <c r="D1890" t="s">
        <v>143</v>
      </c>
      <c r="E1890">
        <v>13</v>
      </c>
      <c r="J1890" t="s">
        <v>144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"21:17:45.906"</f>
        <v>21:17:45.906</v>
      </c>
      <c r="T1890" t="str">
        <f>"21:17:45.506"</f>
        <v>21:17:45.506</v>
      </c>
      <c r="U1890" t="str">
        <f t="shared" si="117"/>
        <v>A073EB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126</v>
      </c>
      <c r="AG1890">
        <v>0</v>
      </c>
      <c r="AH1890">
        <v>0</v>
      </c>
      <c r="AI1890">
        <v>2</v>
      </c>
      <c r="AJ1890">
        <v>1</v>
      </c>
      <c r="AK1890" t="s">
        <v>901</v>
      </c>
      <c r="AL1890">
        <v>36.036121999999999</v>
      </c>
      <c r="AM1890" t="s">
        <v>660</v>
      </c>
      <c r="AN1890">
        <v>-75.665931999999998</v>
      </c>
      <c r="AO1890">
        <v>25</v>
      </c>
      <c r="AP1890">
        <v>825</v>
      </c>
      <c r="AQ1890" t="s">
        <v>129</v>
      </c>
      <c r="AR1890">
        <v>-54</v>
      </c>
      <c r="AS1890">
        <v>-54</v>
      </c>
      <c r="AT1890">
        <v>-1024</v>
      </c>
      <c r="BB1890" t="str">
        <f t="shared" si="118"/>
        <v>1200</v>
      </c>
      <c r="BC1890">
        <v>1</v>
      </c>
      <c r="BD1890" t="str">
        <f t="shared" si="120"/>
        <v xml:space="preserve">N1281F  </v>
      </c>
      <c r="BE1890">
        <v>1</v>
      </c>
      <c r="BG1890">
        <v>0</v>
      </c>
      <c r="BH1890">
        <v>0</v>
      </c>
      <c r="BI1890">
        <v>0</v>
      </c>
      <c r="BJ1890">
        <v>675</v>
      </c>
      <c r="BK1890">
        <v>-150</v>
      </c>
      <c r="BL1890" t="s">
        <v>130</v>
      </c>
      <c r="BM1890">
        <v>1</v>
      </c>
      <c r="BN1890">
        <v>0</v>
      </c>
      <c r="BO1890">
        <v>1</v>
      </c>
      <c r="BP1890">
        <v>0</v>
      </c>
      <c r="BT1890">
        <v>0</v>
      </c>
      <c r="BU1890">
        <v>0</v>
      </c>
      <c r="CE1890" t="str">
        <f>"21:17:45.911"</f>
        <v>21:17:45.911</v>
      </c>
      <c r="CF1890">
        <v>911377203</v>
      </c>
      <c r="CI1890">
        <v>0</v>
      </c>
      <c r="CJ1890">
        <v>1504</v>
      </c>
      <c r="CK1890">
        <v>1011.2</v>
      </c>
      <c r="CL1890">
        <v>4.2187999999999999</v>
      </c>
      <c r="CM1890">
        <v>1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6</v>
      </c>
      <c r="CY1890">
        <v>7</v>
      </c>
      <c r="CZ1890" t="s">
        <v>131</v>
      </c>
      <c r="DA1890">
        <v>145</v>
      </c>
      <c r="DB1890">
        <v>1</v>
      </c>
      <c r="DC1890" t="s">
        <v>132</v>
      </c>
      <c r="DD1890" t="s">
        <v>133</v>
      </c>
      <c r="DG1890">
        <v>1965205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3">
      <c r="A1891" t="str">
        <f>"09/28/2024 21:17:46.253"</f>
        <v>09/28/2024 21:17:46.253</v>
      </c>
      <c r="C1891" t="str">
        <f t="shared" si="119"/>
        <v>FFDFD7C0</v>
      </c>
      <c r="D1891" t="s">
        <v>123</v>
      </c>
      <c r="E1891">
        <v>2</v>
      </c>
      <c r="H1891">
        <v>158</v>
      </c>
      <c r="I1891" t="s">
        <v>124</v>
      </c>
      <c r="J1891" t="s">
        <v>125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"21:17:45.906"</f>
        <v>21:17:45.906</v>
      </c>
      <c r="T1891" t="str">
        <f>"21:17:45.506"</f>
        <v>21:17:45.506</v>
      </c>
      <c r="U1891" t="str">
        <f t="shared" si="117"/>
        <v>A073EB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126</v>
      </c>
      <c r="AG1891">
        <v>0</v>
      </c>
      <c r="AH1891">
        <v>0</v>
      </c>
      <c r="AI1891">
        <v>2</v>
      </c>
      <c r="AJ1891">
        <v>1</v>
      </c>
      <c r="AK1891" t="s">
        <v>901</v>
      </c>
      <c r="AL1891">
        <v>36.036121999999999</v>
      </c>
      <c r="AM1891" t="s">
        <v>660</v>
      </c>
      <c r="AN1891">
        <v>-75.665931999999998</v>
      </c>
      <c r="AO1891">
        <v>25</v>
      </c>
      <c r="AP1891">
        <v>825</v>
      </c>
      <c r="AQ1891" t="s">
        <v>129</v>
      </c>
      <c r="AR1891">
        <v>-54</v>
      </c>
      <c r="AS1891">
        <v>-54</v>
      </c>
      <c r="AT1891">
        <v>-1024</v>
      </c>
      <c r="BB1891" t="str">
        <f t="shared" si="118"/>
        <v>1200</v>
      </c>
      <c r="BC1891">
        <v>1</v>
      </c>
      <c r="BD1891" t="str">
        <f t="shared" si="120"/>
        <v xml:space="preserve">N1281F  </v>
      </c>
      <c r="BE1891">
        <v>1</v>
      </c>
      <c r="BG1891">
        <v>0</v>
      </c>
      <c r="BH1891">
        <v>0</v>
      </c>
      <c r="BI1891">
        <v>0</v>
      </c>
      <c r="BJ1891">
        <v>675</v>
      </c>
      <c r="BK1891">
        <v>-150</v>
      </c>
      <c r="BL1891" t="s">
        <v>130</v>
      </c>
      <c r="BM1891">
        <v>1</v>
      </c>
      <c r="BN1891">
        <v>0</v>
      </c>
      <c r="BO1891">
        <v>1</v>
      </c>
      <c r="BP1891">
        <v>0</v>
      </c>
      <c r="BT1891">
        <v>0</v>
      </c>
      <c r="BU1891">
        <v>0</v>
      </c>
      <c r="CE1891" t="str">
        <f>"21:17:45.911"</f>
        <v>21:17:45.911</v>
      </c>
      <c r="CF1891">
        <v>911377203</v>
      </c>
      <c r="CI1891">
        <v>0</v>
      </c>
      <c r="CJ1891">
        <v>1504</v>
      </c>
      <c r="CK1891">
        <v>1011.2</v>
      </c>
      <c r="CL1891">
        <v>4.2187999999999999</v>
      </c>
      <c r="CM1891">
        <v>1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6</v>
      </c>
      <c r="CY1891">
        <v>7</v>
      </c>
      <c r="CZ1891" t="s">
        <v>131</v>
      </c>
      <c r="DA1891">
        <v>145</v>
      </c>
      <c r="DB1891">
        <v>1</v>
      </c>
      <c r="DC1891" t="s">
        <v>132</v>
      </c>
      <c r="DD1891" t="s">
        <v>133</v>
      </c>
      <c r="DG1891">
        <v>1965205</v>
      </c>
      <c r="DI1891">
        <v>0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3">
      <c r="A1892" t="str">
        <f>"09/28/2024 21:17:46.253"</f>
        <v>09/28/2024 21:17:46.253</v>
      </c>
      <c r="C1892" t="str">
        <f t="shared" si="119"/>
        <v>FFDFD7C0</v>
      </c>
      <c r="D1892" t="s">
        <v>427</v>
      </c>
      <c r="E1892">
        <v>46</v>
      </c>
      <c r="H1892">
        <v>143</v>
      </c>
      <c r="I1892" t="s">
        <v>428</v>
      </c>
      <c r="J1892" t="s">
        <v>297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"21:17:45.906"</f>
        <v>21:17:45.906</v>
      </c>
      <c r="T1892" t="str">
        <f>"21:17:45.506"</f>
        <v>21:17:45.506</v>
      </c>
      <c r="U1892" t="str">
        <f t="shared" si="117"/>
        <v>A073EB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126</v>
      </c>
      <c r="AG1892">
        <v>0</v>
      </c>
      <c r="AH1892">
        <v>0</v>
      </c>
      <c r="AI1892">
        <v>2</v>
      </c>
      <c r="AJ1892">
        <v>1</v>
      </c>
      <c r="AK1892" t="s">
        <v>901</v>
      </c>
      <c r="AL1892">
        <v>36.036121999999999</v>
      </c>
      <c r="AM1892" t="s">
        <v>660</v>
      </c>
      <c r="AN1892">
        <v>-75.665931999999998</v>
      </c>
      <c r="AO1892">
        <v>25</v>
      </c>
      <c r="AP1892">
        <v>825</v>
      </c>
      <c r="AQ1892" t="s">
        <v>129</v>
      </c>
      <c r="AR1892">
        <v>-54</v>
      </c>
      <c r="AS1892">
        <v>-54</v>
      </c>
      <c r="AT1892">
        <v>-1024</v>
      </c>
      <c r="BB1892" t="str">
        <f t="shared" si="118"/>
        <v>1200</v>
      </c>
      <c r="BC1892">
        <v>1</v>
      </c>
      <c r="BD1892" t="str">
        <f t="shared" si="120"/>
        <v xml:space="preserve">N1281F  </v>
      </c>
      <c r="BE1892">
        <v>1</v>
      </c>
      <c r="BG1892">
        <v>0</v>
      </c>
      <c r="BH1892">
        <v>0</v>
      </c>
      <c r="BI1892">
        <v>0</v>
      </c>
      <c r="BJ1892">
        <v>675</v>
      </c>
      <c r="BK1892">
        <v>-150</v>
      </c>
      <c r="BL1892" t="s">
        <v>130</v>
      </c>
      <c r="BM1892">
        <v>1</v>
      </c>
      <c r="BN1892">
        <v>0</v>
      </c>
      <c r="BO1892">
        <v>1</v>
      </c>
      <c r="BP1892">
        <v>0</v>
      </c>
      <c r="BT1892">
        <v>0</v>
      </c>
      <c r="BU1892">
        <v>0</v>
      </c>
      <c r="CE1892" t="str">
        <f>"21:17:45.911"</f>
        <v>21:17:45.911</v>
      </c>
      <c r="CF1892">
        <v>911377203</v>
      </c>
      <c r="CI1892">
        <v>0</v>
      </c>
      <c r="CJ1892">
        <v>1504</v>
      </c>
      <c r="CK1892">
        <v>1011.2</v>
      </c>
      <c r="CL1892">
        <v>4.2187999999999999</v>
      </c>
      <c r="CM1892">
        <v>1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6</v>
      </c>
      <c r="CY1892">
        <v>7</v>
      </c>
      <c r="CZ1892" t="s">
        <v>131</v>
      </c>
      <c r="DA1892">
        <v>145</v>
      </c>
      <c r="DB1892">
        <v>1</v>
      </c>
      <c r="DC1892" t="s">
        <v>132</v>
      </c>
      <c r="DD1892" t="s">
        <v>133</v>
      </c>
      <c r="DG1892">
        <v>1965205</v>
      </c>
      <c r="DI1892">
        <v>0</v>
      </c>
      <c r="DJ1892">
        <v>0</v>
      </c>
      <c r="DK1892">
        <v>1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3">
      <c r="A1893" t="str">
        <f>"09/28/2024 21:17:46.253"</f>
        <v>09/28/2024 21:17:46.253</v>
      </c>
      <c r="C1893" t="str">
        <f t="shared" si="119"/>
        <v>FFDFD7C0</v>
      </c>
      <c r="D1893" t="s">
        <v>136</v>
      </c>
      <c r="E1893">
        <v>3</v>
      </c>
      <c r="F1893">
        <v>1003</v>
      </c>
      <c r="G1893" t="s">
        <v>142</v>
      </c>
      <c r="J1893" t="s">
        <v>137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"21:17:45.906"</f>
        <v>21:17:45.906</v>
      </c>
      <c r="T1893" t="str">
        <f>"21:17:45.506"</f>
        <v>21:17:45.506</v>
      </c>
      <c r="U1893" t="str">
        <f t="shared" si="117"/>
        <v>A073EB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126</v>
      </c>
      <c r="AG1893">
        <v>0</v>
      </c>
      <c r="AH1893">
        <v>0</v>
      </c>
      <c r="AI1893">
        <v>2</v>
      </c>
      <c r="AJ1893">
        <v>1</v>
      </c>
      <c r="AK1893" t="s">
        <v>901</v>
      </c>
      <c r="AL1893">
        <v>36.036121999999999</v>
      </c>
      <c r="AM1893" t="s">
        <v>660</v>
      </c>
      <c r="AN1893">
        <v>-75.665931999999998</v>
      </c>
      <c r="AO1893">
        <v>25</v>
      </c>
      <c r="AP1893">
        <v>825</v>
      </c>
      <c r="AQ1893" t="s">
        <v>129</v>
      </c>
      <c r="AR1893">
        <v>-54</v>
      </c>
      <c r="AS1893">
        <v>-54</v>
      </c>
      <c r="AT1893">
        <v>-1024</v>
      </c>
      <c r="BB1893" t="str">
        <f t="shared" si="118"/>
        <v>1200</v>
      </c>
      <c r="BC1893">
        <v>1</v>
      </c>
      <c r="BD1893" t="str">
        <f t="shared" si="120"/>
        <v xml:space="preserve">N1281F  </v>
      </c>
      <c r="BE1893">
        <v>1</v>
      </c>
      <c r="BG1893">
        <v>0</v>
      </c>
      <c r="BH1893">
        <v>0</v>
      </c>
      <c r="BI1893">
        <v>0</v>
      </c>
      <c r="BJ1893">
        <v>675</v>
      </c>
      <c r="BK1893">
        <v>-150</v>
      </c>
      <c r="BL1893" t="s">
        <v>130</v>
      </c>
      <c r="BM1893">
        <v>1</v>
      </c>
      <c r="BN1893">
        <v>0</v>
      </c>
      <c r="BO1893">
        <v>1</v>
      </c>
      <c r="BP1893">
        <v>0</v>
      </c>
      <c r="BT1893">
        <v>0</v>
      </c>
      <c r="BU1893">
        <v>0</v>
      </c>
      <c r="CE1893" t="str">
        <f>"21:17:45.911"</f>
        <v>21:17:45.911</v>
      </c>
      <c r="CF1893">
        <v>911377203</v>
      </c>
      <c r="CI1893">
        <v>0</v>
      </c>
      <c r="CJ1893">
        <v>1504</v>
      </c>
      <c r="CK1893">
        <v>1011.2</v>
      </c>
      <c r="CL1893">
        <v>4.2187999999999999</v>
      </c>
      <c r="CM1893">
        <v>1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6</v>
      </c>
      <c r="CY1893">
        <v>7</v>
      </c>
      <c r="CZ1893" t="s">
        <v>131</v>
      </c>
      <c r="DA1893">
        <v>145</v>
      </c>
      <c r="DB1893">
        <v>1</v>
      </c>
      <c r="DC1893" t="s">
        <v>132</v>
      </c>
      <c r="DD1893" t="s">
        <v>133</v>
      </c>
      <c r="DG1893">
        <v>1965205</v>
      </c>
      <c r="DI1893">
        <v>0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3">
      <c r="A1894" t="str">
        <f>"09/28/2024 21:17:46.253"</f>
        <v>09/28/2024 21:17:46.253</v>
      </c>
      <c r="C1894" t="str">
        <f t="shared" si="119"/>
        <v>FFDFD7C0</v>
      </c>
      <c r="D1894" t="s">
        <v>136</v>
      </c>
      <c r="E1894">
        <v>4</v>
      </c>
      <c r="F1894">
        <v>1004</v>
      </c>
      <c r="G1894" t="s">
        <v>124</v>
      </c>
      <c r="J1894" t="s">
        <v>137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"21:17:45.906"</f>
        <v>21:17:45.906</v>
      </c>
      <c r="T1894" t="str">
        <f>"21:17:45.506"</f>
        <v>21:17:45.506</v>
      </c>
      <c r="U1894" t="str">
        <f t="shared" si="117"/>
        <v>A073EB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126</v>
      </c>
      <c r="AG1894">
        <v>0</v>
      </c>
      <c r="AH1894">
        <v>0</v>
      </c>
      <c r="AI1894">
        <v>2</v>
      </c>
      <c r="AJ1894">
        <v>1</v>
      </c>
      <c r="AK1894" t="s">
        <v>901</v>
      </c>
      <c r="AL1894">
        <v>36.036121999999999</v>
      </c>
      <c r="AM1894" t="s">
        <v>660</v>
      </c>
      <c r="AN1894">
        <v>-75.665931999999998</v>
      </c>
      <c r="AO1894">
        <v>25</v>
      </c>
      <c r="AP1894">
        <v>825</v>
      </c>
      <c r="AQ1894" t="s">
        <v>129</v>
      </c>
      <c r="AR1894">
        <v>-54</v>
      </c>
      <c r="AS1894">
        <v>-54</v>
      </c>
      <c r="AT1894">
        <v>-1024</v>
      </c>
      <c r="BB1894" t="str">
        <f t="shared" si="118"/>
        <v>1200</v>
      </c>
      <c r="BC1894">
        <v>1</v>
      </c>
      <c r="BD1894" t="str">
        <f t="shared" si="120"/>
        <v xml:space="preserve">N1281F  </v>
      </c>
      <c r="BE1894">
        <v>1</v>
      </c>
      <c r="BG1894">
        <v>0</v>
      </c>
      <c r="BH1894">
        <v>0</v>
      </c>
      <c r="BI1894">
        <v>0</v>
      </c>
      <c r="BJ1894">
        <v>675</v>
      </c>
      <c r="BK1894">
        <v>-150</v>
      </c>
      <c r="BL1894" t="s">
        <v>130</v>
      </c>
      <c r="BM1894">
        <v>1</v>
      </c>
      <c r="BN1894">
        <v>0</v>
      </c>
      <c r="BO1894">
        <v>1</v>
      </c>
      <c r="BP1894">
        <v>0</v>
      </c>
      <c r="BT1894">
        <v>0</v>
      </c>
      <c r="BU1894">
        <v>0</v>
      </c>
      <c r="CE1894" t="str">
        <f>"21:17:45.911"</f>
        <v>21:17:45.911</v>
      </c>
      <c r="CF1894">
        <v>911377203</v>
      </c>
      <c r="CI1894">
        <v>0</v>
      </c>
      <c r="CJ1894">
        <v>1504</v>
      </c>
      <c r="CK1894">
        <v>1011.2</v>
      </c>
      <c r="CL1894">
        <v>4.2187999999999999</v>
      </c>
      <c r="CM1894">
        <v>1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6</v>
      </c>
      <c r="CY1894">
        <v>7</v>
      </c>
      <c r="CZ1894" t="s">
        <v>131</v>
      </c>
      <c r="DA1894">
        <v>145</v>
      </c>
      <c r="DB1894">
        <v>1</v>
      </c>
      <c r="DC1894" t="s">
        <v>132</v>
      </c>
      <c r="DD1894" t="s">
        <v>133</v>
      </c>
      <c r="DG1894">
        <v>1965205</v>
      </c>
      <c r="DI1894">
        <v>0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3">
      <c r="A1895" t="str">
        <f>"09/28/2024 21:17:46.972"</f>
        <v>09/28/2024 21:17:46.972</v>
      </c>
      <c r="C1895" t="str">
        <f t="shared" si="119"/>
        <v>FFDFD7C0</v>
      </c>
      <c r="D1895" t="s">
        <v>123</v>
      </c>
      <c r="E1895">
        <v>2</v>
      </c>
      <c r="H1895">
        <v>158</v>
      </c>
      <c r="I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"21:17:46.758"</f>
        <v>21:17:46.758</v>
      </c>
      <c r="T1895" t="str">
        <f>"21:17:46.358"</f>
        <v>21:17:46.358</v>
      </c>
      <c r="U1895" t="str">
        <f t="shared" si="117"/>
        <v>A073EB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126</v>
      </c>
      <c r="AG1895">
        <v>0</v>
      </c>
      <c r="AH1895">
        <v>0</v>
      </c>
      <c r="AI1895">
        <v>2</v>
      </c>
      <c r="AJ1895">
        <v>1</v>
      </c>
      <c r="AK1895" t="s">
        <v>902</v>
      </c>
      <c r="AL1895">
        <v>36.035863999999997</v>
      </c>
      <c r="AM1895" t="s">
        <v>664</v>
      </c>
      <c r="AN1895">
        <v>-75.666167999999999</v>
      </c>
      <c r="AO1895">
        <v>25</v>
      </c>
      <c r="AP1895">
        <v>825</v>
      </c>
      <c r="AQ1895" t="s">
        <v>129</v>
      </c>
      <c r="AR1895">
        <v>-46</v>
      </c>
      <c r="AS1895">
        <v>-60</v>
      </c>
      <c r="AT1895">
        <v>-1088</v>
      </c>
      <c r="BB1895" t="str">
        <f t="shared" si="118"/>
        <v>1200</v>
      </c>
      <c r="BC1895">
        <v>1</v>
      </c>
      <c r="BD1895" t="str">
        <f t="shared" si="120"/>
        <v xml:space="preserve">N1281F  </v>
      </c>
      <c r="BE1895">
        <v>1</v>
      </c>
      <c r="BG1895">
        <v>0</v>
      </c>
      <c r="BH1895">
        <v>0</v>
      </c>
      <c r="BI1895">
        <v>0</v>
      </c>
      <c r="BJ1895">
        <v>650</v>
      </c>
      <c r="BK1895">
        <v>-175</v>
      </c>
      <c r="BL1895" t="s">
        <v>130</v>
      </c>
      <c r="BM1895">
        <v>1</v>
      </c>
      <c r="BN1895">
        <v>0</v>
      </c>
      <c r="BO1895">
        <v>1</v>
      </c>
      <c r="BP1895">
        <v>0</v>
      </c>
      <c r="BT1895">
        <v>0</v>
      </c>
      <c r="BU1895">
        <v>0</v>
      </c>
      <c r="CE1895" t="str">
        <f>"21:17:46.760"</f>
        <v>21:17:46.760</v>
      </c>
      <c r="CF1895">
        <v>760075450</v>
      </c>
      <c r="CI1895">
        <v>0</v>
      </c>
      <c r="CJ1895">
        <v>1504</v>
      </c>
      <c r="CK1895">
        <v>1011.2</v>
      </c>
      <c r="CL1895">
        <v>4.2187999999999999</v>
      </c>
      <c r="CM1895">
        <v>1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6</v>
      </c>
      <c r="CY1895">
        <v>7</v>
      </c>
      <c r="CZ1895" t="s">
        <v>131</v>
      </c>
      <c r="DA1895">
        <v>145</v>
      </c>
      <c r="DB1895">
        <v>1</v>
      </c>
      <c r="DC1895" t="s">
        <v>132</v>
      </c>
      <c r="DD1895" t="s">
        <v>133</v>
      </c>
      <c r="DG1895">
        <v>1965633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3">
      <c r="A1896" t="str">
        <f>"09/28/2024 21:17:46.972"</f>
        <v>09/28/2024 21:17:46.972</v>
      </c>
      <c r="C1896" t="str">
        <f t="shared" si="119"/>
        <v>FFDFD7C0</v>
      </c>
      <c r="D1896" t="s">
        <v>427</v>
      </c>
      <c r="E1896">
        <v>46</v>
      </c>
      <c r="H1896">
        <v>143</v>
      </c>
      <c r="I1896" t="s">
        <v>428</v>
      </c>
      <c r="J1896" t="s">
        <v>297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"21:17:46.758"</f>
        <v>21:17:46.758</v>
      </c>
      <c r="T1896" t="str">
        <f>"21:17:46.358"</f>
        <v>21:17:46.358</v>
      </c>
      <c r="U1896" t="str">
        <f t="shared" si="117"/>
        <v>A073EB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126</v>
      </c>
      <c r="AG1896">
        <v>0</v>
      </c>
      <c r="AH1896">
        <v>0</v>
      </c>
      <c r="AI1896">
        <v>2</v>
      </c>
      <c r="AJ1896">
        <v>1</v>
      </c>
      <c r="AK1896" t="s">
        <v>902</v>
      </c>
      <c r="AL1896">
        <v>36.035863999999997</v>
      </c>
      <c r="AM1896" t="s">
        <v>664</v>
      </c>
      <c r="AN1896">
        <v>-75.666167999999999</v>
      </c>
      <c r="AO1896">
        <v>25</v>
      </c>
      <c r="AP1896">
        <v>825</v>
      </c>
      <c r="AQ1896" t="s">
        <v>129</v>
      </c>
      <c r="AR1896">
        <v>-46</v>
      </c>
      <c r="AS1896">
        <v>-60</v>
      </c>
      <c r="AT1896">
        <v>-1088</v>
      </c>
      <c r="BB1896" t="str">
        <f t="shared" si="118"/>
        <v>1200</v>
      </c>
      <c r="BC1896">
        <v>1</v>
      </c>
      <c r="BD1896" t="str">
        <f t="shared" si="120"/>
        <v xml:space="preserve">N1281F  </v>
      </c>
      <c r="BE1896">
        <v>1</v>
      </c>
      <c r="BG1896">
        <v>0</v>
      </c>
      <c r="BH1896">
        <v>0</v>
      </c>
      <c r="BI1896">
        <v>0</v>
      </c>
      <c r="BJ1896">
        <v>650</v>
      </c>
      <c r="BK1896">
        <v>-175</v>
      </c>
      <c r="BL1896" t="s">
        <v>130</v>
      </c>
      <c r="BM1896">
        <v>1</v>
      </c>
      <c r="BN1896">
        <v>0</v>
      </c>
      <c r="BO1896">
        <v>1</v>
      </c>
      <c r="BP1896">
        <v>0</v>
      </c>
      <c r="BT1896">
        <v>0</v>
      </c>
      <c r="BU1896">
        <v>0</v>
      </c>
      <c r="CE1896" t="str">
        <f>"21:17:46.760"</f>
        <v>21:17:46.760</v>
      </c>
      <c r="CF1896">
        <v>760075450</v>
      </c>
      <c r="CI1896">
        <v>0</v>
      </c>
      <c r="CJ1896">
        <v>1504</v>
      </c>
      <c r="CK1896">
        <v>1011.2</v>
      </c>
      <c r="CL1896">
        <v>4.2187999999999999</v>
      </c>
      <c r="CM1896">
        <v>1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6</v>
      </c>
      <c r="CY1896">
        <v>7</v>
      </c>
      <c r="CZ1896" t="s">
        <v>131</v>
      </c>
      <c r="DA1896">
        <v>145</v>
      </c>
      <c r="DB1896">
        <v>1</v>
      </c>
      <c r="DC1896" t="s">
        <v>132</v>
      </c>
      <c r="DD1896" t="s">
        <v>133</v>
      </c>
      <c r="DG1896">
        <v>1965633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3">
      <c r="A1897" t="str">
        <f>"09/28/2024 21:17:47.019"</f>
        <v>09/28/2024 21:17:47.019</v>
      </c>
      <c r="C1897" t="str">
        <f t="shared" si="119"/>
        <v>FFDFD7C0</v>
      </c>
      <c r="D1897" t="s">
        <v>136</v>
      </c>
      <c r="E1897">
        <v>3</v>
      </c>
      <c r="F1897">
        <v>1003</v>
      </c>
      <c r="G1897" t="s">
        <v>142</v>
      </c>
      <c r="J1897" t="s">
        <v>137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"21:17:46.758"</f>
        <v>21:17:46.758</v>
      </c>
      <c r="T1897" t="str">
        <f>"21:17:46.358"</f>
        <v>21:17:46.358</v>
      </c>
      <c r="U1897" t="str">
        <f t="shared" si="117"/>
        <v>A073EB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126</v>
      </c>
      <c r="AG1897">
        <v>0</v>
      </c>
      <c r="AH1897">
        <v>0</v>
      </c>
      <c r="AI1897">
        <v>2</v>
      </c>
      <c r="AJ1897">
        <v>1</v>
      </c>
      <c r="AK1897" t="s">
        <v>902</v>
      </c>
      <c r="AL1897">
        <v>36.035863999999997</v>
      </c>
      <c r="AM1897" t="s">
        <v>664</v>
      </c>
      <c r="AN1897">
        <v>-75.666167999999999</v>
      </c>
      <c r="AO1897">
        <v>25</v>
      </c>
      <c r="AP1897">
        <v>825</v>
      </c>
      <c r="AQ1897" t="s">
        <v>129</v>
      </c>
      <c r="AR1897">
        <v>-46</v>
      </c>
      <c r="AS1897">
        <v>-60</v>
      </c>
      <c r="AT1897">
        <v>-1088</v>
      </c>
      <c r="BB1897" t="str">
        <f t="shared" si="118"/>
        <v>1200</v>
      </c>
      <c r="BC1897">
        <v>1</v>
      </c>
      <c r="BD1897" t="str">
        <f t="shared" si="120"/>
        <v xml:space="preserve">N1281F  </v>
      </c>
      <c r="BE1897">
        <v>1</v>
      </c>
      <c r="BG1897">
        <v>0</v>
      </c>
      <c r="BH1897">
        <v>0</v>
      </c>
      <c r="BI1897">
        <v>0</v>
      </c>
      <c r="BJ1897">
        <v>650</v>
      </c>
      <c r="BK1897">
        <v>-175</v>
      </c>
      <c r="BL1897" t="s">
        <v>130</v>
      </c>
      <c r="BM1897">
        <v>1</v>
      </c>
      <c r="BN1897">
        <v>0</v>
      </c>
      <c r="BO1897">
        <v>1</v>
      </c>
      <c r="BP1897">
        <v>0</v>
      </c>
      <c r="BT1897">
        <v>0</v>
      </c>
      <c r="BU1897">
        <v>0</v>
      </c>
      <c r="CE1897" t="str">
        <f>"21:17:46.760"</f>
        <v>21:17:46.760</v>
      </c>
      <c r="CF1897">
        <v>760075450</v>
      </c>
      <c r="CI1897">
        <v>0</v>
      </c>
      <c r="CJ1897">
        <v>1504</v>
      </c>
      <c r="CK1897">
        <v>1011.2</v>
      </c>
      <c r="CL1897">
        <v>4.2187999999999999</v>
      </c>
      <c r="CM1897">
        <v>1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6</v>
      </c>
      <c r="CY1897">
        <v>7</v>
      </c>
      <c r="CZ1897" t="s">
        <v>131</v>
      </c>
      <c r="DA1897">
        <v>145</v>
      </c>
      <c r="DB1897">
        <v>1</v>
      </c>
      <c r="DC1897" t="s">
        <v>132</v>
      </c>
      <c r="DD1897" t="s">
        <v>133</v>
      </c>
      <c r="DG1897">
        <v>1965633</v>
      </c>
      <c r="DI1897">
        <v>0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3">
      <c r="A1898" t="str">
        <f>"09/28/2024 21:17:47.019"</f>
        <v>09/28/2024 21:17:47.019</v>
      </c>
      <c r="C1898" t="str">
        <f t="shared" si="119"/>
        <v>FFDFD7C0</v>
      </c>
      <c r="D1898" t="s">
        <v>143</v>
      </c>
      <c r="E1898">
        <v>13</v>
      </c>
      <c r="J1898" t="s">
        <v>144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"21:17:46.758"</f>
        <v>21:17:46.758</v>
      </c>
      <c r="T1898" t="str">
        <f>"21:17:46.358"</f>
        <v>21:17:46.358</v>
      </c>
      <c r="U1898" t="str">
        <f t="shared" si="117"/>
        <v>A073EB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126</v>
      </c>
      <c r="AG1898">
        <v>0</v>
      </c>
      <c r="AH1898">
        <v>0</v>
      </c>
      <c r="AI1898">
        <v>2</v>
      </c>
      <c r="AJ1898">
        <v>1</v>
      </c>
      <c r="AK1898" t="s">
        <v>902</v>
      </c>
      <c r="AL1898">
        <v>36.035863999999997</v>
      </c>
      <c r="AM1898" t="s">
        <v>664</v>
      </c>
      <c r="AN1898">
        <v>-75.666167999999999</v>
      </c>
      <c r="AO1898">
        <v>25</v>
      </c>
      <c r="AP1898">
        <v>825</v>
      </c>
      <c r="AQ1898" t="s">
        <v>129</v>
      </c>
      <c r="AR1898">
        <v>-46</v>
      </c>
      <c r="AS1898">
        <v>-60</v>
      </c>
      <c r="AT1898">
        <v>-1088</v>
      </c>
      <c r="BB1898" t="str">
        <f t="shared" si="118"/>
        <v>1200</v>
      </c>
      <c r="BC1898">
        <v>1</v>
      </c>
      <c r="BD1898" t="str">
        <f t="shared" si="120"/>
        <v xml:space="preserve">N1281F  </v>
      </c>
      <c r="BE1898">
        <v>1</v>
      </c>
      <c r="BG1898">
        <v>0</v>
      </c>
      <c r="BH1898">
        <v>0</v>
      </c>
      <c r="BI1898">
        <v>0</v>
      </c>
      <c r="BJ1898">
        <v>650</v>
      </c>
      <c r="BK1898">
        <v>-175</v>
      </c>
      <c r="BL1898" t="s">
        <v>130</v>
      </c>
      <c r="BM1898">
        <v>1</v>
      </c>
      <c r="BN1898">
        <v>0</v>
      </c>
      <c r="BO1898">
        <v>1</v>
      </c>
      <c r="BP1898">
        <v>0</v>
      </c>
      <c r="BT1898">
        <v>0</v>
      </c>
      <c r="BU1898">
        <v>0</v>
      </c>
      <c r="CE1898" t="str">
        <f>"21:17:46.760"</f>
        <v>21:17:46.760</v>
      </c>
      <c r="CF1898">
        <v>760075450</v>
      </c>
      <c r="CI1898">
        <v>0</v>
      </c>
      <c r="CJ1898">
        <v>1504</v>
      </c>
      <c r="CK1898">
        <v>1011.2</v>
      </c>
      <c r="CL1898">
        <v>4.2187999999999999</v>
      </c>
      <c r="CM1898">
        <v>1</v>
      </c>
      <c r="CN1898">
        <v>0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6</v>
      </c>
      <c r="CY1898">
        <v>7</v>
      </c>
      <c r="CZ1898" t="s">
        <v>131</v>
      </c>
      <c r="DA1898">
        <v>145</v>
      </c>
      <c r="DB1898">
        <v>1</v>
      </c>
      <c r="DC1898" t="s">
        <v>132</v>
      </c>
      <c r="DD1898" t="s">
        <v>133</v>
      </c>
      <c r="DG1898">
        <v>1965633</v>
      </c>
      <c r="DI1898">
        <v>0</v>
      </c>
      <c r="DJ1898">
        <v>0</v>
      </c>
      <c r="DK1898">
        <v>1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3">
      <c r="A1899" t="str">
        <f>"09/28/2024 21:17:47.034"</f>
        <v>09/28/2024 21:17:47.034</v>
      </c>
      <c r="C1899" t="str">
        <f t="shared" si="119"/>
        <v>FFDFD7C0</v>
      </c>
      <c r="D1899" t="s">
        <v>136</v>
      </c>
      <c r="E1899">
        <v>4</v>
      </c>
      <c r="F1899">
        <v>1004</v>
      </c>
      <c r="G1899" t="s">
        <v>124</v>
      </c>
      <c r="J1899" t="s">
        <v>137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"21:17:46.758"</f>
        <v>21:17:46.758</v>
      </c>
      <c r="T1899" t="str">
        <f>"21:17:46.358"</f>
        <v>21:17:46.358</v>
      </c>
      <c r="U1899" t="str">
        <f t="shared" si="117"/>
        <v>A073EB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126</v>
      </c>
      <c r="AG1899">
        <v>0</v>
      </c>
      <c r="AH1899">
        <v>0</v>
      </c>
      <c r="AI1899">
        <v>2</v>
      </c>
      <c r="AJ1899">
        <v>1</v>
      </c>
      <c r="AK1899" t="s">
        <v>902</v>
      </c>
      <c r="AL1899">
        <v>36.035863999999997</v>
      </c>
      <c r="AM1899" t="s">
        <v>664</v>
      </c>
      <c r="AN1899">
        <v>-75.666167999999999</v>
      </c>
      <c r="AO1899">
        <v>25</v>
      </c>
      <c r="AP1899">
        <v>825</v>
      </c>
      <c r="AQ1899" t="s">
        <v>129</v>
      </c>
      <c r="AR1899">
        <v>-46</v>
      </c>
      <c r="AS1899">
        <v>-60</v>
      </c>
      <c r="AT1899">
        <v>-1088</v>
      </c>
      <c r="BB1899" t="str">
        <f t="shared" si="118"/>
        <v>1200</v>
      </c>
      <c r="BC1899">
        <v>1</v>
      </c>
      <c r="BD1899" t="str">
        <f t="shared" si="120"/>
        <v xml:space="preserve">N1281F  </v>
      </c>
      <c r="BE1899">
        <v>1</v>
      </c>
      <c r="BG1899">
        <v>0</v>
      </c>
      <c r="BH1899">
        <v>0</v>
      </c>
      <c r="BI1899">
        <v>0</v>
      </c>
      <c r="BJ1899">
        <v>650</v>
      </c>
      <c r="BK1899">
        <v>-175</v>
      </c>
      <c r="BL1899" t="s">
        <v>130</v>
      </c>
      <c r="BM1899">
        <v>1</v>
      </c>
      <c r="BN1899">
        <v>0</v>
      </c>
      <c r="BO1899">
        <v>1</v>
      </c>
      <c r="BP1899">
        <v>0</v>
      </c>
      <c r="BT1899">
        <v>0</v>
      </c>
      <c r="BU1899">
        <v>0</v>
      </c>
      <c r="CE1899" t="str">
        <f>"21:17:46.760"</f>
        <v>21:17:46.760</v>
      </c>
      <c r="CF1899">
        <v>760075450</v>
      </c>
      <c r="CI1899">
        <v>0</v>
      </c>
      <c r="CJ1899">
        <v>1504</v>
      </c>
      <c r="CK1899">
        <v>1011.2</v>
      </c>
      <c r="CL1899">
        <v>4.2187999999999999</v>
      </c>
      <c r="CM1899">
        <v>1</v>
      </c>
      <c r="CN1899">
        <v>0</v>
      </c>
      <c r="CO1899">
        <v>0</v>
      </c>
      <c r="CP1899">
        <v>0</v>
      </c>
      <c r="CQ1899">
        <v>0</v>
      </c>
      <c r="CR1899">
        <v>0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6</v>
      </c>
      <c r="CY1899">
        <v>7</v>
      </c>
      <c r="CZ1899" t="s">
        <v>131</v>
      </c>
      <c r="DA1899">
        <v>145</v>
      </c>
      <c r="DB1899">
        <v>1</v>
      </c>
      <c r="DC1899" t="s">
        <v>132</v>
      </c>
      <c r="DD1899" t="s">
        <v>133</v>
      </c>
      <c r="DG1899">
        <v>1965633</v>
      </c>
      <c r="DI1899">
        <v>0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3">
      <c r="A1900" t="str">
        <f>"09/28/2024 21:17:47.987"</f>
        <v>09/28/2024 21:17:47.987</v>
      </c>
      <c r="C1900" t="str">
        <f t="shared" si="119"/>
        <v>FFDFD7C0</v>
      </c>
      <c r="D1900" t="s">
        <v>123</v>
      </c>
      <c r="E1900">
        <v>2</v>
      </c>
      <c r="H1900">
        <v>158</v>
      </c>
      <c r="I1900" t="s">
        <v>124</v>
      </c>
      <c r="J1900" t="s">
        <v>125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"21:17:47.734"</f>
        <v>21:17:47.734</v>
      </c>
      <c r="T1900" t="str">
        <f>"21:17:47.234"</f>
        <v>21:17:47.234</v>
      </c>
      <c r="U1900" t="str">
        <f t="shared" si="117"/>
        <v>A073EB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126</v>
      </c>
      <c r="AG1900">
        <v>0</v>
      </c>
      <c r="AH1900">
        <v>0</v>
      </c>
      <c r="AI1900">
        <v>2</v>
      </c>
      <c r="AJ1900">
        <v>1</v>
      </c>
      <c r="AK1900" t="s">
        <v>632</v>
      </c>
      <c r="AL1900">
        <v>36.035521000000003</v>
      </c>
      <c r="AM1900" t="s">
        <v>668</v>
      </c>
      <c r="AN1900">
        <v>-75.666338999999994</v>
      </c>
      <c r="AO1900">
        <v>25</v>
      </c>
      <c r="AP1900">
        <v>800</v>
      </c>
      <c r="AQ1900" t="s">
        <v>129</v>
      </c>
      <c r="AR1900">
        <v>-36</v>
      </c>
      <c r="AS1900">
        <v>-66</v>
      </c>
      <c r="AT1900">
        <v>-1152</v>
      </c>
      <c r="BB1900" t="str">
        <f t="shared" si="118"/>
        <v>1200</v>
      </c>
      <c r="BC1900">
        <v>1</v>
      </c>
      <c r="BD1900" t="str">
        <f t="shared" si="120"/>
        <v xml:space="preserve">N1281F  </v>
      </c>
      <c r="BE1900">
        <v>1</v>
      </c>
      <c r="BG1900">
        <v>0</v>
      </c>
      <c r="BH1900">
        <v>0</v>
      </c>
      <c r="BI1900">
        <v>0</v>
      </c>
      <c r="BJ1900">
        <v>650</v>
      </c>
      <c r="BK1900">
        <v>-150</v>
      </c>
      <c r="BL1900" t="s">
        <v>130</v>
      </c>
      <c r="BM1900">
        <v>1</v>
      </c>
      <c r="BN1900">
        <v>0</v>
      </c>
      <c r="BO1900">
        <v>1</v>
      </c>
      <c r="BP1900">
        <v>0</v>
      </c>
      <c r="BT1900">
        <v>0</v>
      </c>
      <c r="BU1900">
        <v>0</v>
      </c>
      <c r="CE1900" t="str">
        <f>"21:17:47.737"</f>
        <v>21:17:47.737</v>
      </c>
      <c r="CF1900">
        <v>736570084</v>
      </c>
      <c r="CI1900">
        <v>0</v>
      </c>
      <c r="CJ1900">
        <v>1504</v>
      </c>
      <c r="CK1900">
        <v>1011.2</v>
      </c>
      <c r="CL1900">
        <v>4.2187999999999999</v>
      </c>
      <c r="CM1900">
        <v>1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6</v>
      </c>
      <c r="CY1900">
        <v>7</v>
      </c>
      <c r="CZ1900" t="s">
        <v>131</v>
      </c>
      <c r="DA1900">
        <v>145</v>
      </c>
      <c r="DB1900">
        <v>1</v>
      </c>
      <c r="DC1900" t="s">
        <v>132</v>
      </c>
      <c r="DD1900" t="s">
        <v>133</v>
      </c>
      <c r="DG1900">
        <v>1966152</v>
      </c>
      <c r="DI1900">
        <v>0</v>
      </c>
      <c r="DJ1900">
        <v>0</v>
      </c>
      <c r="DK1900">
        <v>0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3">
      <c r="A1901" t="str">
        <f>"09/28/2024 21:17:47.987"</f>
        <v>09/28/2024 21:17:47.987</v>
      </c>
      <c r="C1901" t="str">
        <f t="shared" si="119"/>
        <v>FFDFD7C0</v>
      </c>
      <c r="D1901" t="s">
        <v>427</v>
      </c>
      <c r="E1901">
        <v>46</v>
      </c>
      <c r="H1901">
        <v>143</v>
      </c>
      <c r="I1901" t="s">
        <v>428</v>
      </c>
      <c r="J1901" t="s">
        <v>297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"21:17:47.734"</f>
        <v>21:17:47.734</v>
      </c>
      <c r="T1901" t="str">
        <f>"21:17:47.234"</f>
        <v>21:17:47.234</v>
      </c>
      <c r="U1901" t="str">
        <f t="shared" si="117"/>
        <v>A073EB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126</v>
      </c>
      <c r="AG1901">
        <v>0</v>
      </c>
      <c r="AH1901">
        <v>0</v>
      </c>
      <c r="AI1901">
        <v>2</v>
      </c>
      <c r="AJ1901">
        <v>1</v>
      </c>
      <c r="AK1901" t="s">
        <v>632</v>
      </c>
      <c r="AL1901">
        <v>36.035521000000003</v>
      </c>
      <c r="AM1901" t="s">
        <v>668</v>
      </c>
      <c r="AN1901">
        <v>-75.666338999999994</v>
      </c>
      <c r="AO1901">
        <v>25</v>
      </c>
      <c r="AP1901">
        <v>800</v>
      </c>
      <c r="AQ1901" t="s">
        <v>129</v>
      </c>
      <c r="AR1901">
        <v>-36</v>
      </c>
      <c r="AS1901">
        <v>-66</v>
      </c>
      <c r="AT1901">
        <v>-1152</v>
      </c>
      <c r="BB1901" t="str">
        <f t="shared" si="118"/>
        <v>1200</v>
      </c>
      <c r="BC1901">
        <v>1</v>
      </c>
      <c r="BD1901" t="str">
        <f t="shared" si="120"/>
        <v xml:space="preserve">N1281F  </v>
      </c>
      <c r="BE1901">
        <v>1</v>
      </c>
      <c r="BG1901">
        <v>0</v>
      </c>
      <c r="BH1901">
        <v>0</v>
      </c>
      <c r="BI1901">
        <v>0</v>
      </c>
      <c r="BJ1901">
        <v>650</v>
      </c>
      <c r="BK1901">
        <v>-150</v>
      </c>
      <c r="BL1901" t="s">
        <v>130</v>
      </c>
      <c r="BM1901">
        <v>1</v>
      </c>
      <c r="BN1901">
        <v>0</v>
      </c>
      <c r="BO1901">
        <v>1</v>
      </c>
      <c r="BP1901">
        <v>0</v>
      </c>
      <c r="BT1901">
        <v>0</v>
      </c>
      <c r="BU1901">
        <v>0</v>
      </c>
      <c r="CE1901" t="str">
        <f>"21:17:47.737"</f>
        <v>21:17:47.737</v>
      </c>
      <c r="CF1901">
        <v>736570084</v>
      </c>
      <c r="CI1901">
        <v>0</v>
      </c>
      <c r="CJ1901">
        <v>1504</v>
      </c>
      <c r="CK1901">
        <v>1011.2</v>
      </c>
      <c r="CL1901">
        <v>4.2187999999999999</v>
      </c>
      <c r="CM1901">
        <v>1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6</v>
      </c>
      <c r="CY1901">
        <v>7</v>
      </c>
      <c r="CZ1901" t="s">
        <v>131</v>
      </c>
      <c r="DA1901">
        <v>145</v>
      </c>
      <c r="DB1901">
        <v>1</v>
      </c>
      <c r="DC1901" t="s">
        <v>132</v>
      </c>
      <c r="DD1901" t="s">
        <v>133</v>
      </c>
      <c r="DG1901">
        <v>1966152</v>
      </c>
      <c r="DI1901">
        <v>0</v>
      </c>
      <c r="DJ1901">
        <v>0</v>
      </c>
      <c r="DK1901">
        <v>1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3">
      <c r="A1902" t="str">
        <f>"09/28/2024 21:17:47.987"</f>
        <v>09/28/2024 21:17:47.987</v>
      </c>
      <c r="C1902" t="str">
        <f t="shared" si="119"/>
        <v>FFDFD7C0</v>
      </c>
      <c r="D1902" t="s">
        <v>136</v>
      </c>
      <c r="E1902">
        <v>4</v>
      </c>
      <c r="F1902">
        <v>1004</v>
      </c>
      <c r="G1902" t="s">
        <v>124</v>
      </c>
      <c r="J1902" t="s">
        <v>137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"21:17:47.734"</f>
        <v>21:17:47.734</v>
      </c>
      <c r="T1902" t="str">
        <f>"21:17:47.234"</f>
        <v>21:17:47.234</v>
      </c>
      <c r="U1902" t="str">
        <f t="shared" si="117"/>
        <v>A073EB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126</v>
      </c>
      <c r="AG1902">
        <v>0</v>
      </c>
      <c r="AH1902">
        <v>0</v>
      </c>
      <c r="AI1902">
        <v>2</v>
      </c>
      <c r="AJ1902">
        <v>1</v>
      </c>
      <c r="AK1902" t="s">
        <v>632</v>
      </c>
      <c r="AL1902">
        <v>36.035521000000003</v>
      </c>
      <c r="AM1902" t="s">
        <v>668</v>
      </c>
      <c r="AN1902">
        <v>-75.666338999999994</v>
      </c>
      <c r="AO1902">
        <v>25</v>
      </c>
      <c r="AP1902">
        <v>800</v>
      </c>
      <c r="AQ1902" t="s">
        <v>129</v>
      </c>
      <c r="AR1902">
        <v>-36</v>
      </c>
      <c r="AS1902">
        <v>-66</v>
      </c>
      <c r="AT1902">
        <v>-1152</v>
      </c>
      <c r="BB1902" t="str">
        <f t="shared" si="118"/>
        <v>1200</v>
      </c>
      <c r="BC1902">
        <v>1</v>
      </c>
      <c r="BD1902" t="str">
        <f t="shared" si="120"/>
        <v xml:space="preserve">N1281F  </v>
      </c>
      <c r="BE1902">
        <v>1</v>
      </c>
      <c r="BG1902">
        <v>0</v>
      </c>
      <c r="BH1902">
        <v>0</v>
      </c>
      <c r="BI1902">
        <v>0</v>
      </c>
      <c r="BJ1902">
        <v>650</v>
      </c>
      <c r="BK1902">
        <v>-150</v>
      </c>
      <c r="BL1902" t="s">
        <v>130</v>
      </c>
      <c r="BM1902">
        <v>1</v>
      </c>
      <c r="BN1902">
        <v>0</v>
      </c>
      <c r="BO1902">
        <v>1</v>
      </c>
      <c r="BP1902">
        <v>0</v>
      </c>
      <c r="BT1902">
        <v>0</v>
      </c>
      <c r="BU1902">
        <v>0</v>
      </c>
      <c r="CE1902" t="str">
        <f>"21:17:47.737"</f>
        <v>21:17:47.737</v>
      </c>
      <c r="CF1902">
        <v>736570084</v>
      </c>
      <c r="CI1902">
        <v>0</v>
      </c>
      <c r="CJ1902">
        <v>1504</v>
      </c>
      <c r="CK1902">
        <v>1011.2</v>
      </c>
      <c r="CL1902">
        <v>4.2187999999999999</v>
      </c>
      <c r="CM1902">
        <v>1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6</v>
      </c>
      <c r="CY1902">
        <v>7</v>
      </c>
      <c r="CZ1902" t="s">
        <v>131</v>
      </c>
      <c r="DA1902">
        <v>145</v>
      </c>
      <c r="DB1902">
        <v>1</v>
      </c>
      <c r="DC1902" t="s">
        <v>132</v>
      </c>
      <c r="DD1902" t="s">
        <v>133</v>
      </c>
      <c r="DG1902">
        <v>1966152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3">
      <c r="A1903" t="str">
        <f>"09/28/2024 21:17:48.112"</f>
        <v>09/28/2024 21:17:48.112</v>
      </c>
      <c r="C1903" t="str">
        <f t="shared" si="119"/>
        <v>FFDFD7C0</v>
      </c>
      <c r="D1903" t="s">
        <v>136</v>
      </c>
      <c r="E1903">
        <v>3</v>
      </c>
      <c r="F1903">
        <v>1003</v>
      </c>
      <c r="G1903" t="s">
        <v>142</v>
      </c>
      <c r="J1903" t="s">
        <v>137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"21:17:47.734"</f>
        <v>21:17:47.734</v>
      </c>
      <c r="T1903" t="str">
        <f>"21:17:47.234"</f>
        <v>21:17:47.234</v>
      </c>
      <c r="U1903" t="str">
        <f t="shared" si="117"/>
        <v>A073EB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126</v>
      </c>
      <c r="AG1903">
        <v>0</v>
      </c>
      <c r="AH1903">
        <v>0</v>
      </c>
      <c r="AI1903">
        <v>2</v>
      </c>
      <c r="AJ1903">
        <v>1</v>
      </c>
      <c r="AK1903" t="s">
        <v>632</v>
      </c>
      <c r="AL1903">
        <v>36.035521000000003</v>
      </c>
      <c r="AM1903" t="s">
        <v>668</v>
      </c>
      <c r="AN1903">
        <v>-75.666338999999994</v>
      </c>
      <c r="AO1903">
        <v>25</v>
      </c>
      <c r="AP1903">
        <v>800</v>
      </c>
      <c r="AQ1903" t="s">
        <v>129</v>
      </c>
      <c r="AR1903">
        <v>-36</v>
      </c>
      <c r="AS1903">
        <v>-66</v>
      </c>
      <c r="AT1903">
        <v>-1152</v>
      </c>
      <c r="BB1903" t="str">
        <f t="shared" si="118"/>
        <v>1200</v>
      </c>
      <c r="BC1903">
        <v>1</v>
      </c>
      <c r="BD1903" t="str">
        <f t="shared" si="120"/>
        <v xml:space="preserve">N1281F  </v>
      </c>
      <c r="BE1903">
        <v>1</v>
      </c>
      <c r="BG1903">
        <v>0</v>
      </c>
      <c r="BH1903">
        <v>0</v>
      </c>
      <c r="BI1903">
        <v>0</v>
      </c>
      <c r="BJ1903">
        <v>650</v>
      </c>
      <c r="BK1903">
        <v>-150</v>
      </c>
      <c r="BL1903" t="s">
        <v>130</v>
      </c>
      <c r="BM1903">
        <v>1</v>
      </c>
      <c r="BN1903">
        <v>0</v>
      </c>
      <c r="BO1903">
        <v>1</v>
      </c>
      <c r="BP1903">
        <v>0</v>
      </c>
      <c r="BT1903">
        <v>0</v>
      </c>
      <c r="BU1903">
        <v>0</v>
      </c>
      <c r="CE1903" t="str">
        <f>"21:17:47.737"</f>
        <v>21:17:47.737</v>
      </c>
      <c r="CF1903">
        <v>736570084</v>
      </c>
      <c r="CI1903">
        <v>0</v>
      </c>
      <c r="CJ1903">
        <v>1504</v>
      </c>
      <c r="CK1903">
        <v>1011.2</v>
      </c>
      <c r="CL1903">
        <v>4.2187999999999999</v>
      </c>
      <c r="CM1903">
        <v>1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6</v>
      </c>
      <c r="CY1903">
        <v>7</v>
      </c>
      <c r="CZ1903" t="s">
        <v>131</v>
      </c>
      <c r="DA1903">
        <v>145</v>
      </c>
      <c r="DB1903">
        <v>1</v>
      </c>
      <c r="DC1903" t="s">
        <v>132</v>
      </c>
      <c r="DD1903" t="s">
        <v>133</v>
      </c>
      <c r="DG1903">
        <v>1966152</v>
      </c>
      <c r="DI1903">
        <v>0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3">
      <c r="A1904" t="str">
        <f>"09/28/2024 21:17:48.112"</f>
        <v>09/28/2024 21:17:48.112</v>
      </c>
      <c r="C1904" t="str">
        <f t="shared" si="119"/>
        <v>FFDFD7C0</v>
      </c>
      <c r="D1904" t="s">
        <v>143</v>
      </c>
      <c r="E1904">
        <v>13</v>
      </c>
      <c r="J1904" t="s">
        <v>144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"21:17:47.734"</f>
        <v>21:17:47.734</v>
      </c>
      <c r="T1904" t="str">
        <f>"21:17:47.234"</f>
        <v>21:17:47.234</v>
      </c>
      <c r="U1904" t="str">
        <f t="shared" si="117"/>
        <v>A073EB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126</v>
      </c>
      <c r="AG1904">
        <v>0</v>
      </c>
      <c r="AH1904">
        <v>0</v>
      </c>
      <c r="AI1904">
        <v>2</v>
      </c>
      <c r="AJ1904">
        <v>1</v>
      </c>
      <c r="AK1904" t="s">
        <v>632</v>
      </c>
      <c r="AL1904">
        <v>36.035521000000003</v>
      </c>
      <c r="AM1904" t="s">
        <v>668</v>
      </c>
      <c r="AN1904">
        <v>-75.666338999999994</v>
      </c>
      <c r="AO1904">
        <v>25</v>
      </c>
      <c r="AP1904">
        <v>800</v>
      </c>
      <c r="AQ1904" t="s">
        <v>129</v>
      </c>
      <c r="AR1904">
        <v>-36</v>
      </c>
      <c r="AS1904">
        <v>-66</v>
      </c>
      <c r="AT1904">
        <v>-1152</v>
      </c>
      <c r="BB1904" t="str">
        <f t="shared" si="118"/>
        <v>1200</v>
      </c>
      <c r="BC1904">
        <v>1</v>
      </c>
      <c r="BD1904" t="str">
        <f t="shared" si="120"/>
        <v xml:space="preserve">N1281F  </v>
      </c>
      <c r="BE1904">
        <v>1</v>
      </c>
      <c r="BG1904">
        <v>0</v>
      </c>
      <c r="BH1904">
        <v>0</v>
      </c>
      <c r="BI1904">
        <v>0</v>
      </c>
      <c r="BJ1904">
        <v>650</v>
      </c>
      <c r="BK1904">
        <v>-150</v>
      </c>
      <c r="BL1904" t="s">
        <v>130</v>
      </c>
      <c r="BM1904">
        <v>1</v>
      </c>
      <c r="BN1904">
        <v>0</v>
      </c>
      <c r="BO1904">
        <v>1</v>
      </c>
      <c r="BP1904">
        <v>0</v>
      </c>
      <c r="BT1904">
        <v>0</v>
      </c>
      <c r="BU1904">
        <v>0</v>
      </c>
      <c r="CE1904" t="str">
        <f>"21:17:47.737"</f>
        <v>21:17:47.737</v>
      </c>
      <c r="CF1904">
        <v>736570084</v>
      </c>
      <c r="CI1904">
        <v>0</v>
      </c>
      <c r="CJ1904">
        <v>1504</v>
      </c>
      <c r="CK1904">
        <v>1011.2</v>
      </c>
      <c r="CL1904">
        <v>4.2187999999999999</v>
      </c>
      <c r="CM1904">
        <v>1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6</v>
      </c>
      <c r="CY1904">
        <v>7</v>
      </c>
      <c r="CZ1904" t="s">
        <v>131</v>
      </c>
      <c r="DA1904">
        <v>145</v>
      </c>
      <c r="DB1904">
        <v>1</v>
      </c>
      <c r="DC1904" t="s">
        <v>132</v>
      </c>
      <c r="DD1904" t="s">
        <v>133</v>
      </c>
      <c r="DG1904">
        <v>1966152</v>
      </c>
      <c r="DI1904">
        <v>0</v>
      </c>
      <c r="DJ1904">
        <v>0</v>
      </c>
      <c r="DK1904">
        <v>1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3">
      <c r="A1905" t="str">
        <f>"09/28/2024 21:17:49.034"</f>
        <v>09/28/2024 21:17:49.034</v>
      </c>
      <c r="C1905" t="str">
        <f t="shared" si="119"/>
        <v>FFDFD7C0</v>
      </c>
      <c r="D1905" t="s">
        <v>136</v>
      </c>
      <c r="E1905">
        <v>3</v>
      </c>
      <c r="F1905">
        <v>1003</v>
      </c>
      <c r="G1905" t="s">
        <v>142</v>
      </c>
      <c r="J1905" t="s">
        <v>137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"21:17:48.797"</f>
        <v>21:17:48.797</v>
      </c>
      <c r="T1905" t="str">
        <f>"21:17:48.297"</f>
        <v>21:17:48.297</v>
      </c>
      <c r="U1905" t="str">
        <f t="shared" si="117"/>
        <v>A073EB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126</v>
      </c>
      <c r="AG1905">
        <v>0</v>
      </c>
      <c r="AH1905">
        <v>0</v>
      </c>
      <c r="AI1905">
        <v>2</v>
      </c>
      <c r="AJ1905">
        <v>1</v>
      </c>
      <c r="AK1905" t="s">
        <v>655</v>
      </c>
      <c r="AL1905">
        <v>36.035198999999999</v>
      </c>
      <c r="AM1905" t="s">
        <v>903</v>
      </c>
      <c r="AN1905">
        <v>-75.666467999999995</v>
      </c>
      <c r="AO1905">
        <v>25</v>
      </c>
      <c r="AP1905">
        <v>775</v>
      </c>
      <c r="AQ1905" t="s">
        <v>129</v>
      </c>
      <c r="AR1905">
        <v>-25</v>
      </c>
      <c r="AS1905">
        <v>-71</v>
      </c>
      <c r="AT1905">
        <v>-1216</v>
      </c>
      <c r="BB1905" t="str">
        <f t="shared" si="118"/>
        <v>1200</v>
      </c>
      <c r="BC1905">
        <v>1</v>
      </c>
      <c r="BD1905" t="str">
        <f t="shared" si="120"/>
        <v xml:space="preserve">N1281F  </v>
      </c>
      <c r="BE1905">
        <v>1</v>
      </c>
      <c r="BG1905">
        <v>0</v>
      </c>
      <c r="BH1905">
        <v>0</v>
      </c>
      <c r="BI1905">
        <v>0</v>
      </c>
      <c r="BJ1905">
        <v>625</v>
      </c>
      <c r="BK1905">
        <v>-150</v>
      </c>
      <c r="BL1905" t="s">
        <v>130</v>
      </c>
      <c r="BM1905">
        <v>1</v>
      </c>
      <c r="BN1905">
        <v>0</v>
      </c>
      <c r="BO1905">
        <v>1</v>
      </c>
      <c r="BP1905">
        <v>0</v>
      </c>
      <c r="BT1905">
        <v>0</v>
      </c>
      <c r="BU1905">
        <v>0</v>
      </c>
      <c r="CE1905" t="str">
        <f>"21:17:48.798"</f>
        <v>21:17:48.798</v>
      </c>
      <c r="CF1905">
        <v>798262246</v>
      </c>
      <c r="CI1905">
        <v>0</v>
      </c>
      <c r="CJ1905">
        <v>1504</v>
      </c>
      <c r="CK1905">
        <v>1011.2</v>
      </c>
      <c r="CL1905">
        <v>4.2187999999999999</v>
      </c>
      <c r="CM1905">
        <v>1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6</v>
      </c>
      <c r="CY1905">
        <v>7</v>
      </c>
      <c r="CZ1905" t="s">
        <v>131</v>
      </c>
      <c r="DA1905">
        <v>145</v>
      </c>
      <c r="DB1905">
        <v>1</v>
      </c>
      <c r="DC1905" t="s">
        <v>132</v>
      </c>
      <c r="DD1905" t="s">
        <v>133</v>
      </c>
      <c r="DG1905">
        <v>1966632</v>
      </c>
      <c r="DI1905">
        <v>0</v>
      </c>
      <c r="DJ1905">
        <v>0</v>
      </c>
      <c r="DK1905">
        <v>0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3">
      <c r="A1906" t="str">
        <f>"09/28/2024 21:17:49.034"</f>
        <v>09/28/2024 21:17:49.034</v>
      </c>
      <c r="C1906" t="str">
        <f t="shared" si="119"/>
        <v>FFDFD7C0</v>
      </c>
      <c r="D1906" t="s">
        <v>143</v>
      </c>
      <c r="E1906">
        <v>13</v>
      </c>
      <c r="J1906" t="s">
        <v>144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"21:17:48.797"</f>
        <v>21:17:48.797</v>
      </c>
      <c r="T1906" t="str">
        <f>"21:17:48.297"</f>
        <v>21:17:48.297</v>
      </c>
      <c r="U1906" t="str">
        <f t="shared" si="117"/>
        <v>A073EB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126</v>
      </c>
      <c r="AG1906">
        <v>0</v>
      </c>
      <c r="AH1906">
        <v>0</v>
      </c>
      <c r="AI1906">
        <v>2</v>
      </c>
      <c r="AJ1906">
        <v>1</v>
      </c>
      <c r="AK1906" t="s">
        <v>655</v>
      </c>
      <c r="AL1906">
        <v>36.035198999999999</v>
      </c>
      <c r="AM1906" t="s">
        <v>903</v>
      </c>
      <c r="AN1906">
        <v>-75.666467999999995</v>
      </c>
      <c r="AO1906">
        <v>25</v>
      </c>
      <c r="AP1906">
        <v>775</v>
      </c>
      <c r="AQ1906" t="s">
        <v>129</v>
      </c>
      <c r="AR1906">
        <v>-25</v>
      </c>
      <c r="AS1906">
        <v>-71</v>
      </c>
      <c r="AT1906">
        <v>-1216</v>
      </c>
      <c r="BB1906" t="str">
        <f t="shared" si="118"/>
        <v>1200</v>
      </c>
      <c r="BC1906">
        <v>1</v>
      </c>
      <c r="BD1906" t="str">
        <f t="shared" si="120"/>
        <v xml:space="preserve">N1281F  </v>
      </c>
      <c r="BE1906">
        <v>1</v>
      </c>
      <c r="BG1906">
        <v>0</v>
      </c>
      <c r="BH1906">
        <v>0</v>
      </c>
      <c r="BI1906">
        <v>0</v>
      </c>
      <c r="BJ1906">
        <v>625</v>
      </c>
      <c r="BK1906">
        <v>-150</v>
      </c>
      <c r="BL1906" t="s">
        <v>130</v>
      </c>
      <c r="BM1906">
        <v>1</v>
      </c>
      <c r="BN1906">
        <v>0</v>
      </c>
      <c r="BO1906">
        <v>1</v>
      </c>
      <c r="BP1906">
        <v>0</v>
      </c>
      <c r="BT1906">
        <v>0</v>
      </c>
      <c r="BU1906">
        <v>0</v>
      </c>
      <c r="CE1906" t="str">
        <f>"21:17:48.798"</f>
        <v>21:17:48.798</v>
      </c>
      <c r="CF1906">
        <v>798262246</v>
      </c>
      <c r="CI1906">
        <v>0</v>
      </c>
      <c r="CJ1906">
        <v>1504</v>
      </c>
      <c r="CK1906">
        <v>1011.2</v>
      </c>
      <c r="CL1906">
        <v>4.2187999999999999</v>
      </c>
      <c r="CM1906">
        <v>1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6</v>
      </c>
      <c r="CY1906">
        <v>7</v>
      </c>
      <c r="CZ1906" t="s">
        <v>131</v>
      </c>
      <c r="DA1906">
        <v>145</v>
      </c>
      <c r="DB1906">
        <v>1</v>
      </c>
      <c r="DC1906" t="s">
        <v>132</v>
      </c>
      <c r="DD1906" t="s">
        <v>133</v>
      </c>
      <c r="DG1906">
        <v>1966632</v>
      </c>
      <c r="DI1906">
        <v>0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3">
      <c r="A1907" t="str">
        <f>"09/28/2024 21:17:49.034"</f>
        <v>09/28/2024 21:17:49.034</v>
      </c>
      <c r="C1907" t="str">
        <f t="shared" si="119"/>
        <v>FFDFD7C0</v>
      </c>
      <c r="D1907" t="s">
        <v>136</v>
      </c>
      <c r="E1907">
        <v>4</v>
      </c>
      <c r="F1907">
        <v>1004</v>
      </c>
      <c r="G1907" t="s">
        <v>124</v>
      </c>
      <c r="J1907" t="s">
        <v>137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"21:17:48.797"</f>
        <v>21:17:48.797</v>
      </c>
      <c r="T1907" t="str">
        <f>"21:17:48.297"</f>
        <v>21:17:48.297</v>
      </c>
      <c r="U1907" t="str">
        <f t="shared" si="117"/>
        <v>A073EB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126</v>
      </c>
      <c r="AG1907">
        <v>0</v>
      </c>
      <c r="AH1907">
        <v>0</v>
      </c>
      <c r="AI1907">
        <v>2</v>
      </c>
      <c r="AJ1907">
        <v>1</v>
      </c>
      <c r="AK1907" t="s">
        <v>655</v>
      </c>
      <c r="AL1907">
        <v>36.035198999999999</v>
      </c>
      <c r="AM1907" t="s">
        <v>903</v>
      </c>
      <c r="AN1907">
        <v>-75.666467999999995</v>
      </c>
      <c r="AO1907">
        <v>25</v>
      </c>
      <c r="AP1907">
        <v>775</v>
      </c>
      <c r="AQ1907" t="s">
        <v>129</v>
      </c>
      <c r="AR1907">
        <v>-25</v>
      </c>
      <c r="AS1907">
        <v>-71</v>
      </c>
      <c r="AT1907">
        <v>-1216</v>
      </c>
      <c r="BB1907" t="str">
        <f t="shared" si="118"/>
        <v>1200</v>
      </c>
      <c r="BC1907">
        <v>1</v>
      </c>
      <c r="BD1907" t="str">
        <f t="shared" si="120"/>
        <v xml:space="preserve">N1281F  </v>
      </c>
      <c r="BE1907">
        <v>1</v>
      </c>
      <c r="BG1907">
        <v>0</v>
      </c>
      <c r="BH1907">
        <v>0</v>
      </c>
      <c r="BI1907">
        <v>0</v>
      </c>
      <c r="BJ1907">
        <v>625</v>
      </c>
      <c r="BK1907">
        <v>-150</v>
      </c>
      <c r="BL1907" t="s">
        <v>130</v>
      </c>
      <c r="BM1907">
        <v>1</v>
      </c>
      <c r="BN1907">
        <v>0</v>
      </c>
      <c r="BO1907">
        <v>1</v>
      </c>
      <c r="BP1907">
        <v>0</v>
      </c>
      <c r="BT1907">
        <v>0</v>
      </c>
      <c r="BU1907">
        <v>0</v>
      </c>
      <c r="CE1907" t="str">
        <f>"21:17:48.798"</f>
        <v>21:17:48.798</v>
      </c>
      <c r="CF1907">
        <v>798262246</v>
      </c>
      <c r="CI1907">
        <v>0</v>
      </c>
      <c r="CJ1907">
        <v>1504</v>
      </c>
      <c r="CK1907">
        <v>1011.2</v>
      </c>
      <c r="CL1907">
        <v>4.2187999999999999</v>
      </c>
      <c r="CM1907">
        <v>1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6</v>
      </c>
      <c r="CY1907">
        <v>7</v>
      </c>
      <c r="CZ1907" t="s">
        <v>131</v>
      </c>
      <c r="DA1907">
        <v>145</v>
      </c>
      <c r="DB1907">
        <v>1</v>
      </c>
      <c r="DC1907" t="s">
        <v>132</v>
      </c>
      <c r="DD1907" t="s">
        <v>133</v>
      </c>
      <c r="DG1907">
        <v>1966632</v>
      </c>
      <c r="DI1907">
        <v>0</v>
      </c>
      <c r="DJ1907">
        <v>0</v>
      </c>
      <c r="DK1907">
        <v>1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3">
      <c r="A1908" t="str">
        <f>"09/28/2024 21:17:49.034"</f>
        <v>09/28/2024 21:17:49.034</v>
      </c>
      <c r="C1908" t="str">
        <f t="shared" si="119"/>
        <v>FFDFD7C0</v>
      </c>
      <c r="D1908" t="s">
        <v>123</v>
      </c>
      <c r="E1908">
        <v>2</v>
      </c>
      <c r="H1908">
        <v>158</v>
      </c>
      <c r="I1908" t="s">
        <v>124</v>
      </c>
      <c r="J1908" t="s">
        <v>125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"21:17:48.797"</f>
        <v>21:17:48.797</v>
      </c>
      <c r="T1908" t="str">
        <f>"21:17:48.297"</f>
        <v>21:17:48.297</v>
      </c>
      <c r="U1908" t="str">
        <f t="shared" si="117"/>
        <v>A073EB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126</v>
      </c>
      <c r="AG1908">
        <v>0</v>
      </c>
      <c r="AH1908">
        <v>0</v>
      </c>
      <c r="AI1908">
        <v>2</v>
      </c>
      <c r="AJ1908">
        <v>1</v>
      </c>
      <c r="AK1908" t="s">
        <v>655</v>
      </c>
      <c r="AL1908">
        <v>36.035198999999999</v>
      </c>
      <c r="AM1908" t="s">
        <v>903</v>
      </c>
      <c r="AN1908">
        <v>-75.666467999999995</v>
      </c>
      <c r="AO1908">
        <v>25</v>
      </c>
      <c r="AP1908">
        <v>775</v>
      </c>
      <c r="AQ1908" t="s">
        <v>129</v>
      </c>
      <c r="AR1908">
        <v>-25</v>
      </c>
      <c r="AS1908">
        <v>-71</v>
      </c>
      <c r="AT1908">
        <v>-1216</v>
      </c>
      <c r="BB1908" t="str">
        <f t="shared" si="118"/>
        <v>1200</v>
      </c>
      <c r="BC1908">
        <v>1</v>
      </c>
      <c r="BD1908" t="str">
        <f t="shared" si="120"/>
        <v xml:space="preserve">N1281F  </v>
      </c>
      <c r="BE1908">
        <v>1</v>
      </c>
      <c r="BG1908">
        <v>0</v>
      </c>
      <c r="BH1908">
        <v>0</v>
      </c>
      <c r="BI1908">
        <v>0</v>
      </c>
      <c r="BJ1908">
        <v>625</v>
      </c>
      <c r="BK1908">
        <v>-150</v>
      </c>
      <c r="BL1908" t="s">
        <v>130</v>
      </c>
      <c r="BM1908">
        <v>1</v>
      </c>
      <c r="BN1908">
        <v>0</v>
      </c>
      <c r="BO1908">
        <v>1</v>
      </c>
      <c r="BP1908">
        <v>0</v>
      </c>
      <c r="BT1908">
        <v>0</v>
      </c>
      <c r="BU1908">
        <v>0</v>
      </c>
      <c r="CE1908" t="str">
        <f>"21:17:48.798"</f>
        <v>21:17:48.798</v>
      </c>
      <c r="CF1908">
        <v>798262246</v>
      </c>
      <c r="CI1908">
        <v>0</v>
      </c>
      <c r="CJ1908">
        <v>1504</v>
      </c>
      <c r="CK1908">
        <v>1011.2</v>
      </c>
      <c r="CL1908">
        <v>4.2187999999999999</v>
      </c>
      <c r="CM1908">
        <v>1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6</v>
      </c>
      <c r="CY1908">
        <v>7</v>
      </c>
      <c r="CZ1908" t="s">
        <v>131</v>
      </c>
      <c r="DA1908">
        <v>145</v>
      </c>
      <c r="DB1908">
        <v>1</v>
      </c>
      <c r="DC1908" t="s">
        <v>132</v>
      </c>
      <c r="DD1908" t="s">
        <v>133</v>
      </c>
      <c r="DG1908">
        <v>1966632</v>
      </c>
      <c r="DI1908">
        <v>0</v>
      </c>
      <c r="DJ1908">
        <v>0</v>
      </c>
      <c r="DK1908">
        <v>1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3">
      <c r="A1909" t="str">
        <f>"09/28/2024 21:17:49.034"</f>
        <v>09/28/2024 21:17:49.034</v>
      </c>
      <c r="C1909" t="str">
        <f t="shared" si="119"/>
        <v>FFDFD7C0</v>
      </c>
      <c r="D1909" t="s">
        <v>427</v>
      </c>
      <c r="E1909">
        <v>46</v>
      </c>
      <c r="H1909">
        <v>143</v>
      </c>
      <c r="I1909" t="s">
        <v>428</v>
      </c>
      <c r="J1909" t="s">
        <v>297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"21:17:48.797"</f>
        <v>21:17:48.797</v>
      </c>
      <c r="T1909" t="str">
        <f>"21:17:48.297"</f>
        <v>21:17:48.297</v>
      </c>
      <c r="U1909" t="str">
        <f t="shared" si="117"/>
        <v>A073EB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126</v>
      </c>
      <c r="AG1909">
        <v>0</v>
      </c>
      <c r="AH1909">
        <v>0</v>
      </c>
      <c r="AI1909">
        <v>2</v>
      </c>
      <c r="AJ1909">
        <v>1</v>
      </c>
      <c r="AK1909" t="s">
        <v>655</v>
      </c>
      <c r="AL1909">
        <v>36.035198999999999</v>
      </c>
      <c r="AM1909" t="s">
        <v>903</v>
      </c>
      <c r="AN1909">
        <v>-75.666467999999995</v>
      </c>
      <c r="AO1909">
        <v>25</v>
      </c>
      <c r="AP1909">
        <v>775</v>
      </c>
      <c r="AQ1909" t="s">
        <v>129</v>
      </c>
      <c r="AR1909">
        <v>-25</v>
      </c>
      <c r="AS1909">
        <v>-71</v>
      </c>
      <c r="AT1909">
        <v>-1216</v>
      </c>
      <c r="BB1909" t="str">
        <f t="shared" si="118"/>
        <v>1200</v>
      </c>
      <c r="BC1909">
        <v>1</v>
      </c>
      <c r="BD1909" t="str">
        <f t="shared" si="120"/>
        <v xml:space="preserve">N1281F  </v>
      </c>
      <c r="BE1909">
        <v>1</v>
      </c>
      <c r="BG1909">
        <v>0</v>
      </c>
      <c r="BH1909">
        <v>0</v>
      </c>
      <c r="BI1909">
        <v>0</v>
      </c>
      <c r="BJ1909">
        <v>625</v>
      </c>
      <c r="BK1909">
        <v>-150</v>
      </c>
      <c r="BL1909" t="s">
        <v>130</v>
      </c>
      <c r="BM1909">
        <v>1</v>
      </c>
      <c r="BN1909">
        <v>0</v>
      </c>
      <c r="BO1909">
        <v>1</v>
      </c>
      <c r="BP1909">
        <v>0</v>
      </c>
      <c r="BT1909">
        <v>0</v>
      </c>
      <c r="BU1909">
        <v>0</v>
      </c>
      <c r="CE1909" t="str">
        <f>"21:17:48.798"</f>
        <v>21:17:48.798</v>
      </c>
      <c r="CF1909">
        <v>798262246</v>
      </c>
      <c r="CI1909">
        <v>0</v>
      </c>
      <c r="CJ1909">
        <v>1504</v>
      </c>
      <c r="CK1909">
        <v>1011.2</v>
      </c>
      <c r="CL1909">
        <v>4.2187999999999999</v>
      </c>
      <c r="CM1909">
        <v>1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6</v>
      </c>
      <c r="CY1909">
        <v>7</v>
      </c>
      <c r="CZ1909" t="s">
        <v>131</v>
      </c>
      <c r="DA1909">
        <v>145</v>
      </c>
      <c r="DB1909">
        <v>1</v>
      </c>
      <c r="DC1909" t="s">
        <v>132</v>
      </c>
      <c r="DD1909" t="s">
        <v>133</v>
      </c>
      <c r="DG1909">
        <v>1966632</v>
      </c>
      <c r="DI1909">
        <v>0</v>
      </c>
      <c r="DJ1909">
        <v>0</v>
      </c>
      <c r="DK1909">
        <v>1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3">
      <c r="A1910" t="str">
        <f>"09/28/2024 21:17:49.924"</f>
        <v>09/28/2024 21:17:49.924</v>
      </c>
      <c r="C1910" t="str">
        <f t="shared" si="119"/>
        <v>FFDFD7C0</v>
      </c>
      <c r="D1910" t="s">
        <v>136</v>
      </c>
      <c r="E1910">
        <v>3</v>
      </c>
      <c r="F1910">
        <v>1003</v>
      </c>
      <c r="G1910" t="s">
        <v>142</v>
      </c>
      <c r="J1910" t="s">
        <v>137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"21:17:49.656"</f>
        <v>21:17:49.656</v>
      </c>
      <c r="T1910" t="str">
        <f>"21:17:49.256"</f>
        <v>21:17:49.256</v>
      </c>
      <c r="U1910" t="str">
        <f t="shared" si="117"/>
        <v>A073EB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297</v>
      </c>
      <c r="AG1910">
        <v>0</v>
      </c>
      <c r="AH1910">
        <v>3</v>
      </c>
      <c r="AI1910">
        <v>2</v>
      </c>
      <c r="AJ1910">
        <v>1</v>
      </c>
      <c r="AK1910" t="s">
        <v>657</v>
      </c>
      <c r="AL1910">
        <v>36.034877000000002</v>
      </c>
      <c r="AM1910" t="s">
        <v>904</v>
      </c>
      <c r="AN1910">
        <v>-75.666554000000005</v>
      </c>
      <c r="AO1910">
        <v>25</v>
      </c>
      <c r="AP1910">
        <v>775</v>
      </c>
      <c r="AQ1910" t="s">
        <v>129</v>
      </c>
      <c r="AR1910">
        <v>-17</v>
      </c>
      <c r="AS1910">
        <v>-74</v>
      </c>
      <c r="AT1910">
        <v>-1216</v>
      </c>
      <c r="BB1910" t="str">
        <f t="shared" si="118"/>
        <v>1200</v>
      </c>
      <c r="BC1910">
        <v>1</v>
      </c>
      <c r="BD1910" t="str">
        <f t="shared" si="120"/>
        <v xml:space="preserve">N1281F  </v>
      </c>
      <c r="BE1910">
        <v>1</v>
      </c>
      <c r="BG1910">
        <v>0</v>
      </c>
      <c r="BH1910">
        <v>0</v>
      </c>
      <c r="BI1910">
        <v>0</v>
      </c>
      <c r="BJ1910">
        <v>600</v>
      </c>
      <c r="BK1910">
        <v>-175</v>
      </c>
      <c r="BL1910" t="s">
        <v>300</v>
      </c>
      <c r="BM1910">
        <v>1</v>
      </c>
      <c r="BN1910">
        <v>0</v>
      </c>
      <c r="BO1910">
        <v>1</v>
      </c>
      <c r="BP1910">
        <v>0</v>
      </c>
      <c r="BS1910">
        <v>0.04</v>
      </c>
      <c r="BT1910">
        <v>0</v>
      </c>
      <c r="BU1910">
        <v>0</v>
      </c>
      <c r="CE1910" t="str">
        <f>"21:17:49.662"</f>
        <v>21:17:49.662</v>
      </c>
      <c r="CF1910">
        <v>661706404</v>
      </c>
      <c r="CI1910">
        <v>0</v>
      </c>
      <c r="CJ1910">
        <v>1504</v>
      </c>
      <c r="CK1910">
        <v>1011.2</v>
      </c>
      <c r="CL1910">
        <v>4.2187999999999999</v>
      </c>
      <c r="CM1910">
        <v>1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6</v>
      </c>
      <c r="CY1910">
        <v>7</v>
      </c>
      <c r="CZ1910" t="s">
        <v>131</v>
      </c>
      <c r="DA1910">
        <v>145</v>
      </c>
      <c r="DB1910">
        <v>1</v>
      </c>
      <c r="DC1910" t="s">
        <v>132</v>
      </c>
      <c r="DD1910" t="s">
        <v>133</v>
      </c>
      <c r="DG1910">
        <v>1967055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3">
      <c r="A1911" t="str">
        <f>"09/28/2024 21:17:49.924"</f>
        <v>09/28/2024 21:17:49.924</v>
      </c>
      <c r="C1911" t="str">
        <f t="shared" si="119"/>
        <v>FFDFD7C0</v>
      </c>
      <c r="D1911" t="s">
        <v>143</v>
      </c>
      <c r="E1911">
        <v>13</v>
      </c>
      <c r="J1911" t="s">
        <v>144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"21:17:49.656"</f>
        <v>21:17:49.656</v>
      </c>
      <c r="T1911" t="str">
        <f>"21:17:49.256"</f>
        <v>21:17:49.256</v>
      </c>
      <c r="U1911" t="str">
        <f t="shared" si="117"/>
        <v>A073EB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297</v>
      </c>
      <c r="AG1911">
        <v>0</v>
      </c>
      <c r="AH1911">
        <v>3</v>
      </c>
      <c r="AI1911">
        <v>2</v>
      </c>
      <c r="AJ1911">
        <v>1</v>
      </c>
      <c r="AK1911" t="s">
        <v>657</v>
      </c>
      <c r="AL1911">
        <v>36.034877000000002</v>
      </c>
      <c r="AM1911" t="s">
        <v>904</v>
      </c>
      <c r="AN1911">
        <v>-75.666554000000005</v>
      </c>
      <c r="AO1911">
        <v>25</v>
      </c>
      <c r="AP1911">
        <v>775</v>
      </c>
      <c r="AQ1911" t="s">
        <v>129</v>
      </c>
      <c r="AR1911">
        <v>-17</v>
      </c>
      <c r="AS1911">
        <v>-74</v>
      </c>
      <c r="AT1911">
        <v>-1216</v>
      </c>
      <c r="BB1911" t="str">
        <f t="shared" si="118"/>
        <v>1200</v>
      </c>
      <c r="BC1911">
        <v>1</v>
      </c>
      <c r="BD1911" t="str">
        <f t="shared" si="120"/>
        <v xml:space="preserve">N1281F  </v>
      </c>
      <c r="BE1911">
        <v>1</v>
      </c>
      <c r="BG1911">
        <v>0</v>
      </c>
      <c r="BH1911">
        <v>0</v>
      </c>
      <c r="BI1911">
        <v>0</v>
      </c>
      <c r="BJ1911">
        <v>600</v>
      </c>
      <c r="BK1911">
        <v>-175</v>
      </c>
      <c r="BL1911" t="s">
        <v>300</v>
      </c>
      <c r="BM1911">
        <v>1</v>
      </c>
      <c r="BN1911">
        <v>0</v>
      </c>
      <c r="BO1911">
        <v>1</v>
      </c>
      <c r="BP1911">
        <v>0</v>
      </c>
      <c r="BS1911">
        <v>0.04</v>
      </c>
      <c r="BT1911">
        <v>0</v>
      </c>
      <c r="BU1911">
        <v>0</v>
      </c>
      <c r="CE1911" t="str">
        <f>"21:17:49.662"</f>
        <v>21:17:49.662</v>
      </c>
      <c r="CF1911">
        <v>661706404</v>
      </c>
      <c r="CI1911">
        <v>0</v>
      </c>
      <c r="CJ1911">
        <v>1504</v>
      </c>
      <c r="CK1911">
        <v>1011.2</v>
      </c>
      <c r="CL1911">
        <v>4.2187999999999999</v>
      </c>
      <c r="CM1911">
        <v>1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6</v>
      </c>
      <c r="CY1911">
        <v>7</v>
      </c>
      <c r="CZ1911" t="s">
        <v>131</v>
      </c>
      <c r="DA1911">
        <v>145</v>
      </c>
      <c r="DB1911">
        <v>1</v>
      </c>
      <c r="DC1911" t="s">
        <v>132</v>
      </c>
      <c r="DD1911" t="s">
        <v>133</v>
      </c>
      <c r="DG1911">
        <v>1967055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3">
      <c r="A1912" t="str">
        <f>"09/28/2024 21:17:49.924"</f>
        <v>09/28/2024 21:17:49.924</v>
      </c>
      <c r="C1912" t="str">
        <f t="shared" si="119"/>
        <v>FFDFD7C0</v>
      </c>
      <c r="D1912" t="s">
        <v>136</v>
      </c>
      <c r="E1912">
        <v>4</v>
      </c>
      <c r="F1912">
        <v>1004</v>
      </c>
      <c r="G1912" t="s">
        <v>124</v>
      </c>
      <c r="J1912" t="s">
        <v>137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"21:17:49.656"</f>
        <v>21:17:49.656</v>
      </c>
      <c r="T1912" t="str">
        <f>"21:17:49.256"</f>
        <v>21:17:49.256</v>
      </c>
      <c r="U1912" t="str">
        <f t="shared" si="117"/>
        <v>A073EB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297</v>
      </c>
      <c r="AG1912">
        <v>0</v>
      </c>
      <c r="AH1912">
        <v>3</v>
      </c>
      <c r="AI1912">
        <v>2</v>
      </c>
      <c r="AJ1912">
        <v>1</v>
      </c>
      <c r="AK1912" t="s">
        <v>657</v>
      </c>
      <c r="AL1912">
        <v>36.034877000000002</v>
      </c>
      <c r="AM1912" t="s">
        <v>904</v>
      </c>
      <c r="AN1912">
        <v>-75.666554000000005</v>
      </c>
      <c r="AO1912">
        <v>25</v>
      </c>
      <c r="AP1912">
        <v>775</v>
      </c>
      <c r="AQ1912" t="s">
        <v>129</v>
      </c>
      <c r="AR1912">
        <v>-17</v>
      </c>
      <c r="AS1912">
        <v>-74</v>
      </c>
      <c r="AT1912">
        <v>-1216</v>
      </c>
      <c r="BB1912" t="str">
        <f t="shared" si="118"/>
        <v>1200</v>
      </c>
      <c r="BC1912">
        <v>1</v>
      </c>
      <c r="BD1912" t="str">
        <f t="shared" si="120"/>
        <v xml:space="preserve">N1281F  </v>
      </c>
      <c r="BE1912">
        <v>1</v>
      </c>
      <c r="BG1912">
        <v>0</v>
      </c>
      <c r="BH1912">
        <v>0</v>
      </c>
      <c r="BI1912">
        <v>0</v>
      </c>
      <c r="BJ1912">
        <v>600</v>
      </c>
      <c r="BK1912">
        <v>-175</v>
      </c>
      <c r="BL1912" t="s">
        <v>300</v>
      </c>
      <c r="BM1912">
        <v>1</v>
      </c>
      <c r="BN1912">
        <v>0</v>
      </c>
      <c r="BO1912">
        <v>1</v>
      </c>
      <c r="BP1912">
        <v>0</v>
      </c>
      <c r="BS1912">
        <v>0.04</v>
      </c>
      <c r="BT1912">
        <v>0</v>
      </c>
      <c r="BU1912">
        <v>0</v>
      </c>
      <c r="CE1912" t="str">
        <f>"21:17:49.662"</f>
        <v>21:17:49.662</v>
      </c>
      <c r="CF1912">
        <v>661706404</v>
      </c>
      <c r="CI1912">
        <v>0</v>
      </c>
      <c r="CJ1912">
        <v>1504</v>
      </c>
      <c r="CK1912">
        <v>1011.2</v>
      </c>
      <c r="CL1912">
        <v>4.2187999999999999</v>
      </c>
      <c r="CM1912">
        <v>1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6</v>
      </c>
      <c r="CY1912">
        <v>7</v>
      </c>
      <c r="CZ1912" t="s">
        <v>131</v>
      </c>
      <c r="DA1912">
        <v>145</v>
      </c>
      <c r="DB1912">
        <v>1</v>
      </c>
      <c r="DC1912" t="s">
        <v>132</v>
      </c>
      <c r="DD1912" t="s">
        <v>133</v>
      </c>
      <c r="DG1912">
        <v>1967055</v>
      </c>
      <c r="DI1912">
        <v>0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3">
      <c r="A1913" t="str">
        <f>"09/28/2024 21:17:49.924"</f>
        <v>09/28/2024 21:17:49.924</v>
      </c>
      <c r="C1913" t="str">
        <f t="shared" si="119"/>
        <v>FFDFD7C0</v>
      </c>
      <c r="D1913" t="s">
        <v>123</v>
      </c>
      <c r="E1913">
        <v>2</v>
      </c>
      <c r="H1913">
        <v>158</v>
      </c>
      <c r="I1913" t="s">
        <v>124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"21:17:49.656"</f>
        <v>21:17:49.656</v>
      </c>
      <c r="T1913" t="str">
        <f>"21:17:49.256"</f>
        <v>21:17:49.256</v>
      </c>
      <c r="U1913" t="str">
        <f t="shared" si="117"/>
        <v>A073EB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297</v>
      </c>
      <c r="AG1913">
        <v>0</v>
      </c>
      <c r="AH1913">
        <v>3</v>
      </c>
      <c r="AI1913">
        <v>2</v>
      </c>
      <c r="AJ1913">
        <v>1</v>
      </c>
      <c r="AK1913" t="s">
        <v>657</v>
      </c>
      <c r="AL1913">
        <v>36.034877000000002</v>
      </c>
      <c r="AM1913" t="s">
        <v>904</v>
      </c>
      <c r="AN1913">
        <v>-75.666554000000005</v>
      </c>
      <c r="AO1913">
        <v>25</v>
      </c>
      <c r="AP1913">
        <v>775</v>
      </c>
      <c r="AQ1913" t="s">
        <v>129</v>
      </c>
      <c r="AR1913">
        <v>-17</v>
      </c>
      <c r="AS1913">
        <v>-74</v>
      </c>
      <c r="AT1913">
        <v>-1216</v>
      </c>
      <c r="BB1913" t="str">
        <f t="shared" si="118"/>
        <v>1200</v>
      </c>
      <c r="BC1913">
        <v>1</v>
      </c>
      <c r="BD1913" t="str">
        <f t="shared" si="120"/>
        <v xml:space="preserve">N1281F  </v>
      </c>
      <c r="BE1913">
        <v>1</v>
      </c>
      <c r="BG1913">
        <v>0</v>
      </c>
      <c r="BH1913">
        <v>0</v>
      </c>
      <c r="BI1913">
        <v>0</v>
      </c>
      <c r="BJ1913">
        <v>600</v>
      </c>
      <c r="BK1913">
        <v>-175</v>
      </c>
      <c r="BL1913" t="s">
        <v>300</v>
      </c>
      <c r="BM1913">
        <v>1</v>
      </c>
      <c r="BN1913">
        <v>0</v>
      </c>
      <c r="BO1913">
        <v>1</v>
      </c>
      <c r="BP1913">
        <v>0</v>
      </c>
      <c r="BS1913">
        <v>0.04</v>
      </c>
      <c r="BT1913">
        <v>0</v>
      </c>
      <c r="BU1913">
        <v>0</v>
      </c>
      <c r="CE1913" t="str">
        <f>"21:17:49.662"</f>
        <v>21:17:49.662</v>
      </c>
      <c r="CF1913">
        <v>661706404</v>
      </c>
      <c r="CI1913">
        <v>0</v>
      </c>
      <c r="CJ1913">
        <v>1504</v>
      </c>
      <c r="CK1913">
        <v>1011.2</v>
      </c>
      <c r="CL1913">
        <v>4.2187999999999999</v>
      </c>
      <c r="CM1913">
        <v>1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6</v>
      </c>
      <c r="CY1913">
        <v>7</v>
      </c>
      <c r="CZ1913" t="s">
        <v>131</v>
      </c>
      <c r="DA1913">
        <v>145</v>
      </c>
      <c r="DB1913">
        <v>1</v>
      </c>
      <c r="DC1913" t="s">
        <v>132</v>
      </c>
      <c r="DD1913" t="s">
        <v>133</v>
      </c>
      <c r="DG1913">
        <v>1967055</v>
      </c>
      <c r="DI1913">
        <v>0</v>
      </c>
      <c r="DJ1913">
        <v>0</v>
      </c>
      <c r="DK1913">
        <v>1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3">
      <c r="A1914" t="str">
        <f>"09/28/2024 21:17:49.924"</f>
        <v>09/28/2024 21:17:49.924</v>
      </c>
      <c r="C1914" t="str">
        <f t="shared" si="119"/>
        <v>FFDFD7C0</v>
      </c>
      <c r="D1914" t="s">
        <v>427</v>
      </c>
      <c r="E1914">
        <v>46</v>
      </c>
      <c r="H1914">
        <v>143</v>
      </c>
      <c r="I1914" t="s">
        <v>428</v>
      </c>
      <c r="J1914" t="s">
        <v>297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"21:17:49.656"</f>
        <v>21:17:49.656</v>
      </c>
      <c r="T1914" t="str">
        <f>"21:17:49.256"</f>
        <v>21:17:49.256</v>
      </c>
      <c r="U1914" t="str">
        <f t="shared" si="117"/>
        <v>A073EB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297</v>
      </c>
      <c r="AG1914">
        <v>0</v>
      </c>
      <c r="AH1914">
        <v>3</v>
      </c>
      <c r="AI1914">
        <v>2</v>
      </c>
      <c r="AJ1914">
        <v>1</v>
      </c>
      <c r="AK1914" t="s">
        <v>657</v>
      </c>
      <c r="AL1914">
        <v>36.034877000000002</v>
      </c>
      <c r="AM1914" t="s">
        <v>904</v>
      </c>
      <c r="AN1914">
        <v>-75.666554000000005</v>
      </c>
      <c r="AO1914">
        <v>25</v>
      </c>
      <c r="AP1914">
        <v>775</v>
      </c>
      <c r="AQ1914" t="s">
        <v>129</v>
      </c>
      <c r="AR1914">
        <v>-17</v>
      </c>
      <c r="AS1914">
        <v>-74</v>
      </c>
      <c r="AT1914">
        <v>-1216</v>
      </c>
      <c r="BB1914" t="str">
        <f t="shared" si="118"/>
        <v>1200</v>
      </c>
      <c r="BC1914">
        <v>1</v>
      </c>
      <c r="BD1914" t="str">
        <f t="shared" si="120"/>
        <v xml:space="preserve">N1281F  </v>
      </c>
      <c r="BE1914">
        <v>1</v>
      </c>
      <c r="BG1914">
        <v>0</v>
      </c>
      <c r="BH1914">
        <v>0</v>
      </c>
      <c r="BI1914">
        <v>0</v>
      </c>
      <c r="BJ1914">
        <v>600</v>
      </c>
      <c r="BK1914">
        <v>-175</v>
      </c>
      <c r="BL1914" t="s">
        <v>300</v>
      </c>
      <c r="BM1914">
        <v>1</v>
      </c>
      <c r="BN1914">
        <v>0</v>
      </c>
      <c r="BO1914">
        <v>1</v>
      </c>
      <c r="BP1914">
        <v>0</v>
      </c>
      <c r="BS1914">
        <v>0.04</v>
      </c>
      <c r="BT1914">
        <v>0</v>
      </c>
      <c r="BU1914">
        <v>0</v>
      </c>
      <c r="CE1914" t="str">
        <f>"21:17:49.662"</f>
        <v>21:17:49.662</v>
      </c>
      <c r="CF1914">
        <v>661706404</v>
      </c>
      <c r="CI1914">
        <v>0</v>
      </c>
      <c r="CJ1914">
        <v>1504</v>
      </c>
      <c r="CK1914">
        <v>1011.2</v>
      </c>
      <c r="CL1914">
        <v>4.2187999999999999</v>
      </c>
      <c r="CM1914">
        <v>1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6</v>
      </c>
      <c r="CY1914">
        <v>7</v>
      </c>
      <c r="CZ1914" t="s">
        <v>131</v>
      </c>
      <c r="DA1914">
        <v>145</v>
      </c>
      <c r="DB1914">
        <v>1</v>
      </c>
      <c r="DC1914" t="s">
        <v>132</v>
      </c>
      <c r="DD1914" t="s">
        <v>133</v>
      </c>
      <c r="DG1914">
        <v>1967055</v>
      </c>
      <c r="DI1914">
        <v>0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3">
      <c r="A1915" t="str">
        <f>"09/28/2024 21:17:51.033"</f>
        <v>09/28/2024 21:17:51.033</v>
      </c>
      <c r="C1915" t="str">
        <f t="shared" si="119"/>
        <v>FFDFD7C0</v>
      </c>
      <c r="D1915" t="s">
        <v>136</v>
      </c>
      <c r="E1915">
        <v>3</v>
      </c>
      <c r="F1915">
        <v>1003</v>
      </c>
      <c r="G1915" t="s">
        <v>142</v>
      </c>
      <c r="J1915" t="s">
        <v>137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"21:17:50.688"</f>
        <v>21:17:50.688</v>
      </c>
      <c r="T1915" t="str">
        <f>"21:17:50.288"</f>
        <v>21:17:50.288</v>
      </c>
      <c r="U1915" t="str">
        <f t="shared" si="117"/>
        <v>A073EB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297</v>
      </c>
      <c r="AG1915">
        <v>0</v>
      </c>
      <c r="AH1915">
        <v>3</v>
      </c>
      <c r="AI1915">
        <v>2</v>
      </c>
      <c r="AJ1915">
        <v>1</v>
      </c>
      <c r="AK1915" t="s">
        <v>872</v>
      </c>
      <c r="AL1915">
        <v>36.034554999999997</v>
      </c>
      <c r="AM1915" t="s">
        <v>905</v>
      </c>
      <c r="AN1915">
        <v>-75.666618</v>
      </c>
      <c r="AO1915">
        <v>25</v>
      </c>
      <c r="AP1915">
        <v>750</v>
      </c>
      <c r="AQ1915" t="s">
        <v>129</v>
      </c>
      <c r="AR1915">
        <v>-12</v>
      </c>
      <c r="AS1915">
        <v>-75</v>
      </c>
      <c r="AT1915">
        <v>-1152</v>
      </c>
      <c r="BB1915" t="str">
        <f t="shared" si="118"/>
        <v>1200</v>
      </c>
      <c r="BC1915">
        <v>1</v>
      </c>
      <c r="BD1915" t="str">
        <f t="shared" si="120"/>
        <v xml:space="preserve">N1281F  </v>
      </c>
      <c r="BE1915">
        <v>1</v>
      </c>
      <c r="BG1915">
        <v>0</v>
      </c>
      <c r="BH1915">
        <v>0</v>
      </c>
      <c r="BI1915">
        <v>0</v>
      </c>
      <c r="BJ1915">
        <v>575</v>
      </c>
      <c r="BK1915">
        <v>-175</v>
      </c>
      <c r="BL1915" t="s">
        <v>300</v>
      </c>
      <c r="BM1915">
        <v>1</v>
      </c>
      <c r="BN1915">
        <v>0</v>
      </c>
      <c r="BO1915">
        <v>1</v>
      </c>
      <c r="BP1915">
        <v>0</v>
      </c>
      <c r="BS1915">
        <v>0.04</v>
      </c>
      <c r="BT1915">
        <v>0</v>
      </c>
      <c r="BU1915">
        <v>0</v>
      </c>
      <c r="CE1915" t="str">
        <f>"21:17:50.694"</f>
        <v>21:17:50.694</v>
      </c>
      <c r="CF1915">
        <v>693907093</v>
      </c>
      <c r="CI1915">
        <v>0</v>
      </c>
      <c r="CJ1915">
        <v>1504</v>
      </c>
      <c r="CK1915">
        <v>1011.2</v>
      </c>
      <c r="CL1915">
        <v>4.2187999999999999</v>
      </c>
      <c r="CM1915">
        <v>1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6</v>
      </c>
      <c r="CY1915">
        <v>7</v>
      </c>
      <c r="CZ1915" t="s">
        <v>131</v>
      </c>
      <c r="DA1915">
        <v>145</v>
      </c>
      <c r="DB1915">
        <v>1</v>
      </c>
      <c r="DC1915" t="s">
        <v>132</v>
      </c>
      <c r="DD1915" t="s">
        <v>133</v>
      </c>
      <c r="DG1915">
        <v>1967541</v>
      </c>
      <c r="DI1915">
        <v>0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3">
      <c r="A1916" t="str">
        <f>"09/28/2024 21:17:51.033"</f>
        <v>09/28/2024 21:17:51.033</v>
      </c>
      <c r="C1916" t="str">
        <f t="shared" si="119"/>
        <v>FFDFD7C0</v>
      </c>
      <c r="D1916" t="s">
        <v>143</v>
      </c>
      <c r="E1916">
        <v>13</v>
      </c>
      <c r="J1916" t="s">
        <v>144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"21:17:50.688"</f>
        <v>21:17:50.688</v>
      </c>
      <c r="T1916" t="str">
        <f>"21:17:50.288"</f>
        <v>21:17:50.288</v>
      </c>
      <c r="U1916" t="str">
        <f t="shared" si="117"/>
        <v>A073EB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297</v>
      </c>
      <c r="AG1916">
        <v>0</v>
      </c>
      <c r="AH1916">
        <v>3</v>
      </c>
      <c r="AI1916">
        <v>2</v>
      </c>
      <c r="AJ1916">
        <v>1</v>
      </c>
      <c r="AK1916" t="s">
        <v>872</v>
      </c>
      <c r="AL1916">
        <v>36.034554999999997</v>
      </c>
      <c r="AM1916" t="s">
        <v>905</v>
      </c>
      <c r="AN1916">
        <v>-75.666618</v>
      </c>
      <c r="AO1916">
        <v>25</v>
      </c>
      <c r="AP1916">
        <v>750</v>
      </c>
      <c r="AQ1916" t="s">
        <v>129</v>
      </c>
      <c r="AR1916">
        <v>-12</v>
      </c>
      <c r="AS1916">
        <v>-75</v>
      </c>
      <c r="AT1916">
        <v>-1152</v>
      </c>
      <c r="BB1916" t="str">
        <f t="shared" si="118"/>
        <v>1200</v>
      </c>
      <c r="BC1916">
        <v>1</v>
      </c>
      <c r="BD1916" t="str">
        <f t="shared" si="120"/>
        <v xml:space="preserve">N1281F  </v>
      </c>
      <c r="BE1916">
        <v>1</v>
      </c>
      <c r="BG1916">
        <v>0</v>
      </c>
      <c r="BH1916">
        <v>0</v>
      </c>
      <c r="BI1916">
        <v>0</v>
      </c>
      <c r="BJ1916">
        <v>575</v>
      </c>
      <c r="BK1916">
        <v>-175</v>
      </c>
      <c r="BL1916" t="s">
        <v>300</v>
      </c>
      <c r="BM1916">
        <v>1</v>
      </c>
      <c r="BN1916">
        <v>0</v>
      </c>
      <c r="BO1916">
        <v>1</v>
      </c>
      <c r="BP1916">
        <v>0</v>
      </c>
      <c r="BS1916">
        <v>0.04</v>
      </c>
      <c r="BT1916">
        <v>0</v>
      </c>
      <c r="BU1916">
        <v>0</v>
      </c>
      <c r="CE1916" t="str">
        <f>"21:17:50.694"</f>
        <v>21:17:50.694</v>
      </c>
      <c r="CF1916">
        <v>693907093</v>
      </c>
      <c r="CI1916">
        <v>0</v>
      </c>
      <c r="CJ1916">
        <v>1504</v>
      </c>
      <c r="CK1916">
        <v>1011.2</v>
      </c>
      <c r="CL1916">
        <v>4.2187999999999999</v>
      </c>
      <c r="CM1916">
        <v>1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6</v>
      </c>
      <c r="CY1916">
        <v>7</v>
      </c>
      <c r="CZ1916" t="s">
        <v>131</v>
      </c>
      <c r="DA1916">
        <v>145</v>
      </c>
      <c r="DB1916">
        <v>1</v>
      </c>
      <c r="DC1916" t="s">
        <v>132</v>
      </c>
      <c r="DD1916" t="s">
        <v>133</v>
      </c>
      <c r="DG1916">
        <v>1967541</v>
      </c>
      <c r="DI1916">
        <v>0</v>
      </c>
      <c r="DJ1916">
        <v>0</v>
      </c>
      <c r="DK1916">
        <v>1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3">
      <c r="A1917" t="str">
        <f>"09/28/2024 21:17:51.033"</f>
        <v>09/28/2024 21:17:51.033</v>
      </c>
      <c r="C1917" t="str">
        <f t="shared" si="119"/>
        <v>FFDFD7C0</v>
      </c>
      <c r="D1917" t="s">
        <v>136</v>
      </c>
      <c r="E1917">
        <v>4</v>
      </c>
      <c r="F1917">
        <v>1004</v>
      </c>
      <c r="G1917" t="s">
        <v>124</v>
      </c>
      <c r="J1917" t="s">
        <v>137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"21:17:50.688"</f>
        <v>21:17:50.688</v>
      </c>
      <c r="T1917" t="str">
        <f>"21:17:50.288"</f>
        <v>21:17:50.288</v>
      </c>
      <c r="U1917" t="str">
        <f t="shared" si="117"/>
        <v>A073EB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297</v>
      </c>
      <c r="AG1917">
        <v>0</v>
      </c>
      <c r="AH1917">
        <v>3</v>
      </c>
      <c r="AI1917">
        <v>2</v>
      </c>
      <c r="AJ1917">
        <v>1</v>
      </c>
      <c r="AK1917" t="s">
        <v>872</v>
      </c>
      <c r="AL1917">
        <v>36.034554999999997</v>
      </c>
      <c r="AM1917" t="s">
        <v>905</v>
      </c>
      <c r="AN1917">
        <v>-75.666618</v>
      </c>
      <c r="AO1917">
        <v>25</v>
      </c>
      <c r="AP1917">
        <v>750</v>
      </c>
      <c r="AQ1917" t="s">
        <v>129</v>
      </c>
      <c r="AR1917">
        <v>-12</v>
      </c>
      <c r="AS1917">
        <v>-75</v>
      </c>
      <c r="AT1917">
        <v>-1152</v>
      </c>
      <c r="BB1917" t="str">
        <f t="shared" si="118"/>
        <v>1200</v>
      </c>
      <c r="BC1917">
        <v>1</v>
      </c>
      <c r="BD1917" t="str">
        <f t="shared" si="120"/>
        <v xml:space="preserve">N1281F  </v>
      </c>
      <c r="BE1917">
        <v>1</v>
      </c>
      <c r="BG1917">
        <v>0</v>
      </c>
      <c r="BH1917">
        <v>0</v>
      </c>
      <c r="BI1917">
        <v>0</v>
      </c>
      <c r="BJ1917">
        <v>575</v>
      </c>
      <c r="BK1917">
        <v>-175</v>
      </c>
      <c r="BL1917" t="s">
        <v>300</v>
      </c>
      <c r="BM1917">
        <v>1</v>
      </c>
      <c r="BN1917">
        <v>0</v>
      </c>
      <c r="BO1917">
        <v>1</v>
      </c>
      <c r="BP1917">
        <v>0</v>
      </c>
      <c r="BS1917">
        <v>0.04</v>
      </c>
      <c r="BT1917">
        <v>0</v>
      </c>
      <c r="BU1917">
        <v>0</v>
      </c>
      <c r="CE1917" t="str">
        <f>"21:17:50.694"</f>
        <v>21:17:50.694</v>
      </c>
      <c r="CF1917">
        <v>693907093</v>
      </c>
      <c r="CI1917">
        <v>0</v>
      </c>
      <c r="CJ1917">
        <v>1504</v>
      </c>
      <c r="CK1917">
        <v>1011.2</v>
      </c>
      <c r="CL1917">
        <v>4.2187999999999999</v>
      </c>
      <c r="CM1917">
        <v>1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6</v>
      </c>
      <c r="CY1917">
        <v>7</v>
      </c>
      <c r="CZ1917" t="s">
        <v>131</v>
      </c>
      <c r="DA1917">
        <v>145</v>
      </c>
      <c r="DB1917">
        <v>1</v>
      </c>
      <c r="DC1917" t="s">
        <v>132</v>
      </c>
      <c r="DD1917" t="s">
        <v>133</v>
      </c>
      <c r="DG1917">
        <v>1967541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3">
      <c r="A1918" t="str">
        <f>"09/28/2024 21:17:51.033"</f>
        <v>09/28/2024 21:17:51.033</v>
      </c>
      <c r="C1918" t="str">
        <f t="shared" si="119"/>
        <v>FFDFD7C0</v>
      </c>
      <c r="D1918" t="s">
        <v>123</v>
      </c>
      <c r="E1918">
        <v>2</v>
      </c>
      <c r="H1918">
        <v>158</v>
      </c>
      <c r="I1918" t="s">
        <v>124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"21:17:50.688"</f>
        <v>21:17:50.688</v>
      </c>
      <c r="T1918" t="str">
        <f>"21:17:50.288"</f>
        <v>21:17:50.288</v>
      </c>
      <c r="U1918" t="str">
        <f t="shared" si="117"/>
        <v>A073EB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297</v>
      </c>
      <c r="AG1918">
        <v>0</v>
      </c>
      <c r="AH1918">
        <v>3</v>
      </c>
      <c r="AI1918">
        <v>2</v>
      </c>
      <c r="AJ1918">
        <v>1</v>
      </c>
      <c r="AK1918" t="s">
        <v>872</v>
      </c>
      <c r="AL1918">
        <v>36.034554999999997</v>
      </c>
      <c r="AM1918" t="s">
        <v>905</v>
      </c>
      <c r="AN1918">
        <v>-75.666618</v>
      </c>
      <c r="AO1918">
        <v>25</v>
      </c>
      <c r="AP1918">
        <v>750</v>
      </c>
      <c r="AQ1918" t="s">
        <v>129</v>
      </c>
      <c r="AR1918">
        <v>-12</v>
      </c>
      <c r="AS1918">
        <v>-75</v>
      </c>
      <c r="AT1918">
        <v>-1152</v>
      </c>
      <c r="BB1918" t="str">
        <f t="shared" si="118"/>
        <v>1200</v>
      </c>
      <c r="BC1918">
        <v>1</v>
      </c>
      <c r="BD1918" t="str">
        <f t="shared" si="120"/>
        <v xml:space="preserve">N1281F  </v>
      </c>
      <c r="BE1918">
        <v>1</v>
      </c>
      <c r="BG1918">
        <v>0</v>
      </c>
      <c r="BH1918">
        <v>0</v>
      </c>
      <c r="BI1918">
        <v>0</v>
      </c>
      <c r="BJ1918">
        <v>575</v>
      </c>
      <c r="BK1918">
        <v>-175</v>
      </c>
      <c r="BL1918" t="s">
        <v>300</v>
      </c>
      <c r="BM1918">
        <v>1</v>
      </c>
      <c r="BN1918">
        <v>0</v>
      </c>
      <c r="BO1918">
        <v>1</v>
      </c>
      <c r="BP1918">
        <v>0</v>
      </c>
      <c r="BS1918">
        <v>0.04</v>
      </c>
      <c r="BT1918">
        <v>0</v>
      </c>
      <c r="BU1918">
        <v>0</v>
      </c>
      <c r="CE1918" t="str">
        <f>"21:17:50.694"</f>
        <v>21:17:50.694</v>
      </c>
      <c r="CF1918">
        <v>693907093</v>
      </c>
      <c r="CI1918">
        <v>0</v>
      </c>
      <c r="CJ1918">
        <v>1504</v>
      </c>
      <c r="CK1918">
        <v>1011.2</v>
      </c>
      <c r="CL1918">
        <v>4.2187999999999999</v>
      </c>
      <c r="CM1918">
        <v>1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6</v>
      </c>
      <c r="CY1918">
        <v>7</v>
      </c>
      <c r="CZ1918" t="s">
        <v>131</v>
      </c>
      <c r="DA1918">
        <v>145</v>
      </c>
      <c r="DB1918">
        <v>1</v>
      </c>
      <c r="DC1918" t="s">
        <v>132</v>
      </c>
      <c r="DD1918" t="s">
        <v>133</v>
      </c>
      <c r="DG1918">
        <v>1967541</v>
      </c>
      <c r="DI1918">
        <v>0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3">
      <c r="A1919" t="str">
        <f>"09/28/2024 21:17:51.033"</f>
        <v>09/28/2024 21:17:51.033</v>
      </c>
      <c r="C1919" t="str">
        <f t="shared" si="119"/>
        <v>FFDFD7C0</v>
      </c>
      <c r="D1919" t="s">
        <v>427</v>
      </c>
      <c r="E1919">
        <v>46</v>
      </c>
      <c r="H1919">
        <v>143</v>
      </c>
      <c r="I1919" t="s">
        <v>428</v>
      </c>
      <c r="J1919" t="s">
        <v>297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"21:17:50.688"</f>
        <v>21:17:50.688</v>
      </c>
      <c r="T1919" t="str">
        <f>"21:17:50.288"</f>
        <v>21:17:50.288</v>
      </c>
      <c r="U1919" t="str">
        <f t="shared" si="117"/>
        <v>A073EB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297</v>
      </c>
      <c r="AG1919">
        <v>0</v>
      </c>
      <c r="AH1919">
        <v>3</v>
      </c>
      <c r="AI1919">
        <v>2</v>
      </c>
      <c r="AJ1919">
        <v>1</v>
      </c>
      <c r="AK1919" t="s">
        <v>872</v>
      </c>
      <c r="AL1919">
        <v>36.034554999999997</v>
      </c>
      <c r="AM1919" t="s">
        <v>905</v>
      </c>
      <c r="AN1919">
        <v>-75.666618</v>
      </c>
      <c r="AO1919">
        <v>25</v>
      </c>
      <c r="AP1919">
        <v>750</v>
      </c>
      <c r="AQ1919" t="s">
        <v>129</v>
      </c>
      <c r="AR1919">
        <v>-12</v>
      </c>
      <c r="AS1919">
        <v>-75</v>
      </c>
      <c r="AT1919">
        <v>-1152</v>
      </c>
      <c r="BB1919" t="str">
        <f t="shared" si="118"/>
        <v>1200</v>
      </c>
      <c r="BC1919">
        <v>1</v>
      </c>
      <c r="BD1919" t="str">
        <f t="shared" si="120"/>
        <v xml:space="preserve">N1281F  </v>
      </c>
      <c r="BE1919">
        <v>1</v>
      </c>
      <c r="BG1919">
        <v>0</v>
      </c>
      <c r="BH1919">
        <v>0</v>
      </c>
      <c r="BI1919">
        <v>0</v>
      </c>
      <c r="BJ1919">
        <v>575</v>
      </c>
      <c r="BK1919">
        <v>-175</v>
      </c>
      <c r="BL1919" t="s">
        <v>300</v>
      </c>
      <c r="BM1919">
        <v>1</v>
      </c>
      <c r="BN1919">
        <v>0</v>
      </c>
      <c r="BO1919">
        <v>1</v>
      </c>
      <c r="BP1919">
        <v>0</v>
      </c>
      <c r="BS1919">
        <v>0.04</v>
      </c>
      <c r="BT1919">
        <v>0</v>
      </c>
      <c r="BU1919">
        <v>0</v>
      </c>
      <c r="CE1919" t="str">
        <f>"21:17:50.694"</f>
        <v>21:17:50.694</v>
      </c>
      <c r="CF1919">
        <v>693907093</v>
      </c>
      <c r="CI1919">
        <v>0</v>
      </c>
      <c r="CJ1919">
        <v>1504</v>
      </c>
      <c r="CK1919">
        <v>1011.2</v>
      </c>
      <c r="CL1919">
        <v>4.2187999999999999</v>
      </c>
      <c r="CM1919">
        <v>1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6</v>
      </c>
      <c r="CY1919">
        <v>7</v>
      </c>
      <c r="CZ1919" t="s">
        <v>131</v>
      </c>
      <c r="DA1919">
        <v>145</v>
      </c>
      <c r="DB1919">
        <v>1</v>
      </c>
      <c r="DC1919" t="s">
        <v>132</v>
      </c>
      <c r="DD1919" t="s">
        <v>133</v>
      </c>
      <c r="DG1919">
        <v>1967541</v>
      </c>
      <c r="DI1919">
        <v>0</v>
      </c>
      <c r="DJ1919">
        <v>0</v>
      </c>
      <c r="DK1919">
        <v>1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3">
      <c r="A1920" t="str">
        <f>"09/28/2024 21:17:52.018"</f>
        <v>09/28/2024 21:17:52.018</v>
      </c>
      <c r="C1920" t="str">
        <f t="shared" si="119"/>
        <v>FFDFD7C0</v>
      </c>
      <c r="D1920" t="s">
        <v>136</v>
      </c>
      <c r="E1920">
        <v>3</v>
      </c>
      <c r="F1920">
        <v>1003</v>
      </c>
      <c r="G1920" t="s">
        <v>142</v>
      </c>
      <c r="J1920" t="s">
        <v>137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"21:17:51.727"</f>
        <v>21:17:51.727</v>
      </c>
      <c r="T1920" t="str">
        <f>"21:17:51.327"</f>
        <v>21:17:51.327</v>
      </c>
      <c r="U1920" t="str">
        <f t="shared" si="117"/>
        <v>A073EB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297</v>
      </c>
      <c r="AG1920">
        <v>0</v>
      </c>
      <c r="AH1920">
        <v>3</v>
      </c>
      <c r="AI1920">
        <v>2</v>
      </c>
      <c r="AJ1920">
        <v>1</v>
      </c>
      <c r="AK1920" t="s">
        <v>906</v>
      </c>
      <c r="AL1920">
        <v>36.034168999999999</v>
      </c>
      <c r="AM1920" t="s">
        <v>779</v>
      </c>
      <c r="AN1920">
        <v>-75.666703999999996</v>
      </c>
      <c r="AO1920">
        <v>25</v>
      </c>
      <c r="AP1920">
        <v>725</v>
      </c>
      <c r="AQ1920" t="s">
        <v>129</v>
      </c>
      <c r="AR1920">
        <v>-11</v>
      </c>
      <c r="AS1920">
        <v>-75</v>
      </c>
      <c r="AT1920">
        <v>-1088</v>
      </c>
      <c r="BB1920" t="str">
        <f t="shared" si="118"/>
        <v>1200</v>
      </c>
      <c r="BC1920">
        <v>1</v>
      </c>
      <c r="BD1920" t="str">
        <f t="shared" si="120"/>
        <v xml:space="preserve">N1281F  </v>
      </c>
      <c r="BE1920">
        <v>1</v>
      </c>
      <c r="BG1920">
        <v>0</v>
      </c>
      <c r="BH1920">
        <v>0</v>
      </c>
      <c r="BI1920">
        <v>0</v>
      </c>
      <c r="BJ1920">
        <v>575</v>
      </c>
      <c r="BK1920">
        <v>-150</v>
      </c>
      <c r="BL1920" t="s">
        <v>300</v>
      </c>
      <c r="BM1920">
        <v>1</v>
      </c>
      <c r="BN1920">
        <v>0</v>
      </c>
      <c r="BO1920">
        <v>1</v>
      </c>
      <c r="BP1920">
        <v>0</v>
      </c>
      <c r="BS1920">
        <v>0.04</v>
      </c>
      <c r="BT1920">
        <v>0</v>
      </c>
      <c r="BU1920">
        <v>0</v>
      </c>
      <c r="CE1920" t="str">
        <f>"21:17:51.729"</f>
        <v>21:17:51.729</v>
      </c>
      <c r="CF1920">
        <v>729384656</v>
      </c>
      <c r="CI1920">
        <v>0</v>
      </c>
      <c r="CJ1920">
        <v>1504</v>
      </c>
      <c r="CK1920">
        <v>1011.2</v>
      </c>
      <c r="CL1920">
        <v>4.2187999999999999</v>
      </c>
      <c r="CM1920">
        <v>1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5</v>
      </c>
      <c r="CY1920">
        <v>7</v>
      </c>
      <c r="CZ1920" t="s">
        <v>131</v>
      </c>
      <c r="DA1920">
        <v>145</v>
      </c>
      <c r="DB1920">
        <v>1</v>
      </c>
      <c r="DC1920" t="s">
        <v>132</v>
      </c>
      <c r="DD1920" t="s">
        <v>133</v>
      </c>
      <c r="DG1920">
        <v>1968062</v>
      </c>
      <c r="DI1920">
        <v>0</v>
      </c>
      <c r="DJ1920">
        <v>0</v>
      </c>
      <c r="DK1920">
        <v>0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3">
      <c r="A1921" t="str">
        <f>"09/28/2024 21:17:52.018"</f>
        <v>09/28/2024 21:17:52.018</v>
      </c>
      <c r="C1921" t="str">
        <f t="shared" si="119"/>
        <v>FFDFD7C0</v>
      </c>
      <c r="D1921" t="s">
        <v>143</v>
      </c>
      <c r="E1921">
        <v>13</v>
      </c>
      <c r="J1921" t="s">
        <v>144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"21:17:51.727"</f>
        <v>21:17:51.727</v>
      </c>
      <c r="T1921" t="str">
        <f>"21:17:51.327"</f>
        <v>21:17:51.327</v>
      </c>
      <c r="U1921" t="str">
        <f t="shared" si="117"/>
        <v>A073EB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297</v>
      </c>
      <c r="AG1921">
        <v>0</v>
      </c>
      <c r="AH1921">
        <v>3</v>
      </c>
      <c r="AI1921">
        <v>2</v>
      </c>
      <c r="AJ1921">
        <v>1</v>
      </c>
      <c r="AK1921" t="s">
        <v>906</v>
      </c>
      <c r="AL1921">
        <v>36.034168999999999</v>
      </c>
      <c r="AM1921" t="s">
        <v>779</v>
      </c>
      <c r="AN1921">
        <v>-75.666703999999996</v>
      </c>
      <c r="AO1921">
        <v>25</v>
      </c>
      <c r="AP1921">
        <v>725</v>
      </c>
      <c r="AQ1921" t="s">
        <v>129</v>
      </c>
      <c r="AR1921">
        <v>-11</v>
      </c>
      <c r="AS1921">
        <v>-75</v>
      </c>
      <c r="AT1921">
        <v>-1088</v>
      </c>
      <c r="BB1921" t="str">
        <f t="shared" si="118"/>
        <v>1200</v>
      </c>
      <c r="BC1921">
        <v>1</v>
      </c>
      <c r="BD1921" t="str">
        <f t="shared" si="120"/>
        <v xml:space="preserve">N1281F  </v>
      </c>
      <c r="BE1921">
        <v>1</v>
      </c>
      <c r="BG1921">
        <v>0</v>
      </c>
      <c r="BH1921">
        <v>0</v>
      </c>
      <c r="BI1921">
        <v>0</v>
      </c>
      <c r="BJ1921">
        <v>575</v>
      </c>
      <c r="BK1921">
        <v>-150</v>
      </c>
      <c r="BL1921" t="s">
        <v>300</v>
      </c>
      <c r="BM1921">
        <v>1</v>
      </c>
      <c r="BN1921">
        <v>0</v>
      </c>
      <c r="BO1921">
        <v>1</v>
      </c>
      <c r="BP1921">
        <v>0</v>
      </c>
      <c r="BS1921">
        <v>0.04</v>
      </c>
      <c r="BT1921">
        <v>0</v>
      </c>
      <c r="BU1921">
        <v>0</v>
      </c>
      <c r="CE1921" t="str">
        <f>"21:17:51.729"</f>
        <v>21:17:51.729</v>
      </c>
      <c r="CF1921">
        <v>729384656</v>
      </c>
      <c r="CI1921">
        <v>0</v>
      </c>
      <c r="CJ1921">
        <v>1504</v>
      </c>
      <c r="CK1921">
        <v>1011.2</v>
      </c>
      <c r="CL1921">
        <v>4.2187999999999999</v>
      </c>
      <c r="CM1921">
        <v>1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5</v>
      </c>
      <c r="CY1921">
        <v>7</v>
      </c>
      <c r="CZ1921" t="s">
        <v>131</v>
      </c>
      <c r="DA1921">
        <v>145</v>
      </c>
      <c r="DB1921">
        <v>1</v>
      </c>
      <c r="DC1921" t="s">
        <v>132</v>
      </c>
      <c r="DD1921" t="s">
        <v>133</v>
      </c>
      <c r="DG1921">
        <v>1968062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3">
      <c r="A1922" t="str">
        <f>"09/28/2024 21:17:52.018"</f>
        <v>09/28/2024 21:17:52.018</v>
      </c>
      <c r="C1922" t="str">
        <f t="shared" si="119"/>
        <v>FFDFD7C0</v>
      </c>
      <c r="D1922" t="s">
        <v>136</v>
      </c>
      <c r="E1922">
        <v>4</v>
      </c>
      <c r="F1922">
        <v>1004</v>
      </c>
      <c r="G1922" t="s">
        <v>124</v>
      </c>
      <c r="J1922" t="s">
        <v>137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"21:17:51.727"</f>
        <v>21:17:51.727</v>
      </c>
      <c r="T1922" t="str">
        <f>"21:17:51.327"</f>
        <v>21:17:51.327</v>
      </c>
      <c r="U1922" t="str">
        <f t="shared" ref="U1922:U1985" si="121">"A073EB"</f>
        <v>A073EB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297</v>
      </c>
      <c r="AG1922">
        <v>0</v>
      </c>
      <c r="AH1922">
        <v>3</v>
      </c>
      <c r="AI1922">
        <v>2</v>
      </c>
      <c r="AJ1922">
        <v>1</v>
      </c>
      <c r="AK1922" t="s">
        <v>906</v>
      </c>
      <c r="AL1922">
        <v>36.034168999999999</v>
      </c>
      <c r="AM1922" t="s">
        <v>779</v>
      </c>
      <c r="AN1922">
        <v>-75.666703999999996</v>
      </c>
      <c r="AO1922">
        <v>25</v>
      </c>
      <c r="AP1922">
        <v>725</v>
      </c>
      <c r="AQ1922" t="s">
        <v>129</v>
      </c>
      <c r="AR1922">
        <v>-11</v>
      </c>
      <c r="AS1922">
        <v>-75</v>
      </c>
      <c r="AT1922">
        <v>-1088</v>
      </c>
      <c r="BB1922" t="str">
        <f t="shared" si="118"/>
        <v>1200</v>
      </c>
      <c r="BC1922">
        <v>1</v>
      </c>
      <c r="BD1922" t="str">
        <f t="shared" si="120"/>
        <v xml:space="preserve">N1281F  </v>
      </c>
      <c r="BE1922">
        <v>1</v>
      </c>
      <c r="BG1922">
        <v>0</v>
      </c>
      <c r="BH1922">
        <v>0</v>
      </c>
      <c r="BI1922">
        <v>0</v>
      </c>
      <c r="BJ1922">
        <v>575</v>
      </c>
      <c r="BK1922">
        <v>-150</v>
      </c>
      <c r="BL1922" t="s">
        <v>300</v>
      </c>
      <c r="BM1922">
        <v>1</v>
      </c>
      <c r="BN1922">
        <v>0</v>
      </c>
      <c r="BO1922">
        <v>1</v>
      </c>
      <c r="BP1922">
        <v>0</v>
      </c>
      <c r="BS1922">
        <v>0.04</v>
      </c>
      <c r="BT1922">
        <v>0</v>
      </c>
      <c r="BU1922">
        <v>0</v>
      </c>
      <c r="CE1922" t="str">
        <f>"21:17:51.729"</f>
        <v>21:17:51.729</v>
      </c>
      <c r="CF1922">
        <v>729384656</v>
      </c>
      <c r="CI1922">
        <v>0</v>
      </c>
      <c r="CJ1922">
        <v>1504</v>
      </c>
      <c r="CK1922">
        <v>1011.2</v>
      </c>
      <c r="CL1922">
        <v>4.2187999999999999</v>
      </c>
      <c r="CM1922">
        <v>1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5</v>
      </c>
      <c r="CY1922">
        <v>7</v>
      </c>
      <c r="CZ1922" t="s">
        <v>131</v>
      </c>
      <c r="DA1922">
        <v>145</v>
      </c>
      <c r="DB1922">
        <v>1</v>
      </c>
      <c r="DC1922" t="s">
        <v>132</v>
      </c>
      <c r="DD1922" t="s">
        <v>133</v>
      </c>
      <c r="DG1922">
        <v>1968062</v>
      </c>
      <c r="DI1922">
        <v>0</v>
      </c>
      <c r="DJ1922">
        <v>0</v>
      </c>
      <c r="DK1922">
        <v>1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3">
      <c r="A1923" t="str">
        <f>"09/28/2024 21:17:52.018"</f>
        <v>09/28/2024 21:17:52.018</v>
      </c>
      <c r="C1923" t="str">
        <f t="shared" si="119"/>
        <v>FFDFD7C0</v>
      </c>
      <c r="D1923" t="s">
        <v>123</v>
      </c>
      <c r="E1923">
        <v>2</v>
      </c>
      <c r="H1923">
        <v>158</v>
      </c>
      <c r="I1923" t="s">
        <v>124</v>
      </c>
      <c r="J1923" t="s">
        <v>125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"21:17:51.727"</f>
        <v>21:17:51.727</v>
      </c>
      <c r="T1923" t="str">
        <f>"21:17:51.327"</f>
        <v>21:17:51.327</v>
      </c>
      <c r="U1923" t="str">
        <f t="shared" si="121"/>
        <v>A073EB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297</v>
      </c>
      <c r="AG1923">
        <v>0</v>
      </c>
      <c r="AH1923">
        <v>3</v>
      </c>
      <c r="AI1923">
        <v>2</v>
      </c>
      <c r="AJ1923">
        <v>1</v>
      </c>
      <c r="AK1923" t="s">
        <v>906</v>
      </c>
      <c r="AL1923">
        <v>36.034168999999999</v>
      </c>
      <c r="AM1923" t="s">
        <v>779</v>
      </c>
      <c r="AN1923">
        <v>-75.666703999999996</v>
      </c>
      <c r="AO1923">
        <v>25</v>
      </c>
      <c r="AP1923">
        <v>725</v>
      </c>
      <c r="AQ1923" t="s">
        <v>129</v>
      </c>
      <c r="AR1923">
        <v>-11</v>
      </c>
      <c r="AS1923">
        <v>-75</v>
      </c>
      <c r="AT1923">
        <v>-1088</v>
      </c>
      <c r="BB1923" t="str">
        <f t="shared" ref="BB1923:BB1986" si="122">"1200"</f>
        <v>1200</v>
      </c>
      <c r="BC1923">
        <v>1</v>
      </c>
      <c r="BD1923" t="str">
        <f t="shared" si="120"/>
        <v xml:space="preserve">N1281F  </v>
      </c>
      <c r="BE1923">
        <v>1</v>
      </c>
      <c r="BG1923">
        <v>0</v>
      </c>
      <c r="BH1923">
        <v>0</v>
      </c>
      <c r="BI1923">
        <v>0</v>
      </c>
      <c r="BJ1923">
        <v>575</v>
      </c>
      <c r="BK1923">
        <v>-150</v>
      </c>
      <c r="BL1923" t="s">
        <v>300</v>
      </c>
      <c r="BM1923">
        <v>1</v>
      </c>
      <c r="BN1923">
        <v>0</v>
      </c>
      <c r="BO1923">
        <v>1</v>
      </c>
      <c r="BP1923">
        <v>0</v>
      </c>
      <c r="BS1923">
        <v>0.04</v>
      </c>
      <c r="BT1923">
        <v>0</v>
      </c>
      <c r="BU1923">
        <v>0</v>
      </c>
      <c r="CE1923" t="str">
        <f>"21:17:51.729"</f>
        <v>21:17:51.729</v>
      </c>
      <c r="CF1923">
        <v>729384656</v>
      </c>
      <c r="CI1923">
        <v>0</v>
      </c>
      <c r="CJ1923">
        <v>1504</v>
      </c>
      <c r="CK1923">
        <v>1011.2</v>
      </c>
      <c r="CL1923">
        <v>4.2187999999999999</v>
      </c>
      <c r="CM1923">
        <v>1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5</v>
      </c>
      <c r="CY1923">
        <v>7</v>
      </c>
      <c r="CZ1923" t="s">
        <v>131</v>
      </c>
      <c r="DA1923">
        <v>145</v>
      </c>
      <c r="DB1923">
        <v>1</v>
      </c>
      <c r="DC1923" t="s">
        <v>132</v>
      </c>
      <c r="DD1923" t="s">
        <v>133</v>
      </c>
      <c r="DG1923">
        <v>1968062</v>
      </c>
      <c r="DI1923">
        <v>0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3">
      <c r="A1924" t="str">
        <f>"09/28/2024 21:17:52.018"</f>
        <v>09/28/2024 21:17:52.018</v>
      </c>
      <c r="C1924" t="str">
        <f t="shared" si="119"/>
        <v>FFDFD7C0</v>
      </c>
      <c r="D1924" t="s">
        <v>427</v>
      </c>
      <c r="E1924">
        <v>46</v>
      </c>
      <c r="H1924">
        <v>143</v>
      </c>
      <c r="I1924" t="s">
        <v>428</v>
      </c>
      <c r="J1924" t="s">
        <v>297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"21:17:51.727"</f>
        <v>21:17:51.727</v>
      </c>
      <c r="T1924" t="str">
        <f>"21:17:51.327"</f>
        <v>21:17:51.327</v>
      </c>
      <c r="U1924" t="str">
        <f t="shared" si="121"/>
        <v>A073EB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297</v>
      </c>
      <c r="AG1924">
        <v>0</v>
      </c>
      <c r="AH1924">
        <v>3</v>
      </c>
      <c r="AI1924">
        <v>2</v>
      </c>
      <c r="AJ1924">
        <v>1</v>
      </c>
      <c r="AK1924" t="s">
        <v>906</v>
      </c>
      <c r="AL1924">
        <v>36.034168999999999</v>
      </c>
      <c r="AM1924" t="s">
        <v>779</v>
      </c>
      <c r="AN1924">
        <v>-75.666703999999996</v>
      </c>
      <c r="AO1924">
        <v>25</v>
      </c>
      <c r="AP1924">
        <v>725</v>
      </c>
      <c r="AQ1924" t="s">
        <v>129</v>
      </c>
      <c r="AR1924">
        <v>-11</v>
      </c>
      <c r="AS1924">
        <v>-75</v>
      </c>
      <c r="AT1924">
        <v>-1088</v>
      </c>
      <c r="BB1924" t="str">
        <f t="shared" si="122"/>
        <v>1200</v>
      </c>
      <c r="BC1924">
        <v>1</v>
      </c>
      <c r="BD1924" t="str">
        <f t="shared" si="120"/>
        <v xml:space="preserve">N1281F  </v>
      </c>
      <c r="BE1924">
        <v>1</v>
      </c>
      <c r="BG1924">
        <v>0</v>
      </c>
      <c r="BH1924">
        <v>0</v>
      </c>
      <c r="BI1924">
        <v>0</v>
      </c>
      <c r="BJ1924">
        <v>575</v>
      </c>
      <c r="BK1924">
        <v>-150</v>
      </c>
      <c r="BL1924" t="s">
        <v>300</v>
      </c>
      <c r="BM1924">
        <v>1</v>
      </c>
      <c r="BN1924">
        <v>0</v>
      </c>
      <c r="BO1924">
        <v>1</v>
      </c>
      <c r="BP1924">
        <v>0</v>
      </c>
      <c r="BS1924">
        <v>0.04</v>
      </c>
      <c r="BT1924">
        <v>0</v>
      </c>
      <c r="BU1924">
        <v>0</v>
      </c>
      <c r="CE1924" t="str">
        <f>"21:17:51.729"</f>
        <v>21:17:51.729</v>
      </c>
      <c r="CF1924">
        <v>729384656</v>
      </c>
      <c r="CI1924">
        <v>0</v>
      </c>
      <c r="CJ1924">
        <v>1504</v>
      </c>
      <c r="CK1924">
        <v>1011.2</v>
      </c>
      <c r="CL1924">
        <v>4.2187999999999999</v>
      </c>
      <c r="CM1924">
        <v>1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5</v>
      </c>
      <c r="CY1924">
        <v>7</v>
      </c>
      <c r="CZ1924" t="s">
        <v>131</v>
      </c>
      <c r="DA1924">
        <v>145</v>
      </c>
      <c r="DB1924">
        <v>1</v>
      </c>
      <c r="DC1924" t="s">
        <v>132</v>
      </c>
      <c r="DD1924" t="s">
        <v>133</v>
      </c>
      <c r="DG1924">
        <v>1968062</v>
      </c>
      <c r="DI1924">
        <v>0</v>
      </c>
      <c r="DJ1924">
        <v>0</v>
      </c>
      <c r="DK1924">
        <v>1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3">
      <c r="A1925" t="str">
        <f>"09/28/2024 21:17:52.877"</f>
        <v>09/28/2024 21:17:52.877</v>
      </c>
      <c r="C1925" t="str">
        <f t="shared" si="119"/>
        <v>FFDFD7C0</v>
      </c>
      <c r="D1925" t="s">
        <v>136</v>
      </c>
      <c r="E1925">
        <v>3</v>
      </c>
      <c r="F1925">
        <v>1003</v>
      </c>
      <c r="G1925" t="s">
        <v>142</v>
      </c>
      <c r="J1925" t="s">
        <v>137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"21:17:52.617"</f>
        <v>21:17:52.617</v>
      </c>
      <c r="T1925" t="str">
        <f>"21:17:52.217"</f>
        <v>21:17:52.217</v>
      </c>
      <c r="U1925" t="str">
        <f t="shared" si="121"/>
        <v>A073EB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297</v>
      </c>
      <c r="AG1925">
        <v>0</v>
      </c>
      <c r="AH1925">
        <v>3</v>
      </c>
      <c r="AI1925">
        <v>2</v>
      </c>
      <c r="AJ1925">
        <v>1</v>
      </c>
      <c r="AK1925" t="s">
        <v>907</v>
      </c>
      <c r="AL1925">
        <v>36.03389</v>
      </c>
      <c r="AM1925" t="s">
        <v>908</v>
      </c>
      <c r="AN1925">
        <v>-75.666747000000001</v>
      </c>
      <c r="AO1925">
        <v>25</v>
      </c>
      <c r="AP1925">
        <v>725</v>
      </c>
      <c r="AQ1925" t="s">
        <v>129</v>
      </c>
      <c r="AR1925">
        <v>-12</v>
      </c>
      <c r="AS1925">
        <v>-75</v>
      </c>
      <c r="AT1925">
        <v>-1024</v>
      </c>
      <c r="BB1925" t="str">
        <f t="shared" si="122"/>
        <v>1200</v>
      </c>
      <c r="BC1925">
        <v>1</v>
      </c>
      <c r="BD1925" t="str">
        <f t="shared" si="120"/>
        <v xml:space="preserve">N1281F  </v>
      </c>
      <c r="BE1925">
        <v>1</v>
      </c>
      <c r="BG1925">
        <v>0</v>
      </c>
      <c r="BH1925">
        <v>0</v>
      </c>
      <c r="BI1925">
        <v>0</v>
      </c>
      <c r="BJ1925">
        <v>550</v>
      </c>
      <c r="BK1925">
        <v>-175</v>
      </c>
      <c r="BL1925" t="s">
        <v>300</v>
      </c>
      <c r="BM1925">
        <v>1</v>
      </c>
      <c r="BN1925">
        <v>0</v>
      </c>
      <c r="BO1925">
        <v>1</v>
      </c>
      <c r="BP1925">
        <v>0</v>
      </c>
      <c r="BS1925">
        <v>0.04</v>
      </c>
      <c r="BT1925">
        <v>0</v>
      </c>
      <c r="BU1925">
        <v>0</v>
      </c>
      <c r="CE1925" t="str">
        <f>"21:17:52.624"</f>
        <v>21:17:52.624</v>
      </c>
      <c r="CF1925">
        <v>623958663</v>
      </c>
      <c r="CI1925">
        <v>0</v>
      </c>
      <c r="CJ1925">
        <v>1504</v>
      </c>
      <c r="CK1925">
        <v>1011.2</v>
      </c>
      <c r="CL1925">
        <v>4.2187999999999999</v>
      </c>
      <c r="CM1925">
        <v>1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5</v>
      </c>
      <c r="CY1925">
        <v>7</v>
      </c>
      <c r="CZ1925" t="s">
        <v>131</v>
      </c>
      <c r="DA1925">
        <v>145</v>
      </c>
      <c r="DB1925">
        <v>1</v>
      </c>
      <c r="DC1925" t="s">
        <v>132</v>
      </c>
      <c r="DD1925" t="s">
        <v>133</v>
      </c>
      <c r="DG1925">
        <v>1968518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3">
      <c r="A1926" t="str">
        <f>"09/28/2024 21:17:52.924"</f>
        <v>09/28/2024 21:17:52.924</v>
      </c>
      <c r="C1926" t="str">
        <f t="shared" si="119"/>
        <v>FFDFD7C0</v>
      </c>
      <c r="D1926" t="s">
        <v>143</v>
      </c>
      <c r="E1926">
        <v>13</v>
      </c>
      <c r="J1926" t="s">
        <v>144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"21:17:52.617"</f>
        <v>21:17:52.617</v>
      </c>
      <c r="T1926" t="str">
        <f>"21:17:52.217"</f>
        <v>21:17:52.217</v>
      </c>
      <c r="U1926" t="str">
        <f t="shared" si="121"/>
        <v>A073EB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297</v>
      </c>
      <c r="AG1926">
        <v>0</v>
      </c>
      <c r="AH1926">
        <v>3</v>
      </c>
      <c r="AI1926">
        <v>2</v>
      </c>
      <c r="AJ1926">
        <v>1</v>
      </c>
      <c r="AK1926" t="s">
        <v>907</v>
      </c>
      <c r="AL1926">
        <v>36.03389</v>
      </c>
      <c r="AM1926" t="s">
        <v>908</v>
      </c>
      <c r="AN1926">
        <v>-75.666747000000001</v>
      </c>
      <c r="AO1926">
        <v>25</v>
      </c>
      <c r="AP1926">
        <v>725</v>
      </c>
      <c r="AQ1926" t="s">
        <v>129</v>
      </c>
      <c r="AR1926">
        <v>-12</v>
      </c>
      <c r="AS1926">
        <v>-75</v>
      </c>
      <c r="AT1926">
        <v>-1024</v>
      </c>
      <c r="BB1926" t="str">
        <f t="shared" si="122"/>
        <v>1200</v>
      </c>
      <c r="BC1926">
        <v>1</v>
      </c>
      <c r="BD1926" t="str">
        <f t="shared" si="120"/>
        <v xml:space="preserve">N1281F  </v>
      </c>
      <c r="BE1926">
        <v>1</v>
      </c>
      <c r="BG1926">
        <v>0</v>
      </c>
      <c r="BH1926">
        <v>0</v>
      </c>
      <c r="BI1926">
        <v>0</v>
      </c>
      <c r="BJ1926">
        <v>550</v>
      </c>
      <c r="BK1926">
        <v>-175</v>
      </c>
      <c r="BL1926" t="s">
        <v>300</v>
      </c>
      <c r="BM1926">
        <v>1</v>
      </c>
      <c r="BN1926">
        <v>0</v>
      </c>
      <c r="BO1926">
        <v>1</v>
      </c>
      <c r="BP1926">
        <v>0</v>
      </c>
      <c r="BS1926">
        <v>0.04</v>
      </c>
      <c r="BT1926">
        <v>0</v>
      </c>
      <c r="BU1926">
        <v>0</v>
      </c>
      <c r="CE1926" t="str">
        <f>"21:17:52.624"</f>
        <v>21:17:52.624</v>
      </c>
      <c r="CF1926">
        <v>623958663</v>
      </c>
      <c r="CI1926">
        <v>0</v>
      </c>
      <c r="CJ1926">
        <v>1504</v>
      </c>
      <c r="CK1926">
        <v>1011.2</v>
      </c>
      <c r="CL1926">
        <v>4.2187999999999999</v>
      </c>
      <c r="CM1926">
        <v>1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5</v>
      </c>
      <c r="CY1926">
        <v>7</v>
      </c>
      <c r="CZ1926" t="s">
        <v>131</v>
      </c>
      <c r="DA1926">
        <v>145</v>
      </c>
      <c r="DB1926">
        <v>1</v>
      </c>
      <c r="DC1926" t="s">
        <v>132</v>
      </c>
      <c r="DD1926" t="s">
        <v>133</v>
      </c>
      <c r="DG1926">
        <v>1968518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3">
      <c r="A1927" t="str">
        <f>"09/28/2024 21:17:52.924"</f>
        <v>09/28/2024 21:17:52.924</v>
      </c>
      <c r="C1927" t="str">
        <f t="shared" si="119"/>
        <v>FFDFD7C0</v>
      </c>
      <c r="D1927" t="s">
        <v>136</v>
      </c>
      <c r="E1927">
        <v>4</v>
      </c>
      <c r="F1927">
        <v>1004</v>
      </c>
      <c r="G1927" t="s">
        <v>124</v>
      </c>
      <c r="J1927" t="s">
        <v>137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"21:17:52.617"</f>
        <v>21:17:52.617</v>
      </c>
      <c r="T1927" t="str">
        <f>"21:17:52.217"</f>
        <v>21:17:52.217</v>
      </c>
      <c r="U1927" t="str">
        <f t="shared" si="121"/>
        <v>A073EB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297</v>
      </c>
      <c r="AG1927">
        <v>0</v>
      </c>
      <c r="AH1927">
        <v>3</v>
      </c>
      <c r="AI1927">
        <v>2</v>
      </c>
      <c r="AJ1927">
        <v>1</v>
      </c>
      <c r="AK1927" t="s">
        <v>907</v>
      </c>
      <c r="AL1927">
        <v>36.03389</v>
      </c>
      <c r="AM1927" t="s">
        <v>908</v>
      </c>
      <c r="AN1927">
        <v>-75.666747000000001</v>
      </c>
      <c r="AO1927">
        <v>25</v>
      </c>
      <c r="AP1927">
        <v>725</v>
      </c>
      <c r="AQ1927" t="s">
        <v>129</v>
      </c>
      <c r="AR1927">
        <v>-12</v>
      </c>
      <c r="AS1927">
        <v>-75</v>
      </c>
      <c r="AT1927">
        <v>-1024</v>
      </c>
      <c r="BB1927" t="str">
        <f t="shared" si="122"/>
        <v>1200</v>
      </c>
      <c r="BC1927">
        <v>1</v>
      </c>
      <c r="BD1927" t="str">
        <f t="shared" si="120"/>
        <v xml:space="preserve">N1281F  </v>
      </c>
      <c r="BE1927">
        <v>1</v>
      </c>
      <c r="BG1927">
        <v>0</v>
      </c>
      <c r="BH1927">
        <v>0</v>
      </c>
      <c r="BI1927">
        <v>0</v>
      </c>
      <c r="BJ1927">
        <v>550</v>
      </c>
      <c r="BK1927">
        <v>-175</v>
      </c>
      <c r="BL1927" t="s">
        <v>300</v>
      </c>
      <c r="BM1927">
        <v>1</v>
      </c>
      <c r="BN1927">
        <v>0</v>
      </c>
      <c r="BO1927">
        <v>1</v>
      </c>
      <c r="BP1927">
        <v>0</v>
      </c>
      <c r="BS1927">
        <v>0.04</v>
      </c>
      <c r="BT1927">
        <v>0</v>
      </c>
      <c r="BU1927">
        <v>0</v>
      </c>
      <c r="CE1927" t="str">
        <f>"21:17:52.624"</f>
        <v>21:17:52.624</v>
      </c>
      <c r="CF1927">
        <v>623958663</v>
      </c>
      <c r="CI1927">
        <v>0</v>
      </c>
      <c r="CJ1927">
        <v>1504</v>
      </c>
      <c r="CK1927">
        <v>1011.2</v>
      </c>
      <c r="CL1927">
        <v>4.2187999999999999</v>
      </c>
      <c r="CM1927">
        <v>1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5</v>
      </c>
      <c r="CY1927">
        <v>7</v>
      </c>
      <c r="CZ1927" t="s">
        <v>131</v>
      </c>
      <c r="DA1927">
        <v>145</v>
      </c>
      <c r="DB1927">
        <v>1</v>
      </c>
      <c r="DC1927" t="s">
        <v>132</v>
      </c>
      <c r="DD1927" t="s">
        <v>133</v>
      </c>
      <c r="DG1927">
        <v>1968518</v>
      </c>
      <c r="DI1927">
        <v>0</v>
      </c>
      <c r="DJ1927">
        <v>0</v>
      </c>
      <c r="DK1927">
        <v>1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3">
      <c r="A1928" t="str">
        <f>"09/28/2024 21:17:52.924"</f>
        <v>09/28/2024 21:17:52.924</v>
      </c>
      <c r="C1928" t="str">
        <f t="shared" si="119"/>
        <v>FFDFD7C0</v>
      </c>
      <c r="D1928" t="s">
        <v>123</v>
      </c>
      <c r="E1928">
        <v>2</v>
      </c>
      <c r="H1928">
        <v>158</v>
      </c>
      <c r="I1928" t="s">
        <v>124</v>
      </c>
      <c r="J1928" t="s">
        <v>125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"21:17:52.617"</f>
        <v>21:17:52.617</v>
      </c>
      <c r="T1928" t="str">
        <f>"21:17:52.217"</f>
        <v>21:17:52.217</v>
      </c>
      <c r="U1928" t="str">
        <f t="shared" si="121"/>
        <v>A073EB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297</v>
      </c>
      <c r="AG1928">
        <v>0</v>
      </c>
      <c r="AH1928">
        <v>3</v>
      </c>
      <c r="AI1928">
        <v>2</v>
      </c>
      <c r="AJ1928">
        <v>1</v>
      </c>
      <c r="AK1928" t="s">
        <v>907</v>
      </c>
      <c r="AL1928">
        <v>36.03389</v>
      </c>
      <c r="AM1928" t="s">
        <v>908</v>
      </c>
      <c r="AN1928">
        <v>-75.666747000000001</v>
      </c>
      <c r="AO1928">
        <v>25</v>
      </c>
      <c r="AP1928">
        <v>725</v>
      </c>
      <c r="AQ1928" t="s">
        <v>129</v>
      </c>
      <c r="AR1928">
        <v>-12</v>
      </c>
      <c r="AS1928">
        <v>-75</v>
      </c>
      <c r="AT1928">
        <v>-1024</v>
      </c>
      <c r="BB1928" t="str">
        <f t="shared" si="122"/>
        <v>1200</v>
      </c>
      <c r="BC1928">
        <v>1</v>
      </c>
      <c r="BD1928" t="str">
        <f t="shared" si="120"/>
        <v xml:space="preserve">N1281F  </v>
      </c>
      <c r="BE1928">
        <v>1</v>
      </c>
      <c r="BG1928">
        <v>0</v>
      </c>
      <c r="BH1928">
        <v>0</v>
      </c>
      <c r="BI1928">
        <v>0</v>
      </c>
      <c r="BJ1928">
        <v>550</v>
      </c>
      <c r="BK1928">
        <v>-175</v>
      </c>
      <c r="BL1928" t="s">
        <v>300</v>
      </c>
      <c r="BM1928">
        <v>1</v>
      </c>
      <c r="BN1928">
        <v>0</v>
      </c>
      <c r="BO1928">
        <v>1</v>
      </c>
      <c r="BP1928">
        <v>0</v>
      </c>
      <c r="BS1928">
        <v>0.04</v>
      </c>
      <c r="BT1928">
        <v>0</v>
      </c>
      <c r="BU1928">
        <v>0</v>
      </c>
      <c r="CE1928" t="str">
        <f>"21:17:52.624"</f>
        <v>21:17:52.624</v>
      </c>
      <c r="CF1928">
        <v>623958663</v>
      </c>
      <c r="CI1928">
        <v>0</v>
      </c>
      <c r="CJ1928">
        <v>1504</v>
      </c>
      <c r="CK1928">
        <v>1011.2</v>
      </c>
      <c r="CL1928">
        <v>4.2187999999999999</v>
      </c>
      <c r="CM1928">
        <v>1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5</v>
      </c>
      <c r="CY1928">
        <v>7</v>
      </c>
      <c r="CZ1928" t="s">
        <v>131</v>
      </c>
      <c r="DA1928">
        <v>145</v>
      </c>
      <c r="DB1928">
        <v>1</v>
      </c>
      <c r="DC1928" t="s">
        <v>132</v>
      </c>
      <c r="DD1928" t="s">
        <v>133</v>
      </c>
      <c r="DG1928">
        <v>1968518</v>
      </c>
      <c r="DI1928">
        <v>0</v>
      </c>
      <c r="DJ1928">
        <v>0</v>
      </c>
      <c r="DK1928">
        <v>1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3">
      <c r="A1929" t="str">
        <f>"09/28/2024 21:17:52.924"</f>
        <v>09/28/2024 21:17:52.924</v>
      </c>
      <c r="C1929" t="str">
        <f t="shared" si="119"/>
        <v>FFDFD7C0</v>
      </c>
      <c r="D1929" t="s">
        <v>427</v>
      </c>
      <c r="E1929">
        <v>46</v>
      </c>
      <c r="H1929">
        <v>143</v>
      </c>
      <c r="I1929" t="s">
        <v>428</v>
      </c>
      <c r="J1929" t="s">
        <v>297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"21:17:52.617"</f>
        <v>21:17:52.617</v>
      </c>
      <c r="T1929" t="str">
        <f>"21:17:52.217"</f>
        <v>21:17:52.217</v>
      </c>
      <c r="U1929" t="str">
        <f t="shared" si="121"/>
        <v>A073EB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297</v>
      </c>
      <c r="AG1929">
        <v>0</v>
      </c>
      <c r="AH1929">
        <v>3</v>
      </c>
      <c r="AI1929">
        <v>2</v>
      </c>
      <c r="AJ1929">
        <v>1</v>
      </c>
      <c r="AK1929" t="s">
        <v>907</v>
      </c>
      <c r="AL1929">
        <v>36.03389</v>
      </c>
      <c r="AM1929" t="s">
        <v>908</v>
      </c>
      <c r="AN1929">
        <v>-75.666747000000001</v>
      </c>
      <c r="AO1929">
        <v>25</v>
      </c>
      <c r="AP1929">
        <v>725</v>
      </c>
      <c r="AQ1929" t="s">
        <v>129</v>
      </c>
      <c r="AR1929">
        <v>-12</v>
      </c>
      <c r="AS1929">
        <v>-75</v>
      </c>
      <c r="AT1929">
        <v>-1024</v>
      </c>
      <c r="BB1929" t="str">
        <f t="shared" si="122"/>
        <v>1200</v>
      </c>
      <c r="BC1929">
        <v>1</v>
      </c>
      <c r="BD1929" t="str">
        <f t="shared" si="120"/>
        <v xml:space="preserve">N1281F  </v>
      </c>
      <c r="BE1929">
        <v>1</v>
      </c>
      <c r="BG1929">
        <v>0</v>
      </c>
      <c r="BH1929">
        <v>0</v>
      </c>
      <c r="BI1929">
        <v>0</v>
      </c>
      <c r="BJ1929">
        <v>550</v>
      </c>
      <c r="BK1929">
        <v>-175</v>
      </c>
      <c r="BL1929" t="s">
        <v>300</v>
      </c>
      <c r="BM1929">
        <v>1</v>
      </c>
      <c r="BN1929">
        <v>0</v>
      </c>
      <c r="BO1929">
        <v>1</v>
      </c>
      <c r="BP1929">
        <v>0</v>
      </c>
      <c r="BS1929">
        <v>0.04</v>
      </c>
      <c r="BT1929">
        <v>0</v>
      </c>
      <c r="BU1929">
        <v>0</v>
      </c>
      <c r="CE1929" t="str">
        <f>"21:17:52.624"</f>
        <v>21:17:52.624</v>
      </c>
      <c r="CF1929">
        <v>623958663</v>
      </c>
      <c r="CI1929">
        <v>0</v>
      </c>
      <c r="CJ1929">
        <v>1504</v>
      </c>
      <c r="CK1929">
        <v>1011.2</v>
      </c>
      <c r="CL1929">
        <v>4.2187999999999999</v>
      </c>
      <c r="CM1929">
        <v>1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5</v>
      </c>
      <c r="CY1929">
        <v>7</v>
      </c>
      <c r="CZ1929" t="s">
        <v>131</v>
      </c>
      <c r="DA1929">
        <v>145</v>
      </c>
      <c r="DB1929">
        <v>1</v>
      </c>
      <c r="DC1929" t="s">
        <v>132</v>
      </c>
      <c r="DD1929" t="s">
        <v>133</v>
      </c>
      <c r="DG1929">
        <v>1968518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3">
      <c r="A1930" t="str">
        <f>"09/28/2024 21:17:53.955"</f>
        <v>09/28/2024 21:17:53.955</v>
      </c>
      <c r="C1930" t="str">
        <f t="shared" si="119"/>
        <v>FFDFD7C0</v>
      </c>
      <c r="D1930" t="s">
        <v>136</v>
      </c>
      <c r="E1930">
        <v>3</v>
      </c>
      <c r="F1930">
        <v>1003</v>
      </c>
      <c r="G1930" t="s">
        <v>142</v>
      </c>
      <c r="J1930" t="s">
        <v>137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"21:17:53.672"</f>
        <v>21:17:53.672</v>
      </c>
      <c r="T1930" t="str">
        <f>"21:17:53.172"</f>
        <v>21:17:53.172</v>
      </c>
      <c r="U1930" t="str">
        <f t="shared" si="121"/>
        <v>A073EB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297</v>
      </c>
      <c r="AG1930">
        <v>0</v>
      </c>
      <c r="AH1930">
        <v>3</v>
      </c>
      <c r="AI1930">
        <v>2</v>
      </c>
      <c r="AJ1930">
        <v>1</v>
      </c>
      <c r="AK1930" t="s">
        <v>909</v>
      </c>
      <c r="AL1930">
        <v>36.033504000000001</v>
      </c>
      <c r="AM1930" t="s">
        <v>675</v>
      </c>
      <c r="AN1930">
        <v>-75.666854000000001</v>
      </c>
      <c r="AO1930">
        <v>25</v>
      </c>
      <c r="AP1930">
        <v>700</v>
      </c>
      <c r="AQ1930" t="s">
        <v>129</v>
      </c>
      <c r="AR1930">
        <v>-13</v>
      </c>
      <c r="AS1930">
        <v>-74</v>
      </c>
      <c r="AT1930">
        <v>-896</v>
      </c>
      <c r="BB1930" t="str">
        <f t="shared" si="122"/>
        <v>1200</v>
      </c>
      <c r="BC1930">
        <v>1</v>
      </c>
      <c r="BD1930" t="str">
        <f t="shared" si="120"/>
        <v xml:space="preserve">N1281F  </v>
      </c>
      <c r="BE1930">
        <v>1</v>
      </c>
      <c r="BG1930">
        <v>0</v>
      </c>
      <c r="BH1930">
        <v>0</v>
      </c>
      <c r="BI1930">
        <v>0</v>
      </c>
      <c r="BJ1930">
        <v>525</v>
      </c>
      <c r="BK1930">
        <v>-175</v>
      </c>
      <c r="BL1930" t="s">
        <v>300</v>
      </c>
      <c r="BM1930">
        <v>1</v>
      </c>
      <c r="BN1930">
        <v>0</v>
      </c>
      <c r="BO1930">
        <v>1</v>
      </c>
      <c r="BP1930">
        <v>0</v>
      </c>
      <c r="BS1930">
        <v>0.04</v>
      </c>
      <c r="BT1930">
        <v>0</v>
      </c>
      <c r="BU1930">
        <v>0</v>
      </c>
      <c r="CE1930" t="str">
        <f>"21:17:53.679"</f>
        <v>21:17:53.679</v>
      </c>
      <c r="CF1930">
        <v>679097256</v>
      </c>
      <c r="CI1930">
        <v>0</v>
      </c>
      <c r="CJ1930">
        <v>1504</v>
      </c>
      <c r="CK1930">
        <v>1011.2</v>
      </c>
      <c r="CL1930">
        <v>4.2187999999999999</v>
      </c>
      <c r="CM1930">
        <v>1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5</v>
      </c>
      <c r="CY1930">
        <v>7</v>
      </c>
      <c r="CZ1930" t="s">
        <v>131</v>
      </c>
      <c r="DA1930">
        <v>145</v>
      </c>
      <c r="DB1930">
        <v>1</v>
      </c>
      <c r="DC1930" t="s">
        <v>132</v>
      </c>
      <c r="DD1930" t="s">
        <v>133</v>
      </c>
      <c r="DG1930">
        <v>1968963</v>
      </c>
      <c r="DI1930">
        <v>0</v>
      </c>
      <c r="DJ1930">
        <v>0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3">
      <c r="A1931" t="str">
        <f>"09/28/2024 21:17:53.955"</f>
        <v>09/28/2024 21:17:53.955</v>
      </c>
      <c r="C1931" t="str">
        <f t="shared" si="119"/>
        <v>FFDFD7C0</v>
      </c>
      <c r="D1931" t="s">
        <v>143</v>
      </c>
      <c r="E1931">
        <v>13</v>
      </c>
      <c r="J1931" t="s">
        <v>144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"21:17:53.672"</f>
        <v>21:17:53.672</v>
      </c>
      <c r="T1931" t="str">
        <f>"21:17:53.172"</f>
        <v>21:17:53.172</v>
      </c>
      <c r="U1931" t="str">
        <f t="shared" si="121"/>
        <v>A073EB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297</v>
      </c>
      <c r="AG1931">
        <v>0</v>
      </c>
      <c r="AH1931">
        <v>3</v>
      </c>
      <c r="AI1931">
        <v>2</v>
      </c>
      <c r="AJ1931">
        <v>1</v>
      </c>
      <c r="AK1931" t="s">
        <v>909</v>
      </c>
      <c r="AL1931">
        <v>36.033504000000001</v>
      </c>
      <c r="AM1931" t="s">
        <v>675</v>
      </c>
      <c r="AN1931">
        <v>-75.666854000000001</v>
      </c>
      <c r="AO1931">
        <v>25</v>
      </c>
      <c r="AP1931">
        <v>700</v>
      </c>
      <c r="AQ1931" t="s">
        <v>129</v>
      </c>
      <c r="AR1931">
        <v>-13</v>
      </c>
      <c r="AS1931">
        <v>-74</v>
      </c>
      <c r="AT1931">
        <v>-896</v>
      </c>
      <c r="BB1931" t="str">
        <f t="shared" si="122"/>
        <v>1200</v>
      </c>
      <c r="BC1931">
        <v>1</v>
      </c>
      <c r="BD1931" t="str">
        <f t="shared" si="120"/>
        <v xml:space="preserve">N1281F  </v>
      </c>
      <c r="BE1931">
        <v>1</v>
      </c>
      <c r="BG1931">
        <v>0</v>
      </c>
      <c r="BH1931">
        <v>0</v>
      </c>
      <c r="BI1931">
        <v>0</v>
      </c>
      <c r="BJ1931">
        <v>525</v>
      </c>
      <c r="BK1931">
        <v>-175</v>
      </c>
      <c r="BL1931" t="s">
        <v>300</v>
      </c>
      <c r="BM1931">
        <v>1</v>
      </c>
      <c r="BN1931">
        <v>0</v>
      </c>
      <c r="BO1931">
        <v>1</v>
      </c>
      <c r="BP1931">
        <v>0</v>
      </c>
      <c r="BS1931">
        <v>0.04</v>
      </c>
      <c r="BT1931">
        <v>0</v>
      </c>
      <c r="BU1931">
        <v>0</v>
      </c>
      <c r="CE1931" t="str">
        <f>"21:17:53.679"</f>
        <v>21:17:53.679</v>
      </c>
      <c r="CF1931">
        <v>679097256</v>
      </c>
      <c r="CI1931">
        <v>0</v>
      </c>
      <c r="CJ1931">
        <v>1504</v>
      </c>
      <c r="CK1931">
        <v>1011.2</v>
      </c>
      <c r="CL1931">
        <v>4.2187999999999999</v>
      </c>
      <c r="CM1931">
        <v>1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5</v>
      </c>
      <c r="CY1931">
        <v>7</v>
      </c>
      <c r="CZ1931" t="s">
        <v>131</v>
      </c>
      <c r="DA1931">
        <v>145</v>
      </c>
      <c r="DB1931">
        <v>1</v>
      </c>
      <c r="DC1931" t="s">
        <v>132</v>
      </c>
      <c r="DD1931" t="s">
        <v>133</v>
      </c>
      <c r="DG1931">
        <v>1968963</v>
      </c>
      <c r="DI1931">
        <v>0</v>
      </c>
      <c r="DJ1931">
        <v>0</v>
      </c>
      <c r="DK1931">
        <v>1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3">
      <c r="A1932" t="str">
        <f>"09/28/2024 21:17:53.955"</f>
        <v>09/28/2024 21:17:53.955</v>
      </c>
      <c r="C1932" t="str">
        <f t="shared" si="119"/>
        <v>FFDFD7C0</v>
      </c>
      <c r="D1932" t="s">
        <v>136</v>
      </c>
      <c r="E1932">
        <v>4</v>
      </c>
      <c r="F1932">
        <v>1004</v>
      </c>
      <c r="G1932" t="s">
        <v>124</v>
      </c>
      <c r="J1932" t="s">
        <v>137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"21:17:53.672"</f>
        <v>21:17:53.672</v>
      </c>
      <c r="T1932" t="str">
        <f>"21:17:53.172"</f>
        <v>21:17:53.172</v>
      </c>
      <c r="U1932" t="str">
        <f t="shared" si="121"/>
        <v>A073EB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297</v>
      </c>
      <c r="AG1932">
        <v>0</v>
      </c>
      <c r="AH1932">
        <v>3</v>
      </c>
      <c r="AI1932">
        <v>2</v>
      </c>
      <c r="AJ1932">
        <v>1</v>
      </c>
      <c r="AK1932" t="s">
        <v>909</v>
      </c>
      <c r="AL1932">
        <v>36.033504000000001</v>
      </c>
      <c r="AM1932" t="s">
        <v>675</v>
      </c>
      <c r="AN1932">
        <v>-75.666854000000001</v>
      </c>
      <c r="AO1932">
        <v>25</v>
      </c>
      <c r="AP1932">
        <v>700</v>
      </c>
      <c r="AQ1932" t="s">
        <v>129</v>
      </c>
      <c r="AR1932">
        <v>-13</v>
      </c>
      <c r="AS1932">
        <v>-74</v>
      </c>
      <c r="AT1932">
        <v>-896</v>
      </c>
      <c r="BB1932" t="str">
        <f t="shared" si="122"/>
        <v>1200</v>
      </c>
      <c r="BC1932">
        <v>1</v>
      </c>
      <c r="BD1932" t="str">
        <f t="shared" si="120"/>
        <v xml:space="preserve">N1281F  </v>
      </c>
      <c r="BE1932">
        <v>1</v>
      </c>
      <c r="BG1932">
        <v>0</v>
      </c>
      <c r="BH1932">
        <v>0</v>
      </c>
      <c r="BI1932">
        <v>0</v>
      </c>
      <c r="BJ1932">
        <v>525</v>
      </c>
      <c r="BK1932">
        <v>-175</v>
      </c>
      <c r="BL1932" t="s">
        <v>300</v>
      </c>
      <c r="BM1932">
        <v>1</v>
      </c>
      <c r="BN1932">
        <v>0</v>
      </c>
      <c r="BO1932">
        <v>1</v>
      </c>
      <c r="BP1932">
        <v>0</v>
      </c>
      <c r="BS1932">
        <v>0.04</v>
      </c>
      <c r="BT1932">
        <v>0</v>
      </c>
      <c r="BU1932">
        <v>0</v>
      </c>
      <c r="CE1932" t="str">
        <f>"21:17:53.679"</f>
        <v>21:17:53.679</v>
      </c>
      <c r="CF1932">
        <v>679097256</v>
      </c>
      <c r="CI1932">
        <v>0</v>
      </c>
      <c r="CJ1932">
        <v>1504</v>
      </c>
      <c r="CK1932">
        <v>1011.2</v>
      </c>
      <c r="CL1932">
        <v>4.2187999999999999</v>
      </c>
      <c r="CM1932">
        <v>1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5</v>
      </c>
      <c r="CY1932">
        <v>7</v>
      </c>
      <c r="CZ1932" t="s">
        <v>131</v>
      </c>
      <c r="DA1932">
        <v>145</v>
      </c>
      <c r="DB1932">
        <v>1</v>
      </c>
      <c r="DC1932" t="s">
        <v>132</v>
      </c>
      <c r="DD1932" t="s">
        <v>133</v>
      </c>
      <c r="DG1932">
        <v>1968963</v>
      </c>
      <c r="DI1932">
        <v>0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3">
      <c r="A1933" t="str">
        <f>"09/28/2024 21:17:53.955"</f>
        <v>09/28/2024 21:17:53.955</v>
      </c>
      <c r="C1933" t="str">
        <f t="shared" si="119"/>
        <v>FFDFD7C0</v>
      </c>
      <c r="D1933" t="s">
        <v>123</v>
      </c>
      <c r="E1933">
        <v>2</v>
      </c>
      <c r="H1933">
        <v>158</v>
      </c>
      <c r="I1933" t="s">
        <v>124</v>
      </c>
      <c r="J1933" t="s">
        <v>125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"21:17:53.672"</f>
        <v>21:17:53.672</v>
      </c>
      <c r="T1933" t="str">
        <f>"21:17:53.172"</f>
        <v>21:17:53.172</v>
      </c>
      <c r="U1933" t="str">
        <f t="shared" si="121"/>
        <v>A073EB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297</v>
      </c>
      <c r="AG1933">
        <v>0</v>
      </c>
      <c r="AH1933">
        <v>3</v>
      </c>
      <c r="AI1933">
        <v>2</v>
      </c>
      <c r="AJ1933">
        <v>1</v>
      </c>
      <c r="AK1933" t="s">
        <v>909</v>
      </c>
      <c r="AL1933">
        <v>36.033504000000001</v>
      </c>
      <c r="AM1933" t="s">
        <v>675</v>
      </c>
      <c r="AN1933">
        <v>-75.666854000000001</v>
      </c>
      <c r="AO1933">
        <v>25</v>
      </c>
      <c r="AP1933">
        <v>700</v>
      </c>
      <c r="AQ1933" t="s">
        <v>129</v>
      </c>
      <c r="AR1933">
        <v>-13</v>
      </c>
      <c r="AS1933">
        <v>-74</v>
      </c>
      <c r="AT1933">
        <v>-896</v>
      </c>
      <c r="BB1933" t="str">
        <f t="shared" si="122"/>
        <v>1200</v>
      </c>
      <c r="BC1933">
        <v>1</v>
      </c>
      <c r="BD1933" t="str">
        <f t="shared" si="120"/>
        <v xml:space="preserve">N1281F  </v>
      </c>
      <c r="BE1933">
        <v>1</v>
      </c>
      <c r="BG1933">
        <v>0</v>
      </c>
      <c r="BH1933">
        <v>0</v>
      </c>
      <c r="BI1933">
        <v>0</v>
      </c>
      <c r="BJ1933">
        <v>525</v>
      </c>
      <c r="BK1933">
        <v>-175</v>
      </c>
      <c r="BL1933" t="s">
        <v>300</v>
      </c>
      <c r="BM1933">
        <v>1</v>
      </c>
      <c r="BN1933">
        <v>0</v>
      </c>
      <c r="BO1933">
        <v>1</v>
      </c>
      <c r="BP1933">
        <v>0</v>
      </c>
      <c r="BS1933">
        <v>0.04</v>
      </c>
      <c r="BT1933">
        <v>0</v>
      </c>
      <c r="BU1933">
        <v>0</v>
      </c>
      <c r="CE1933" t="str">
        <f>"21:17:53.679"</f>
        <v>21:17:53.679</v>
      </c>
      <c r="CF1933">
        <v>679097256</v>
      </c>
      <c r="CI1933">
        <v>0</v>
      </c>
      <c r="CJ1933">
        <v>1504</v>
      </c>
      <c r="CK1933">
        <v>1011.2</v>
      </c>
      <c r="CL1933">
        <v>4.2187999999999999</v>
      </c>
      <c r="CM1933">
        <v>1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5</v>
      </c>
      <c r="CY1933">
        <v>7</v>
      </c>
      <c r="CZ1933" t="s">
        <v>131</v>
      </c>
      <c r="DA1933">
        <v>145</v>
      </c>
      <c r="DB1933">
        <v>1</v>
      </c>
      <c r="DC1933" t="s">
        <v>132</v>
      </c>
      <c r="DD1933" t="s">
        <v>133</v>
      </c>
      <c r="DG1933">
        <v>1968963</v>
      </c>
      <c r="DI1933">
        <v>0</v>
      </c>
      <c r="DJ1933">
        <v>0</v>
      </c>
      <c r="DK1933">
        <v>1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3">
      <c r="A1934" t="str">
        <f>"09/28/2024 21:17:53.955"</f>
        <v>09/28/2024 21:17:53.955</v>
      </c>
      <c r="C1934" t="str">
        <f t="shared" si="119"/>
        <v>FFDFD7C0</v>
      </c>
      <c r="D1934" t="s">
        <v>427</v>
      </c>
      <c r="E1934">
        <v>46</v>
      </c>
      <c r="H1934">
        <v>143</v>
      </c>
      <c r="I1934" t="s">
        <v>428</v>
      </c>
      <c r="J1934" t="s">
        <v>297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"21:17:53.672"</f>
        <v>21:17:53.672</v>
      </c>
      <c r="T1934" t="str">
        <f>"21:17:53.172"</f>
        <v>21:17:53.172</v>
      </c>
      <c r="U1934" t="str">
        <f t="shared" si="121"/>
        <v>A073EB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297</v>
      </c>
      <c r="AG1934">
        <v>0</v>
      </c>
      <c r="AH1934">
        <v>3</v>
      </c>
      <c r="AI1934">
        <v>2</v>
      </c>
      <c r="AJ1934">
        <v>1</v>
      </c>
      <c r="AK1934" t="s">
        <v>909</v>
      </c>
      <c r="AL1934">
        <v>36.033504000000001</v>
      </c>
      <c r="AM1934" t="s">
        <v>675</v>
      </c>
      <c r="AN1934">
        <v>-75.666854000000001</v>
      </c>
      <c r="AO1934">
        <v>25</v>
      </c>
      <c r="AP1934">
        <v>700</v>
      </c>
      <c r="AQ1934" t="s">
        <v>129</v>
      </c>
      <c r="AR1934">
        <v>-13</v>
      </c>
      <c r="AS1934">
        <v>-74</v>
      </c>
      <c r="AT1934">
        <v>-896</v>
      </c>
      <c r="BB1934" t="str">
        <f t="shared" si="122"/>
        <v>1200</v>
      </c>
      <c r="BC1934">
        <v>1</v>
      </c>
      <c r="BD1934" t="str">
        <f t="shared" si="120"/>
        <v xml:space="preserve">N1281F  </v>
      </c>
      <c r="BE1934">
        <v>1</v>
      </c>
      <c r="BG1934">
        <v>0</v>
      </c>
      <c r="BH1934">
        <v>0</v>
      </c>
      <c r="BI1934">
        <v>0</v>
      </c>
      <c r="BJ1934">
        <v>525</v>
      </c>
      <c r="BK1934">
        <v>-175</v>
      </c>
      <c r="BL1934" t="s">
        <v>300</v>
      </c>
      <c r="BM1934">
        <v>1</v>
      </c>
      <c r="BN1934">
        <v>0</v>
      </c>
      <c r="BO1934">
        <v>1</v>
      </c>
      <c r="BP1934">
        <v>0</v>
      </c>
      <c r="BS1934">
        <v>0.04</v>
      </c>
      <c r="BT1934">
        <v>0</v>
      </c>
      <c r="BU1934">
        <v>0</v>
      </c>
      <c r="CE1934" t="str">
        <f>"21:17:53.679"</f>
        <v>21:17:53.679</v>
      </c>
      <c r="CF1934">
        <v>679097256</v>
      </c>
      <c r="CI1934">
        <v>0</v>
      </c>
      <c r="CJ1934">
        <v>1504</v>
      </c>
      <c r="CK1934">
        <v>1011.2</v>
      </c>
      <c r="CL1934">
        <v>4.2187999999999999</v>
      </c>
      <c r="CM1934">
        <v>1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5</v>
      </c>
      <c r="CY1934">
        <v>7</v>
      </c>
      <c r="CZ1934" t="s">
        <v>131</v>
      </c>
      <c r="DA1934">
        <v>145</v>
      </c>
      <c r="DB1934">
        <v>1</v>
      </c>
      <c r="DC1934" t="s">
        <v>132</v>
      </c>
      <c r="DD1934" t="s">
        <v>133</v>
      </c>
      <c r="DG1934">
        <v>1968963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3">
      <c r="A1935" t="str">
        <f>"09/28/2024 21:17:54.970"</f>
        <v>09/28/2024 21:17:54.970</v>
      </c>
      <c r="C1935" t="str">
        <f t="shared" si="119"/>
        <v>FFDFD7C0</v>
      </c>
      <c r="D1935" t="s">
        <v>136</v>
      </c>
      <c r="E1935">
        <v>3</v>
      </c>
      <c r="F1935">
        <v>1003</v>
      </c>
      <c r="G1935" t="s">
        <v>142</v>
      </c>
      <c r="J1935" t="s">
        <v>137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"21:17:54.680"</f>
        <v>21:17:54.680</v>
      </c>
      <c r="T1935" t="str">
        <f>"21:17:54.180"</f>
        <v>21:17:54.180</v>
      </c>
      <c r="U1935" t="str">
        <f t="shared" si="121"/>
        <v>A073EB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297</v>
      </c>
      <c r="AG1935">
        <v>0</v>
      </c>
      <c r="AH1935">
        <v>3</v>
      </c>
      <c r="AI1935">
        <v>2</v>
      </c>
      <c r="AJ1935">
        <v>1</v>
      </c>
      <c r="AK1935" t="s">
        <v>867</v>
      </c>
      <c r="AL1935">
        <v>36.033181999999996</v>
      </c>
      <c r="AM1935" t="s">
        <v>910</v>
      </c>
      <c r="AN1935">
        <v>-75.666961999999998</v>
      </c>
      <c r="AO1935">
        <v>25</v>
      </c>
      <c r="AP1935">
        <v>700</v>
      </c>
      <c r="AQ1935" t="s">
        <v>129</v>
      </c>
      <c r="AR1935">
        <v>-14</v>
      </c>
      <c r="AS1935">
        <v>-74</v>
      </c>
      <c r="AT1935">
        <v>-896</v>
      </c>
      <c r="BB1935" t="str">
        <f t="shared" si="122"/>
        <v>1200</v>
      </c>
      <c r="BC1935">
        <v>1</v>
      </c>
      <c r="BD1935" t="str">
        <f t="shared" si="120"/>
        <v xml:space="preserve">N1281F  </v>
      </c>
      <c r="BE1935">
        <v>1</v>
      </c>
      <c r="BG1935">
        <v>0</v>
      </c>
      <c r="BH1935">
        <v>0</v>
      </c>
      <c r="BI1935">
        <v>0</v>
      </c>
      <c r="BJ1935">
        <v>525</v>
      </c>
      <c r="BK1935">
        <v>-175</v>
      </c>
      <c r="BL1935" t="s">
        <v>300</v>
      </c>
      <c r="BM1935">
        <v>1</v>
      </c>
      <c r="BN1935">
        <v>0</v>
      </c>
      <c r="BO1935">
        <v>1</v>
      </c>
      <c r="BP1935">
        <v>0</v>
      </c>
      <c r="BS1935">
        <v>0.04</v>
      </c>
      <c r="BT1935">
        <v>0</v>
      </c>
      <c r="BU1935">
        <v>0</v>
      </c>
      <c r="CE1935" t="str">
        <f>"21:17:54.683"</f>
        <v>21:17:54.683</v>
      </c>
      <c r="CF1935">
        <v>683444868</v>
      </c>
      <c r="CI1935">
        <v>0</v>
      </c>
      <c r="CJ1935">
        <v>1504</v>
      </c>
      <c r="CK1935">
        <v>1011.2</v>
      </c>
      <c r="CL1935">
        <v>4.2187999999999999</v>
      </c>
      <c r="CM1935">
        <v>1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5</v>
      </c>
      <c r="CY1935">
        <v>7</v>
      </c>
      <c r="CZ1935" t="s">
        <v>131</v>
      </c>
      <c r="DA1935">
        <v>145</v>
      </c>
      <c r="DB1935">
        <v>1</v>
      </c>
      <c r="DC1935" t="s">
        <v>132</v>
      </c>
      <c r="DD1935" t="s">
        <v>133</v>
      </c>
      <c r="DG1935">
        <v>1969447</v>
      </c>
      <c r="DI1935">
        <v>0</v>
      </c>
      <c r="DJ1935">
        <v>0</v>
      </c>
      <c r="DK1935">
        <v>0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3">
      <c r="A1936" t="str">
        <f>"09/28/2024 21:17:54.970"</f>
        <v>09/28/2024 21:17:54.970</v>
      </c>
      <c r="C1936" t="str">
        <f t="shared" si="119"/>
        <v>FFDFD7C0</v>
      </c>
      <c r="D1936" t="s">
        <v>143</v>
      </c>
      <c r="E1936">
        <v>13</v>
      </c>
      <c r="J1936" t="s">
        <v>144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"21:17:54.680"</f>
        <v>21:17:54.680</v>
      </c>
      <c r="T1936" t="str">
        <f>"21:17:54.180"</f>
        <v>21:17:54.180</v>
      </c>
      <c r="U1936" t="str">
        <f t="shared" si="121"/>
        <v>A073EB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297</v>
      </c>
      <c r="AG1936">
        <v>0</v>
      </c>
      <c r="AH1936">
        <v>3</v>
      </c>
      <c r="AI1936">
        <v>2</v>
      </c>
      <c r="AJ1936">
        <v>1</v>
      </c>
      <c r="AK1936" t="s">
        <v>867</v>
      </c>
      <c r="AL1936">
        <v>36.033181999999996</v>
      </c>
      <c r="AM1936" t="s">
        <v>910</v>
      </c>
      <c r="AN1936">
        <v>-75.666961999999998</v>
      </c>
      <c r="AO1936">
        <v>25</v>
      </c>
      <c r="AP1936">
        <v>700</v>
      </c>
      <c r="AQ1936" t="s">
        <v>129</v>
      </c>
      <c r="AR1936">
        <v>-14</v>
      </c>
      <c r="AS1936">
        <v>-74</v>
      </c>
      <c r="AT1936">
        <v>-896</v>
      </c>
      <c r="BB1936" t="str">
        <f t="shared" si="122"/>
        <v>1200</v>
      </c>
      <c r="BC1936">
        <v>1</v>
      </c>
      <c r="BD1936" t="str">
        <f t="shared" si="120"/>
        <v xml:space="preserve">N1281F  </v>
      </c>
      <c r="BE1936">
        <v>1</v>
      </c>
      <c r="BG1936">
        <v>0</v>
      </c>
      <c r="BH1936">
        <v>0</v>
      </c>
      <c r="BI1936">
        <v>0</v>
      </c>
      <c r="BJ1936">
        <v>525</v>
      </c>
      <c r="BK1936">
        <v>-175</v>
      </c>
      <c r="BL1936" t="s">
        <v>300</v>
      </c>
      <c r="BM1936">
        <v>1</v>
      </c>
      <c r="BN1936">
        <v>0</v>
      </c>
      <c r="BO1936">
        <v>1</v>
      </c>
      <c r="BP1936">
        <v>0</v>
      </c>
      <c r="BS1936">
        <v>0.04</v>
      </c>
      <c r="BT1936">
        <v>0</v>
      </c>
      <c r="BU1936">
        <v>0</v>
      </c>
      <c r="CE1936" t="str">
        <f>"21:17:54.683"</f>
        <v>21:17:54.683</v>
      </c>
      <c r="CF1936">
        <v>683444868</v>
      </c>
      <c r="CI1936">
        <v>0</v>
      </c>
      <c r="CJ1936">
        <v>1504</v>
      </c>
      <c r="CK1936">
        <v>1011.2</v>
      </c>
      <c r="CL1936">
        <v>4.2187999999999999</v>
      </c>
      <c r="CM1936">
        <v>1</v>
      </c>
      <c r="CN1936">
        <v>0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5</v>
      </c>
      <c r="CY1936">
        <v>7</v>
      </c>
      <c r="CZ1936" t="s">
        <v>131</v>
      </c>
      <c r="DA1936">
        <v>145</v>
      </c>
      <c r="DB1936">
        <v>1</v>
      </c>
      <c r="DC1936" t="s">
        <v>132</v>
      </c>
      <c r="DD1936" t="s">
        <v>133</v>
      </c>
      <c r="DG1936">
        <v>1969447</v>
      </c>
      <c r="DI1936">
        <v>0</v>
      </c>
      <c r="DJ1936">
        <v>0</v>
      </c>
      <c r="DK1936">
        <v>1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3">
      <c r="A1937" t="str">
        <f>"09/28/2024 21:17:54.970"</f>
        <v>09/28/2024 21:17:54.970</v>
      </c>
      <c r="C1937" t="str">
        <f t="shared" si="119"/>
        <v>FFDFD7C0</v>
      </c>
      <c r="D1937" t="s">
        <v>136</v>
      </c>
      <c r="E1937">
        <v>4</v>
      </c>
      <c r="F1937">
        <v>1004</v>
      </c>
      <c r="G1937" t="s">
        <v>124</v>
      </c>
      <c r="J1937" t="s">
        <v>137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"21:17:54.680"</f>
        <v>21:17:54.680</v>
      </c>
      <c r="T1937" t="str">
        <f>"21:17:54.180"</f>
        <v>21:17:54.180</v>
      </c>
      <c r="U1937" t="str">
        <f t="shared" si="121"/>
        <v>A073EB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297</v>
      </c>
      <c r="AG1937">
        <v>0</v>
      </c>
      <c r="AH1937">
        <v>3</v>
      </c>
      <c r="AI1937">
        <v>2</v>
      </c>
      <c r="AJ1937">
        <v>1</v>
      </c>
      <c r="AK1937" t="s">
        <v>867</v>
      </c>
      <c r="AL1937">
        <v>36.033181999999996</v>
      </c>
      <c r="AM1937" t="s">
        <v>910</v>
      </c>
      <c r="AN1937">
        <v>-75.666961999999998</v>
      </c>
      <c r="AO1937">
        <v>25</v>
      </c>
      <c r="AP1937">
        <v>700</v>
      </c>
      <c r="AQ1937" t="s">
        <v>129</v>
      </c>
      <c r="AR1937">
        <v>-14</v>
      </c>
      <c r="AS1937">
        <v>-74</v>
      </c>
      <c r="AT1937">
        <v>-896</v>
      </c>
      <c r="BB1937" t="str">
        <f t="shared" si="122"/>
        <v>1200</v>
      </c>
      <c r="BC1937">
        <v>1</v>
      </c>
      <c r="BD1937" t="str">
        <f t="shared" si="120"/>
        <v xml:space="preserve">N1281F  </v>
      </c>
      <c r="BE1937">
        <v>1</v>
      </c>
      <c r="BG1937">
        <v>0</v>
      </c>
      <c r="BH1937">
        <v>0</v>
      </c>
      <c r="BI1937">
        <v>0</v>
      </c>
      <c r="BJ1937">
        <v>525</v>
      </c>
      <c r="BK1937">
        <v>-175</v>
      </c>
      <c r="BL1937" t="s">
        <v>300</v>
      </c>
      <c r="BM1937">
        <v>1</v>
      </c>
      <c r="BN1937">
        <v>0</v>
      </c>
      <c r="BO1937">
        <v>1</v>
      </c>
      <c r="BP1937">
        <v>0</v>
      </c>
      <c r="BS1937">
        <v>0.04</v>
      </c>
      <c r="BT1937">
        <v>0</v>
      </c>
      <c r="BU1937">
        <v>0</v>
      </c>
      <c r="CE1937" t="str">
        <f>"21:17:54.683"</f>
        <v>21:17:54.683</v>
      </c>
      <c r="CF1937">
        <v>683444868</v>
      </c>
      <c r="CI1937">
        <v>0</v>
      </c>
      <c r="CJ1937">
        <v>1504</v>
      </c>
      <c r="CK1937">
        <v>1011.2</v>
      </c>
      <c r="CL1937">
        <v>4.2187999999999999</v>
      </c>
      <c r="CM1937">
        <v>1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5</v>
      </c>
      <c r="CY1937">
        <v>7</v>
      </c>
      <c r="CZ1937" t="s">
        <v>131</v>
      </c>
      <c r="DA1937">
        <v>145</v>
      </c>
      <c r="DB1937">
        <v>1</v>
      </c>
      <c r="DC1937" t="s">
        <v>132</v>
      </c>
      <c r="DD1937" t="s">
        <v>133</v>
      </c>
      <c r="DG1937">
        <v>1969447</v>
      </c>
      <c r="DI1937">
        <v>0</v>
      </c>
      <c r="DJ1937">
        <v>0</v>
      </c>
      <c r="DK1937">
        <v>1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3">
      <c r="A1938" t="str">
        <f>"09/28/2024 21:17:54.970"</f>
        <v>09/28/2024 21:17:54.970</v>
      </c>
      <c r="C1938" t="str">
        <f t="shared" si="119"/>
        <v>FFDFD7C0</v>
      </c>
      <c r="D1938" t="s">
        <v>123</v>
      </c>
      <c r="E1938">
        <v>2</v>
      </c>
      <c r="H1938">
        <v>158</v>
      </c>
      <c r="I1938" t="s">
        <v>124</v>
      </c>
      <c r="J1938" t="s">
        <v>125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"21:17:54.680"</f>
        <v>21:17:54.680</v>
      </c>
      <c r="T1938" t="str">
        <f>"21:17:54.180"</f>
        <v>21:17:54.180</v>
      </c>
      <c r="U1938" t="str">
        <f t="shared" si="121"/>
        <v>A073EB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297</v>
      </c>
      <c r="AG1938">
        <v>0</v>
      </c>
      <c r="AH1938">
        <v>3</v>
      </c>
      <c r="AI1938">
        <v>2</v>
      </c>
      <c r="AJ1938">
        <v>1</v>
      </c>
      <c r="AK1938" t="s">
        <v>867</v>
      </c>
      <c r="AL1938">
        <v>36.033181999999996</v>
      </c>
      <c r="AM1938" t="s">
        <v>910</v>
      </c>
      <c r="AN1938">
        <v>-75.666961999999998</v>
      </c>
      <c r="AO1938">
        <v>25</v>
      </c>
      <c r="AP1938">
        <v>700</v>
      </c>
      <c r="AQ1938" t="s">
        <v>129</v>
      </c>
      <c r="AR1938">
        <v>-14</v>
      </c>
      <c r="AS1938">
        <v>-74</v>
      </c>
      <c r="AT1938">
        <v>-896</v>
      </c>
      <c r="BB1938" t="str">
        <f t="shared" si="122"/>
        <v>1200</v>
      </c>
      <c r="BC1938">
        <v>1</v>
      </c>
      <c r="BD1938" t="str">
        <f t="shared" si="120"/>
        <v xml:space="preserve">N1281F  </v>
      </c>
      <c r="BE1938">
        <v>1</v>
      </c>
      <c r="BG1938">
        <v>0</v>
      </c>
      <c r="BH1938">
        <v>0</v>
      </c>
      <c r="BI1938">
        <v>0</v>
      </c>
      <c r="BJ1938">
        <v>525</v>
      </c>
      <c r="BK1938">
        <v>-175</v>
      </c>
      <c r="BL1938" t="s">
        <v>300</v>
      </c>
      <c r="BM1938">
        <v>1</v>
      </c>
      <c r="BN1938">
        <v>0</v>
      </c>
      <c r="BO1938">
        <v>1</v>
      </c>
      <c r="BP1938">
        <v>0</v>
      </c>
      <c r="BS1938">
        <v>0.04</v>
      </c>
      <c r="BT1938">
        <v>0</v>
      </c>
      <c r="BU1938">
        <v>0</v>
      </c>
      <c r="CE1938" t="str">
        <f>"21:17:54.683"</f>
        <v>21:17:54.683</v>
      </c>
      <c r="CF1938">
        <v>683444868</v>
      </c>
      <c r="CI1938">
        <v>0</v>
      </c>
      <c r="CJ1938">
        <v>1504</v>
      </c>
      <c r="CK1938">
        <v>1011.2</v>
      </c>
      <c r="CL1938">
        <v>4.2187999999999999</v>
      </c>
      <c r="CM1938">
        <v>1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5</v>
      </c>
      <c r="CY1938">
        <v>7</v>
      </c>
      <c r="CZ1938" t="s">
        <v>131</v>
      </c>
      <c r="DA1938">
        <v>145</v>
      </c>
      <c r="DB1938">
        <v>1</v>
      </c>
      <c r="DC1938" t="s">
        <v>132</v>
      </c>
      <c r="DD1938" t="s">
        <v>133</v>
      </c>
      <c r="DG1938">
        <v>1969447</v>
      </c>
      <c r="DI1938">
        <v>0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3">
      <c r="A1939" t="str">
        <f>"09/28/2024 21:17:54.970"</f>
        <v>09/28/2024 21:17:54.970</v>
      </c>
      <c r="C1939" t="str">
        <f t="shared" si="119"/>
        <v>FFDFD7C0</v>
      </c>
      <c r="D1939" t="s">
        <v>427</v>
      </c>
      <c r="E1939">
        <v>46</v>
      </c>
      <c r="H1939">
        <v>143</v>
      </c>
      <c r="I1939" t="s">
        <v>428</v>
      </c>
      <c r="J1939" t="s">
        <v>297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"21:17:54.680"</f>
        <v>21:17:54.680</v>
      </c>
      <c r="T1939" t="str">
        <f>"21:17:54.180"</f>
        <v>21:17:54.180</v>
      </c>
      <c r="U1939" t="str">
        <f t="shared" si="121"/>
        <v>A073EB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297</v>
      </c>
      <c r="AG1939">
        <v>0</v>
      </c>
      <c r="AH1939">
        <v>3</v>
      </c>
      <c r="AI1939">
        <v>2</v>
      </c>
      <c r="AJ1939">
        <v>1</v>
      </c>
      <c r="AK1939" t="s">
        <v>867</v>
      </c>
      <c r="AL1939">
        <v>36.033181999999996</v>
      </c>
      <c r="AM1939" t="s">
        <v>910</v>
      </c>
      <c r="AN1939">
        <v>-75.666961999999998</v>
      </c>
      <c r="AO1939">
        <v>25</v>
      </c>
      <c r="AP1939">
        <v>700</v>
      </c>
      <c r="AQ1939" t="s">
        <v>129</v>
      </c>
      <c r="AR1939">
        <v>-14</v>
      </c>
      <c r="AS1939">
        <v>-74</v>
      </c>
      <c r="AT1939">
        <v>-896</v>
      </c>
      <c r="BB1939" t="str">
        <f t="shared" si="122"/>
        <v>1200</v>
      </c>
      <c r="BC1939">
        <v>1</v>
      </c>
      <c r="BD1939" t="str">
        <f t="shared" si="120"/>
        <v xml:space="preserve">N1281F  </v>
      </c>
      <c r="BE1939">
        <v>1</v>
      </c>
      <c r="BG1939">
        <v>0</v>
      </c>
      <c r="BH1939">
        <v>0</v>
      </c>
      <c r="BI1939">
        <v>0</v>
      </c>
      <c r="BJ1939">
        <v>525</v>
      </c>
      <c r="BK1939">
        <v>-175</v>
      </c>
      <c r="BL1939" t="s">
        <v>300</v>
      </c>
      <c r="BM1939">
        <v>1</v>
      </c>
      <c r="BN1939">
        <v>0</v>
      </c>
      <c r="BO1939">
        <v>1</v>
      </c>
      <c r="BP1939">
        <v>0</v>
      </c>
      <c r="BS1939">
        <v>0.04</v>
      </c>
      <c r="BT1939">
        <v>0</v>
      </c>
      <c r="BU1939">
        <v>0</v>
      </c>
      <c r="CE1939" t="str">
        <f>"21:17:54.683"</f>
        <v>21:17:54.683</v>
      </c>
      <c r="CF1939">
        <v>683444868</v>
      </c>
      <c r="CI1939">
        <v>0</v>
      </c>
      <c r="CJ1939">
        <v>1504</v>
      </c>
      <c r="CK1939">
        <v>1011.2</v>
      </c>
      <c r="CL1939">
        <v>4.2187999999999999</v>
      </c>
      <c r="CM1939">
        <v>1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5</v>
      </c>
      <c r="CY1939">
        <v>7</v>
      </c>
      <c r="CZ1939" t="s">
        <v>131</v>
      </c>
      <c r="DA1939">
        <v>145</v>
      </c>
      <c r="DB1939">
        <v>1</v>
      </c>
      <c r="DC1939" t="s">
        <v>132</v>
      </c>
      <c r="DD1939" t="s">
        <v>133</v>
      </c>
      <c r="DG1939">
        <v>1969447</v>
      </c>
      <c r="DI1939">
        <v>0</v>
      </c>
      <c r="DJ1939">
        <v>0</v>
      </c>
      <c r="DK1939">
        <v>1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3">
      <c r="A1940" t="str">
        <f>"09/28/2024 21:17:56.001"</f>
        <v>09/28/2024 21:17:56.001</v>
      </c>
      <c r="C1940" t="str">
        <f t="shared" ref="C1940:C2003" si="123">"FFDFD7C0"</f>
        <v>FFDFD7C0</v>
      </c>
      <c r="D1940" t="s">
        <v>136</v>
      </c>
      <c r="E1940">
        <v>3</v>
      </c>
      <c r="F1940">
        <v>1003</v>
      </c>
      <c r="G1940" t="s">
        <v>142</v>
      </c>
      <c r="J1940" t="s">
        <v>137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"21:17:55.758"</f>
        <v>21:17:55.758</v>
      </c>
      <c r="T1940" t="str">
        <f>"21:17:55.258"</f>
        <v>21:17:55.258</v>
      </c>
      <c r="U1940" t="str">
        <f t="shared" si="121"/>
        <v>A073EB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297</v>
      </c>
      <c r="AG1940">
        <v>0</v>
      </c>
      <c r="AH1940">
        <v>3</v>
      </c>
      <c r="AI1940">
        <v>2</v>
      </c>
      <c r="AJ1940">
        <v>1</v>
      </c>
      <c r="AK1940" t="s">
        <v>911</v>
      </c>
      <c r="AL1940">
        <v>36.032774000000003</v>
      </c>
      <c r="AM1940" t="s">
        <v>912</v>
      </c>
      <c r="AN1940">
        <v>-75.667047999999994</v>
      </c>
      <c r="AO1940">
        <v>25</v>
      </c>
      <c r="AP1940">
        <v>675</v>
      </c>
      <c r="AQ1940" t="s">
        <v>129</v>
      </c>
      <c r="AR1940">
        <v>-16</v>
      </c>
      <c r="AS1940">
        <v>-73</v>
      </c>
      <c r="AT1940">
        <v>-832</v>
      </c>
      <c r="BB1940" t="str">
        <f t="shared" si="122"/>
        <v>1200</v>
      </c>
      <c r="BC1940">
        <v>1</v>
      </c>
      <c r="BD1940" t="str">
        <f t="shared" ref="BD1940:BD2003" si="124">"N1281F  "</f>
        <v xml:space="preserve">N1281F  </v>
      </c>
      <c r="BE1940">
        <v>1</v>
      </c>
      <c r="BG1940">
        <v>0</v>
      </c>
      <c r="BH1940">
        <v>0</v>
      </c>
      <c r="BI1940">
        <v>0</v>
      </c>
      <c r="BJ1940">
        <v>500</v>
      </c>
      <c r="BK1940">
        <v>-175</v>
      </c>
      <c r="BL1940" t="s">
        <v>300</v>
      </c>
      <c r="BM1940">
        <v>1</v>
      </c>
      <c r="BN1940">
        <v>0</v>
      </c>
      <c r="BO1940">
        <v>1</v>
      </c>
      <c r="BP1940">
        <v>0</v>
      </c>
      <c r="BS1940">
        <v>0.04</v>
      </c>
      <c r="BT1940">
        <v>0</v>
      </c>
      <c r="BU1940">
        <v>0</v>
      </c>
      <c r="CE1940" t="str">
        <f>"21:17:55.763"</f>
        <v>21:17:55.763</v>
      </c>
      <c r="CF1940">
        <v>763159645</v>
      </c>
      <c r="CI1940">
        <v>0</v>
      </c>
      <c r="CJ1940">
        <v>1504</v>
      </c>
      <c r="CK1940">
        <v>1011.2</v>
      </c>
      <c r="CL1940">
        <v>4.2187999999999999</v>
      </c>
      <c r="CM1940">
        <v>1</v>
      </c>
      <c r="CN1940">
        <v>0</v>
      </c>
      <c r="CO1940">
        <v>0</v>
      </c>
      <c r="CP1940">
        <v>0</v>
      </c>
      <c r="CQ1940">
        <v>0</v>
      </c>
      <c r="CR1940">
        <v>0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5</v>
      </c>
      <c r="CY1940">
        <v>7</v>
      </c>
      <c r="CZ1940" t="s">
        <v>131</v>
      </c>
      <c r="DA1940">
        <v>145</v>
      </c>
      <c r="DB1940">
        <v>1</v>
      </c>
      <c r="DC1940" t="s">
        <v>132</v>
      </c>
      <c r="DD1940" t="s">
        <v>133</v>
      </c>
      <c r="DG1940">
        <v>1969953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3">
      <c r="A1941" t="str">
        <f>"09/28/2024 21:17:56.001"</f>
        <v>09/28/2024 21:17:56.001</v>
      </c>
      <c r="C1941" t="str">
        <f t="shared" si="123"/>
        <v>FFDFD7C0</v>
      </c>
      <c r="D1941" t="s">
        <v>143</v>
      </c>
      <c r="E1941">
        <v>13</v>
      </c>
      <c r="J1941" t="s">
        <v>144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"21:17:55.758"</f>
        <v>21:17:55.758</v>
      </c>
      <c r="T1941" t="str">
        <f>"21:17:55.258"</f>
        <v>21:17:55.258</v>
      </c>
      <c r="U1941" t="str">
        <f t="shared" si="121"/>
        <v>A073EB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297</v>
      </c>
      <c r="AG1941">
        <v>0</v>
      </c>
      <c r="AH1941">
        <v>3</v>
      </c>
      <c r="AI1941">
        <v>2</v>
      </c>
      <c r="AJ1941">
        <v>1</v>
      </c>
      <c r="AK1941" t="s">
        <v>911</v>
      </c>
      <c r="AL1941">
        <v>36.032774000000003</v>
      </c>
      <c r="AM1941" t="s">
        <v>912</v>
      </c>
      <c r="AN1941">
        <v>-75.667047999999994</v>
      </c>
      <c r="AO1941">
        <v>25</v>
      </c>
      <c r="AP1941">
        <v>675</v>
      </c>
      <c r="AQ1941" t="s">
        <v>129</v>
      </c>
      <c r="AR1941">
        <v>-16</v>
      </c>
      <c r="AS1941">
        <v>-73</v>
      </c>
      <c r="AT1941">
        <v>-832</v>
      </c>
      <c r="BB1941" t="str">
        <f t="shared" si="122"/>
        <v>1200</v>
      </c>
      <c r="BC1941">
        <v>1</v>
      </c>
      <c r="BD1941" t="str">
        <f t="shared" si="124"/>
        <v xml:space="preserve">N1281F  </v>
      </c>
      <c r="BE1941">
        <v>1</v>
      </c>
      <c r="BG1941">
        <v>0</v>
      </c>
      <c r="BH1941">
        <v>0</v>
      </c>
      <c r="BI1941">
        <v>0</v>
      </c>
      <c r="BJ1941">
        <v>500</v>
      </c>
      <c r="BK1941">
        <v>-175</v>
      </c>
      <c r="BL1941" t="s">
        <v>300</v>
      </c>
      <c r="BM1941">
        <v>1</v>
      </c>
      <c r="BN1941">
        <v>0</v>
      </c>
      <c r="BO1941">
        <v>1</v>
      </c>
      <c r="BP1941">
        <v>0</v>
      </c>
      <c r="BS1941">
        <v>0.04</v>
      </c>
      <c r="BT1941">
        <v>0</v>
      </c>
      <c r="BU1941">
        <v>0</v>
      </c>
      <c r="CE1941" t="str">
        <f>"21:17:55.763"</f>
        <v>21:17:55.763</v>
      </c>
      <c r="CF1941">
        <v>763159645</v>
      </c>
      <c r="CI1941">
        <v>0</v>
      </c>
      <c r="CJ1941">
        <v>1504</v>
      </c>
      <c r="CK1941">
        <v>1011.2</v>
      </c>
      <c r="CL1941">
        <v>4.2187999999999999</v>
      </c>
      <c r="CM1941">
        <v>1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5</v>
      </c>
      <c r="CY1941">
        <v>7</v>
      </c>
      <c r="CZ1941" t="s">
        <v>131</v>
      </c>
      <c r="DA1941">
        <v>145</v>
      </c>
      <c r="DB1941">
        <v>1</v>
      </c>
      <c r="DC1941" t="s">
        <v>132</v>
      </c>
      <c r="DD1941" t="s">
        <v>133</v>
      </c>
      <c r="DG1941">
        <v>1969953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3">
      <c r="A1942" t="str">
        <f>"09/28/2024 21:17:56.001"</f>
        <v>09/28/2024 21:17:56.001</v>
      </c>
      <c r="C1942" t="str">
        <f t="shared" si="123"/>
        <v>FFDFD7C0</v>
      </c>
      <c r="D1942" t="s">
        <v>136</v>
      </c>
      <c r="E1942">
        <v>4</v>
      </c>
      <c r="F1942">
        <v>1004</v>
      </c>
      <c r="G1942" t="s">
        <v>124</v>
      </c>
      <c r="J1942" t="s">
        <v>137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"21:17:55.758"</f>
        <v>21:17:55.758</v>
      </c>
      <c r="T1942" t="str">
        <f>"21:17:55.258"</f>
        <v>21:17:55.258</v>
      </c>
      <c r="U1942" t="str">
        <f t="shared" si="121"/>
        <v>A073EB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297</v>
      </c>
      <c r="AG1942">
        <v>0</v>
      </c>
      <c r="AH1942">
        <v>3</v>
      </c>
      <c r="AI1942">
        <v>2</v>
      </c>
      <c r="AJ1942">
        <v>1</v>
      </c>
      <c r="AK1942" t="s">
        <v>911</v>
      </c>
      <c r="AL1942">
        <v>36.032774000000003</v>
      </c>
      <c r="AM1942" t="s">
        <v>912</v>
      </c>
      <c r="AN1942">
        <v>-75.667047999999994</v>
      </c>
      <c r="AO1942">
        <v>25</v>
      </c>
      <c r="AP1942">
        <v>675</v>
      </c>
      <c r="AQ1942" t="s">
        <v>129</v>
      </c>
      <c r="AR1942">
        <v>-16</v>
      </c>
      <c r="AS1942">
        <v>-73</v>
      </c>
      <c r="AT1942">
        <v>-832</v>
      </c>
      <c r="BB1942" t="str">
        <f t="shared" si="122"/>
        <v>1200</v>
      </c>
      <c r="BC1942">
        <v>1</v>
      </c>
      <c r="BD1942" t="str">
        <f t="shared" si="124"/>
        <v xml:space="preserve">N1281F  </v>
      </c>
      <c r="BE1942">
        <v>1</v>
      </c>
      <c r="BG1942">
        <v>0</v>
      </c>
      <c r="BH1942">
        <v>0</v>
      </c>
      <c r="BI1942">
        <v>0</v>
      </c>
      <c r="BJ1942">
        <v>500</v>
      </c>
      <c r="BK1942">
        <v>-175</v>
      </c>
      <c r="BL1942" t="s">
        <v>300</v>
      </c>
      <c r="BM1942">
        <v>1</v>
      </c>
      <c r="BN1942">
        <v>0</v>
      </c>
      <c r="BO1942">
        <v>1</v>
      </c>
      <c r="BP1942">
        <v>0</v>
      </c>
      <c r="BS1942">
        <v>0.04</v>
      </c>
      <c r="BT1942">
        <v>0</v>
      </c>
      <c r="BU1942">
        <v>0</v>
      </c>
      <c r="CE1942" t="str">
        <f>"21:17:55.763"</f>
        <v>21:17:55.763</v>
      </c>
      <c r="CF1942">
        <v>763159645</v>
      </c>
      <c r="CI1942">
        <v>0</v>
      </c>
      <c r="CJ1942">
        <v>1504</v>
      </c>
      <c r="CK1942">
        <v>1011.2</v>
      </c>
      <c r="CL1942">
        <v>4.2187999999999999</v>
      </c>
      <c r="CM1942">
        <v>1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5</v>
      </c>
      <c r="CY1942">
        <v>7</v>
      </c>
      <c r="CZ1942" t="s">
        <v>131</v>
      </c>
      <c r="DA1942">
        <v>145</v>
      </c>
      <c r="DB1942">
        <v>1</v>
      </c>
      <c r="DC1942" t="s">
        <v>132</v>
      </c>
      <c r="DD1942" t="s">
        <v>133</v>
      </c>
      <c r="DG1942">
        <v>1969953</v>
      </c>
      <c r="DI1942">
        <v>0</v>
      </c>
      <c r="DJ1942">
        <v>0</v>
      </c>
      <c r="DK1942">
        <v>1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3">
      <c r="A1943" t="str">
        <f>"09/28/2024 21:17:56.001"</f>
        <v>09/28/2024 21:17:56.001</v>
      </c>
      <c r="C1943" t="str">
        <f t="shared" si="123"/>
        <v>FFDFD7C0</v>
      </c>
      <c r="D1943" t="s">
        <v>427</v>
      </c>
      <c r="E1943">
        <v>46</v>
      </c>
      <c r="H1943">
        <v>143</v>
      </c>
      <c r="I1943" t="s">
        <v>428</v>
      </c>
      <c r="J1943" t="s">
        <v>297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"21:17:55.758"</f>
        <v>21:17:55.758</v>
      </c>
      <c r="T1943" t="str">
        <f>"21:17:55.258"</f>
        <v>21:17:55.258</v>
      </c>
      <c r="U1943" t="str">
        <f t="shared" si="121"/>
        <v>A073EB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297</v>
      </c>
      <c r="AG1943">
        <v>0</v>
      </c>
      <c r="AH1943">
        <v>3</v>
      </c>
      <c r="AI1943">
        <v>2</v>
      </c>
      <c r="AJ1943">
        <v>1</v>
      </c>
      <c r="AK1943" t="s">
        <v>911</v>
      </c>
      <c r="AL1943">
        <v>36.032774000000003</v>
      </c>
      <c r="AM1943" t="s">
        <v>912</v>
      </c>
      <c r="AN1943">
        <v>-75.667047999999994</v>
      </c>
      <c r="AO1943">
        <v>25</v>
      </c>
      <c r="AP1943">
        <v>675</v>
      </c>
      <c r="AQ1943" t="s">
        <v>129</v>
      </c>
      <c r="AR1943">
        <v>-16</v>
      </c>
      <c r="AS1943">
        <v>-73</v>
      </c>
      <c r="AT1943">
        <v>-832</v>
      </c>
      <c r="BB1943" t="str">
        <f t="shared" si="122"/>
        <v>1200</v>
      </c>
      <c r="BC1943">
        <v>1</v>
      </c>
      <c r="BD1943" t="str">
        <f t="shared" si="124"/>
        <v xml:space="preserve">N1281F  </v>
      </c>
      <c r="BE1943">
        <v>1</v>
      </c>
      <c r="BG1943">
        <v>0</v>
      </c>
      <c r="BH1943">
        <v>0</v>
      </c>
      <c r="BI1943">
        <v>0</v>
      </c>
      <c r="BJ1943">
        <v>500</v>
      </c>
      <c r="BK1943">
        <v>-175</v>
      </c>
      <c r="BL1943" t="s">
        <v>300</v>
      </c>
      <c r="BM1943">
        <v>1</v>
      </c>
      <c r="BN1943">
        <v>0</v>
      </c>
      <c r="BO1943">
        <v>1</v>
      </c>
      <c r="BP1943">
        <v>0</v>
      </c>
      <c r="BS1943">
        <v>0.04</v>
      </c>
      <c r="BT1943">
        <v>0</v>
      </c>
      <c r="BU1943">
        <v>0</v>
      </c>
      <c r="CE1943" t="str">
        <f>"21:17:55.763"</f>
        <v>21:17:55.763</v>
      </c>
      <c r="CF1943">
        <v>763159645</v>
      </c>
      <c r="CI1943">
        <v>0</v>
      </c>
      <c r="CJ1943">
        <v>1504</v>
      </c>
      <c r="CK1943">
        <v>1011.2</v>
      </c>
      <c r="CL1943">
        <v>4.2187999999999999</v>
      </c>
      <c r="CM1943">
        <v>1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5</v>
      </c>
      <c r="CY1943">
        <v>7</v>
      </c>
      <c r="CZ1943" t="s">
        <v>131</v>
      </c>
      <c r="DA1943">
        <v>145</v>
      </c>
      <c r="DB1943">
        <v>1</v>
      </c>
      <c r="DC1943" t="s">
        <v>132</v>
      </c>
      <c r="DD1943" t="s">
        <v>133</v>
      </c>
      <c r="DG1943">
        <v>1969953</v>
      </c>
      <c r="DI1943">
        <v>0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3">
      <c r="A1944" t="str">
        <f>"09/28/2024 21:17:56.001"</f>
        <v>09/28/2024 21:17:56.001</v>
      </c>
      <c r="C1944" t="str">
        <f t="shared" si="123"/>
        <v>FFDFD7C0</v>
      </c>
      <c r="D1944" t="s">
        <v>123</v>
      </c>
      <c r="E1944">
        <v>2</v>
      </c>
      <c r="H1944">
        <v>158</v>
      </c>
      <c r="I1944" t="s">
        <v>124</v>
      </c>
      <c r="J1944" t="s">
        <v>125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"21:17:55.758"</f>
        <v>21:17:55.758</v>
      </c>
      <c r="T1944" t="str">
        <f>"21:17:55.258"</f>
        <v>21:17:55.258</v>
      </c>
      <c r="U1944" t="str">
        <f t="shared" si="121"/>
        <v>A073EB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297</v>
      </c>
      <c r="AG1944">
        <v>0</v>
      </c>
      <c r="AH1944">
        <v>3</v>
      </c>
      <c r="AI1944">
        <v>2</v>
      </c>
      <c r="AJ1944">
        <v>1</v>
      </c>
      <c r="AK1944" t="s">
        <v>911</v>
      </c>
      <c r="AL1944">
        <v>36.032774000000003</v>
      </c>
      <c r="AM1944" t="s">
        <v>912</v>
      </c>
      <c r="AN1944">
        <v>-75.667047999999994</v>
      </c>
      <c r="AO1944">
        <v>25</v>
      </c>
      <c r="AP1944">
        <v>675</v>
      </c>
      <c r="AQ1944" t="s">
        <v>129</v>
      </c>
      <c r="AR1944">
        <v>-16</v>
      </c>
      <c r="AS1944">
        <v>-73</v>
      </c>
      <c r="AT1944">
        <v>-832</v>
      </c>
      <c r="BB1944" t="str">
        <f t="shared" si="122"/>
        <v>1200</v>
      </c>
      <c r="BC1944">
        <v>1</v>
      </c>
      <c r="BD1944" t="str">
        <f t="shared" si="124"/>
        <v xml:space="preserve">N1281F  </v>
      </c>
      <c r="BE1944">
        <v>1</v>
      </c>
      <c r="BG1944">
        <v>0</v>
      </c>
      <c r="BH1944">
        <v>0</v>
      </c>
      <c r="BI1944">
        <v>0</v>
      </c>
      <c r="BJ1944">
        <v>500</v>
      </c>
      <c r="BK1944">
        <v>-175</v>
      </c>
      <c r="BL1944" t="s">
        <v>300</v>
      </c>
      <c r="BM1944">
        <v>1</v>
      </c>
      <c r="BN1944">
        <v>0</v>
      </c>
      <c r="BO1944">
        <v>1</v>
      </c>
      <c r="BP1944">
        <v>0</v>
      </c>
      <c r="BS1944">
        <v>0.04</v>
      </c>
      <c r="BT1944">
        <v>0</v>
      </c>
      <c r="BU1944">
        <v>0</v>
      </c>
      <c r="CE1944" t="str">
        <f>"21:17:55.763"</f>
        <v>21:17:55.763</v>
      </c>
      <c r="CF1944">
        <v>763159645</v>
      </c>
      <c r="CI1944">
        <v>0</v>
      </c>
      <c r="CJ1944">
        <v>1504</v>
      </c>
      <c r="CK1944">
        <v>1011.2</v>
      </c>
      <c r="CL1944">
        <v>4.2187999999999999</v>
      </c>
      <c r="CM1944">
        <v>1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5</v>
      </c>
      <c r="CY1944">
        <v>7</v>
      </c>
      <c r="CZ1944" t="s">
        <v>131</v>
      </c>
      <c r="DA1944">
        <v>145</v>
      </c>
      <c r="DB1944">
        <v>1</v>
      </c>
      <c r="DC1944" t="s">
        <v>132</v>
      </c>
      <c r="DD1944" t="s">
        <v>133</v>
      </c>
      <c r="DG1944">
        <v>1969953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3">
      <c r="A1945" t="str">
        <f>"09/28/2024 21:17:57.048"</f>
        <v>09/28/2024 21:17:57.048</v>
      </c>
      <c r="C1945" t="str">
        <f t="shared" si="123"/>
        <v>FFDFD7C0</v>
      </c>
      <c r="D1945" t="s">
        <v>136</v>
      </c>
      <c r="E1945">
        <v>3</v>
      </c>
      <c r="F1945">
        <v>1003</v>
      </c>
      <c r="G1945" t="s">
        <v>142</v>
      </c>
      <c r="J1945" t="s">
        <v>137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"21:17:56.766"</f>
        <v>21:17:56.766</v>
      </c>
      <c r="T1945" t="str">
        <f>"21:17:56.266"</f>
        <v>21:17:56.266</v>
      </c>
      <c r="U1945" t="str">
        <f t="shared" si="121"/>
        <v>A073EB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297</v>
      </c>
      <c r="AG1945">
        <v>0</v>
      </c>
      <c r="AH1945">
        <v>3</v>
      </c>
      <c r="AI1945">
        <v>2</v>
      </c>
      <c r="AJ1945">
        <v>1</v>
      </c>
      <c r="AK1945" t="s">
        <v>913</v>
      </c>
      <c r="AL1945">
        <v>36.032452999999997</v>
      </c>
      <c r="AM1945" t="s">
        <v>914</v>
      </c>
      <c r="AN1945">
        <v>-75.667112000000003</v>
      </c>
      <c r="AO1945">
        <v>25</v>
      </c>
      <c r="AP1945">
        <v>675</v>
      </c>
      <c r="AQ1945" t="s">
        <v>129</v>
      </c>
      <c r="AR1945">
        <v>-16</v>
      </c>
      <c r="AS1945">
        <v>-73</v>
      </c>
      <c r="AT1945">
        <v>-768</v>
      </c>
      <c r="BB1945" t="str">
        <f t="shared" si="122"/>
        <v>1200</v>
      </c>
      <c r="BC1945">
        <v>1</v>
      </c>
      <c r="BD1945" t="str">
        <f t="shared" si="124"/>
        <v xml:space="preserve">N1281F  </v>
      </c>
      <c r="BE1945">
        <v>1</v>
      </c>
      <c r="BG1945">
        <v>0</v>
      </c>
      <c r="BH1945">
        <v>0</v>
      </c>
      <c r="BI1945">
        <v>0</v>
      </c>
      <c r="BJ1945">
        <v>500</v>
      </c>
      <c r="BK1945">
        <v>-175</v>
      </c>
      <c r="BL1945" t="s">
        <v>300</v>
      </c>
      <c r="BM1945">
        <v>1</v>
      </c>
      <c r="BN1945">
        <v>0</v>
      </c>
      <c r="BO1945">
        <v>1</v>
      </c>
      <c r="BP1945">
        <v>0</v>
      </c>
      <c r="BS1945">
        <v>0.04</v>
      </c>
      <c r="BT1945">
        <v>0</v>
      </c>
      <c r="BU1945">
        <v>0</v>
      </c>
      <c r="CE1945" t="str">
        <f>"21:17:56.771"</f>
        <v>21:17:56.771</v>
      </c>
      <c r="CF1945">
        <v>770784182</v>
      </c>
      <c r="CI1945">
        <v>0</v>
      </c>
      <c r="CJ1945">
        <v>1504</v>
      </c>
      <c r="CK1945">
        <v>1011.2</v>
      </c>
      <c r="CL1945">
        <v>4.2187999999999999</v>
      </c>
      <c r="CM1945">
        <v>1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5</v>
      </c>
      <c r="CY1945">
        <v>7</v>
      </c>
      <c r="CZ1945" t="s">
        <v>131</v>
      </c>
      <c r="DA1945">
        <v>145</v>
      </c>
      <c r="DB1945">
        <v>1</v>
      </c>
      <c r="DC1945" t="s">
        <v>132</v>
      </c>
      <c r="DD1945" t="s">
        <v>133</v>
      </c>
      <c r="DG1945">
        <v>1970527</v>
      </c>
      <c r="DI1945">
        <v>0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3">
      <c r="A1946" t="str">
        <f>"09/28/2024 21:17:57.048"</f>
        <v>09/28/2024 21:17:57.048</v>
      </c>
      <c r="C1946" t="str">
        <f t="shared" si="123"/>
        <v>FFDFD7C0</v>
      </c>
      <c r="D1946" t="s">
        <v>143</v>
      </c>
      <c r="E1946">
        <v>13</v>
      </c>
      <c r="J1946" t="s">
        <v>144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"21:17:56.766"</f>
        <v>21:17:56.766</v>
      </c>
      <c r="T1946" t="str">
        <f>"21:17:56.266"</f>
        <v>21:17:56.266</v>
      </c>
      <c r="U1946" t="str">
        <f t="shared" si="121"/>
        <v>A073EB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297</v>
      </c>
      <c r="AG1946">
        <v>0</v>
      </c>
      <c r="AH1946">
        <v>3</v>
      </c>
      <c r="AI1946">
        <v>2</v>
      </c>
      <c r="AJ1946">
        <v>1</v>
      </c>
      <c r="AK1946" t="s">
        <v>913</v>
      </c>
      <c r="AL1946">
        <v>36.032452999999997</v>
      </c>
      <c r="AM1946" t="s">
        <v>914</v>
      </c>
      <c r="AN1946">
        <v>-75.667112000000003</v>
      </c>
      <c r="AO1946">
        <v>25</v>
      </c>
      <c r="AP1946">
        <v>675</v>
      </c>
      <c r="AQ1946" t="s">
        <v>129</v>
      </c>
      <c r="AR1946">
        <v>-16</v>
      </c>
      <c r="AS1946">
        <v>-73</v>
      </c>
      <c r="AT1946">
        <v>-768</v>
      </c>
      <c r="BB1946" t="str">
        <f t="shared" si="122"/>
        <v>1200</v>
      </c>
      <c r="BC1946">
        <v>1</v>
      </c>
      <c r="BD1946" t="str">
        <f t="shared" si="124"/>
        <v xml:space="preserve">N1281F  </v>
      </c>
      <c r="BE1946">
        <v>1</v>
      </c>
      <c r="BG1946">
        <v>0</v>
      </c>
      <c r="BH1946">
        <v>0</v>
      </c>
      <c r="BI1946">
        <v>0</v>
      </c>
      <c r="BJ1946">
        <v>500</v>
      </c>
      <c r="BK1946">
        <v>-175</v>
      </c>
      <c r="BL1946" t="s">
        <v>300</v>
      </c>
      <c r="BM1946">
        <v>1</v>
      </c>
      <c r="BN1946">
        <v>0</v>
      </c>
      <c r="BO1946">
        <v>1</v>
      </c>
      <c r="BP1946">
        <v>0</v>
      </c>
      <c r="BS1946">
        <v>0.04</v>
      </c>
      <c r="BT1946">
        <v>0</v>
      </c>
      <c r="BU1946">
        <v>0</v>
      </c>
      <c r="CE1946" t="str">
        <f>"21:17:56.771"</f>
        <v>21:17:56.771</v>
      </c>
      <c r="CF1946">
        <v>770784182</v>
      </c>
      <c r="CI1946">
        <v>0</v>
      </c>
      <c r="CJ1946">
        <v>1504</v>
      </c>
      <c r="CK1946">
        <v>1011.2</v>
      </c>
      <c r="CL1946">
        <v>4.2187999999999999</v>
      </c>
      <c r="CM1946">
        <v>1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5</v>
      </c>
      <c r="CY1946">
        <v>7</v>
      </c>
      <c r="CZ1946" t="s">
        <v>131</v>
      </c>
      <c r="DA1946">
        <v>145</v>
      </c>
      <c r="DB1946">
        <v>1</v>
      </c>
      <c r="DC1946" t="s">
        <v>132</v>
      </c>
      <c r="DD1946" t="s">
        <v>133</v>
      </c>
      <c r="DG1946">
        <v>1970527</v>
      </c>
      <c r="DI1946">
        <v>0</v>
      </c>
      <c r="DJ1946">
        <v>0</v>
      </c>
      <c r="DK1946">
        <v>1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3">
      <c r="A1947" t="str">
        <f>"09/28/2024 21:17:57.048"</f>
        <v>09/28/2024 21:17:57.048</v>
      </c>
      <c r="C1947" t="str">
        <f t="shared" si="123"/>
        <v>FFDFD7C0</v>
      </c>
      <c r="D1947" t="s">
        <v>136</v>
      </c>
      <c r="E1947">
        <v>4</v>
      </c>
      <c r="F1947">
        <v>1004</v>
      </c>
      <c r="G1947" t="s">
        <v>124</v>
      </c>
      <c r="J1947" t="s">
        <v>137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"21:17:56.766"</f>
        <v>21:17:56.766</v>
      </c>
      <c r="T1947" t="str">
        <f>"21:17:56.266"</f>
        <v>21:17:56.266</v>
      </c>
      <c r="U1947" t="str">
        <f t="shared" si="121"/>
        <v>A073EB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297</v>
      </c>
      <c r="AG1947">
        <v>0</v>
      </c>
      <c r="AH1947">
        <v>3</v>
      </c>
      <c r="AI1947">
        <v>2</v>
      </c>
      <c r="AJ1947">
        <v>1</v>
      </c>
      <c r="AK1947" t="s">
        <v>913</v>
      </c>
      <c r="AL1947">
        <v>36.032452999999997</v>
      </c>
      <c r="AM1947" t="s">
        <v>914</v>
      </c>
      <c r="AN1947">
        <v>-75.667112000000003</v>
      </c>
      <c r="AO1947">
        <v>25</v>
      </c>
      <c r="AP1947">
        <v>675</v>
      </c>
      <c r="AQ1947" t="s">
        <v>129</v>
      </c>
      <c r="AR1947">
        <v>-16</v>
      </c>
      <c r="AS1947">
        <v>-73</v>
      </c>
      <c r="AT1947">
        <v>-768</v>
      </c>
      <c r="BB1947" t="str">
        <f t="shared" si="122"/>
        <v>1200</v>
      </c>
      <c r="BC1947">
        <v>1</v>
      </c>
      <c r="BD1947" t="str">
        <f t="shared" si="124"/>
        <v xml:space="preserve">N1281F  </v>
      </c>
      <c r="BE1947">
        <v>1</v>
      </c>
      <c r="BG1947">
        <v>0</v>
      </c>
      <c r="BH1947">
        <v>0</v>
      </c>
      <c r="BI1947">
        <v>0</v>
      </c>
      <c r="BJ1947">
        <v>500</v>
      </c>
      <c r="BK1947">
        <v>-175</v>
      </c>
      <c r="BL1947" t="s">
        <v>300</v>
      </c>
      <c r="BM1947">
        <v>1</v>
      </c>
      <c r="BN1947">
        <v>0</v>
      </c>
      <c r="BO1947">
        <v>1</v>
      </c>
      <c r="BP1947">
        <v>0</v>
      </c>
      <c r="BS1947">
        <v>0.04</v>
      </c>
      <c r="BT1947">
        <v>0</v>
      </c>
      <c r="BU1947">
        <v>0</v>
      </c>
      <c r="CE1947" t="str">
        <f>"21:17:56.771"</f>
        <v>21:17:56.771</v>
      </c>
      <c r="CF1947">
        <v>770784182</v>
      </c>
      <c r="CI1947">
        <v>0</v>
      </c>
      <c r="CJ1947">
        <v>1504</v>
      </c>
      <c r="CK1947">
        <v>1011.2</v>
      </c>
      <c r="CL1947">
        <v>4.2187999999999999</v>
      </c>
      <c r="CM1947">
        <v>1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5</v>
      </c>
      <c r="CY1947">
        <v>7</v>
      </c>
      <c r="CZ1947" t="s">
        <v>131</v>
      </c>
      <c r="DA1947">
        <v>145</v>
      </c>
      <c r="DB1947">
        <v>1</v>
      </c>
      <c r="DC1947" t="s">
        <v>132</v>
      </c>
      <c r="DD1947" t="s">
        <v>133</v>
      </c>
      <c r="DG1947">
        <v>1970527</v>
      </c>
      <c r="DI1947">
        <v>0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3">
      <c r="A1948" t="str">
        <f>"09/28/2024 21:17:57.048"</f>
        <v>09/28/2024 21:17:57.048</v>
      </c>
      <c r="C1948" t="str">
        <f t="shared" si="123"/>
        <v>FFDFD7C0</v>
      </c>
      <c r="D1948" t="s">
        <v>123</v>
      </c>
      <c r="E1948">
        <v>2</v>
      </c>
      <c r="H1948">
        <v>158</v>
      </c>
      <c r="I1948" t="s">
        <v>124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"21:17:56.766"</f>
        <v>21:17:56.766</v>
      </c>
      <c r="T1948" t="str">
        <f>"21:17:56.266"</f>
        <v>21:17:56.266</v>
      </c>
      <c r="U1948" t="str">
        <f t="shared" si="121"/>
        <v>A073EB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297</v>
      </c>
      <c r="AG1948">
        <v>0</v>
      </c>
      <c r="AH1948">
        <v>3</v>
      </c>
      <c r="AI1948">
        <v>2</v>
      </c>
      <c r="AJ1948">
        <v>1</v>
      </c>
      <c r="AK1948" t="s">
        <v>913</v>
      </c>
      <c r="AL1948">
        <v>36.032452999999997</v>
      </c>
      <c r="AM1948" t="s">
        <v>914</v>
      </c>
      <c r="AN1948">
        <v>-75.667112000000003</v>
      </c>
      <c r="AO1948">
        <v>25</v>
      </c>
      <c r="AP1948">
        <v>675</v>
      </c>
      <c r="AQ1948" t="s">
        <v>129</v>
      </c>
      <c r="AR1948">
        <v>-16</v>
      </c>
      <c r="AS1948">
        <v>-73</v>
      </c>
      <c r="AT1948">
        <v>-768</v>
      </c>
      <c r="BB1948" t="str">
        <f t="shared" si="122"/>
        <v>1200</v>
      </c>
      <c r="BC1948">
        <v>1</v>
      </c>
      <c r="BD1948" t="str">
        <f t="shared" si="124"/>
        <v xml:space="preserve">N1281F  </v>
      </c>
      <c r="BE1948">
        <v>1</v>
      </c>
      <c r="BG1948">
        <v>0</v>
      </c>
      <c r="BH1948">
        <v>0</v>
      </c>
      <c r="BI1948">
        <v>0</v>
      </c>
      <c r="BJ1948">
        <v>500</v>
      </c>
      <c r="BK1948">
        <v>-175</v>
      </c>
      <c r="BL1948" t="s">
        <v>300</v>
      </c>
      <c r="BM1948">
        <v>1</v>
      </c>
      <c r="BN1948">
        <v>0</v>
      </c>
      <c r="BO1948">
        <v>1</v>
      </c>
      <c r="BP1948">
        <v>0</v>
      </c>
      <c r="BS1948">
        <v>0.04</v>
      </c>
      <c r="BT1948">
        <v>0</v>
      </c>
      <c r="BU1948">
        <v>0</v>
      </c>
      <c r="CE1948" t="str">
        <f>"21:17:56.771"</f>
        <v>21:17:56.771</v>
      </c>
      <c r="CF1948">
        <v>770784182</v>
      </c>
      <c r="CI1948">
        <v>0</v>
      </c>
      <c r="CJ1948">
        <v>1504</v>
      </c>
      <c r="CK1948">
        <v>1011.2</v>
      </c>
      <c r="CL1948">
        <v>4.2187999999999999</v>
      </c>
      <c r="CM1948">
        <v>1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5</v>
      </c>
      <c r="CY1948">
        <v>7</v>
      </c>
      <c r="CZ1948" t="s">
        <v>131</v>
      </c>
      <c r="DA1948">
        <v>145</v>
      </c>
      <c r="DB1948">
        <v>1</v>
      </c>
      <c r="DC1948" t="s">
        <v>132</v>
      </c>
      <c r="DD1948" t="s">
        <v>133</v>
      </c>
      <c r="DG1948">
        <v>1970527</v>
      </c>
      <c r="DI1948">
        <v>0</v>
      </c>
      <c r="DJ1948">
        <v>0</v>
      </c>
      <c r="DK1948">
        <v>1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3">
      <c r="A1949" t="str">
        <f>"09/28/2024 21:17:57.048"</f>
        <v>09/28/2024 21:17:57.048</v>
      </c>
      <c r="C1949" t="str">
        <f t="shared" si="123"/>
        <v>FFDFD7C0</v>
      </c>
      <c r="D1949" t="s">
        <v>427</v>
      </c>
      <c r="E1949">
        <v>46</v>
      </c>
      <c r="H1949">
        <v>143</v>
      </c>
      <c r="I1949" t="s">
        <v>428</v>
      </c>
      <c r="J1949" t="s">
        <v>297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"21:17:56.766"</f>
        <v>21:17:56.766</v>
      </c>
      <c r="T1949" t="str">
        <f>"21:17:56.266"</f>
        <v>21:17:56.266</v>
      </c>
      <c r="U1949" t="str">
        <f t="shared" si="121"/>
        <v>A073EB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297</v>
      </c>
      <c r="AG1949">
        <v>0</v>
      </c>
      <c r="AH1949">
        <v>3</v>
      </c>
      <c r="AI1949">
        <v>2</v>
      </c>
      <c r="AJ1949">
        <v>1</v>
      </c>
      <c r="AK1949" t="s">
        <v>913</v>
      </c>
      <c r="AL1949">
        <v>36.032452999999997</v>
      </c>
      <c r="AM1949" t="s">
        <v>914</v>
      </c>
      <c r="AN1949">
        <v>-75.667112000000003</v>
      </c>
      <c r="AO1949">
        <v>25</v>
      </c>
      <c r="AP1949">
        <v>675</v>
      </c>
      <c r="AQ1949" t="s">
        <v>129</v>
      </c>
      <c r="AR1949">
        <v>-16</v>
      </c>
      <c r="AS1949">
        <v>-73</v>
      </c>
      <c r="AT1949">
        <v>-768</v>
      </c>
      <c r="BB1949" t="str">
        <f t="shared" si="122"/>
        <v>1200</v>
      </c>
      <c r="BC1949">
        <v>1</v>
      </c>
      <c r="BD1949" t="str">
        <f t="shared" si="124"/>
        <v xml:space="preserve">N1281F  </v>
      </c>
      <c r="BE1949">
        <v>1</v>
      </c>
      <c r="BG1949">
        <v>0</v>
      </c>
      <c r="BH1949">
        <v>0</v>
      </c>
      <c r="BI1949">
        <v>0</v>
      </c>
      <c r="BJ1949">
        <v>500</v>
      </c>
      <c r="BK1949">
        <v>-175</v>
      </c>
      <c r="BL1949" t="s">
        <v>300</v>
      </c>
      <c r="BM1949">
        <v>1</v>
      </c>
      <c r="BN1949">
        <v>0</v>
      </c>
      <c r="BO1949">
        <v>1</v>
      </c>
      <c r="BP1949">
        <v>0</v>
      </c>
      <c r="BS1949">
        <v>0.04</v>
      </c>
      <c r="BT1949">
        <v>0</v>
      </c>
      <c r="BU1949">
        <v>0</v>
      </c>
      <c r="CE1949" t="str">
        <f>"21:17:56.771"</f>
        <v>21:17:56.771</v>
      </c>
      <c r="CF1949">
        <v>770784182</v>
      </c>
      <c r="CI1949">
        <v>0</v>
      </c>
      <c r="CJ1949">
        <v>1504</v>
      </c>
      <c r="CK1949">
        <v>1011.2</v>
      </c>
      <c r="CL1949">
        <v>4.2187999999999999</v>
      </c>
      <c r="CM1949">
        <v>1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5</v>
      </c>
      <c r="CY1949">
        <v>7</v>
      </c>
      <c r="CZ1949" t="s">
        <v>131</v>
      </c>
      <c r="DA1949">
        <v>145</v>
      </c>
      <c r="DB1949">
        <v>1</v>
      </c>
      <c r="DC1949" t="s">
        <v>132</v>
      </c>
      <c r="DD1949" t="s">
        <v>133</v>
      </c>
      <c r="DG1949">
        <v>1970527</v>
      </c>
      <c r="DI1949">
        <v>0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3">
      <c r="A1950" t="str">
        <f>"09/28/2024 21:17:58.266"</f>
        <v>09/28/2024 21:17:58.266</v>
      </c>
      <c r="C1950" t="str">
        <f t="shared" si="123"/>
        <v>FFDFD7C0</v>
      </c>
      <c r="D1950" t="s">
        <v>143</v>
      </c>
      <c r="E1950">
        <v>13</v>
      </c>
      <c r="J1950" t="s">
        <v>144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"21:17:57.875"</f>
        <v>21:17:57.875</v>
      </c>
      <c r="T1950" t="str">
        <f>"21:17:57.375"</f>
        <v>21:17:57.375</v>
      </c>
      <c r="U1950" t="str">
        <f t="shared" si="121"/>
        <v>A073EB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297</v>
      </c>
      <c r="AG1950">
        <v>0</v>
      </c>
      <c r="AH1950">
        <v>3</v>
      </c>
      <c r="AI1950">
        <v>2</v>
      </c>
      <c r="AJ1950">
        <v>1</v>
      </c>
      <c r="AK1950" t="s">
        <v>915</v>
      </c>
      <c r="AL1950">
        <v>36.032088000000002</v>
      </c>
      <c r="AM1950" t="s">
        <v>777</v>
      </c>
      <c r="AN1950">
        <v>-75.667241000000004</v>
      </c>
      <c r="AO1950">
        <v>25</v>
      </c>
      <c r="AP1950">
        <v>650</v>
      </c>
      <c r="AQ1950" t="s">
        <v>129</v>
      </c>
      <c r="AR1950">
        <v>-17</v>
      </c>
      <c r="AS1950">
        <v>-72</v>
      </c>
      <c r="AT1950">
        <v>-704</v>
      </c>
      <c r="BB1950" t="str">
        <f t="shared" si="122"/>
        <v>1200</v>
      </c>
      <c r="BC1950">
        <v>1</v>
      </c>
      <c r="BD1950" t="str">
        <f t="shared" si="124"/>
        <v xml:space="preserve">N1281F  </v>
      </c>
      <c r="BE1950">
        <v>1</v>
      </c>
      <c r="BG1950">
        <v>0</v>
      </c>
      <c r="BH1950">
        <v>0</v>
      </c>
      <c r="BI1950">
        <v>0</v>
      </c>
      <c r="BJ1950">
        <v>475</v>
      </c>
      <c r="BK1950">
        <v>-175</v>
      </c>
      <c r="BL1950" t="s">
        <v>300</v>
      </c>
      <c r="BM1950">
        <v>1</v>
      </c>
      <c r="BN1950">
        <v>0</v>
      </c>
      <c r="BO1950">
        <v>1</v>
      </c>
      <c r="BP1950">
        <v>0</v>
      </c>
      <c r="BS1950">
        <v>0.04</v>
      </c>
      <c r="BT1950">
        <v>0</v>
      </c>
      <c r="BU1950">
        <v>0</v>
      </c>
      <c r="CE1950" t="str">
        <f>"21:17:57.882"</f>
        <v>21:17:57.882</v>
      </c>
      <c r="CF1950">
        <v>881628757</v>
      </c>
      <c r="CI1950">
        <v>0</v>
      </c>
      <c r="CJ1950">
        <v>1504</v>
      </c>
      <c r="CK1950">
        <v>1011.2</v>
      </c>
      <c r="CL1950">
        <v>4.2187999999999999</v>
      </c>
      <c r="CM1950">
        <v>1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5</v>
      </c>
      <c r="CY1950">
        <v>7</v>
      </c>
      <c r="CZ1950" t="s">
        <v>131</v>
      </c>
      <c r="DA1950">
        <v>145</v>
      </c>
      <c r="DB1950">
        <v>1</v>
      </c>
      <c r="DC1950" t="s">
        <v>132</v>
      </c>
      <c r="DD1950" t="s">
        <v>133</v>
      </c>
      <c r="DG1950">
        <v>1971049</v>
      </c>
      <c r="DI1950">
        <v>0</v>
      </c>
      <c r="DJ1950">
        <v>0</v>
      </c>
      <c r="DK1950">
        <v>0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3">
      <c r="A1951" t="str">
        <f>"09/28/2024 21:17:58.266"</f>
        <v>09/28/2024 21:17:58.266</v>
      </c>
      <c r="C1951" t="str">
        <f t="shared" si="123"/>
        <v>FFDFD7C0</v>
      </c>
      <c r="D1951" t="s">
        <v>136</v>
      </c>
      <c r="E1951">
        <v>4</v>
      </c>
      <c r="F1951">
        <v>1004</v>
      </c>
      <c r="G1951" t="s">
        <v>124</v>
      </c>
      <c r="J1951" t="s">
        <v>137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"21:17:57.875"</f>
        <v>21:17:57.875</v>
      </c>
      <c r="T1951" t="str">
        <f>"21:17:57.375"</f>
        <v>21:17:57.375</v>
      </c>
      <c r="U1951" t="str">
        <f t="shared" si="121"/>
        <v>A073EB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297</v>
      </c>
      <c r="AG1951">
        <v>0</v>
      </c>
      <c r="AH1951">
        <v>3</v>
      </c>
      <c r="AI1951">
        <v>2</v>
      </c>
      <c r="AJ1951">
        <v>1</v>
      </c>
      <c r="AK1951" t="s">
        <v>915</v>
      </c>
      <c r="AL1951">
        <v>36.032088000000002</v>
      </c>
      <c r="AM1951" t="s">
        <v>777</v>
      </c>
      <c r="AN1951">
        <v>-75.667241000000004</v>
      </c>
      <c r="AO1951">
        <v>25</v>
      </c>
      <c r="AP1951">
        <v>650</v>
      </c>
      <c r="AQ1951" t="s">
        <v>129</v>
      </c>
      <c r="AR1951">
        <v>-17</v>
      </c>
      <c r="AS1951">
        <v>-72</v>
      </c>
      <c r="AT1951">
        <v>-704</v>
      </c>
      <c r="BB1951" t="str">
        <f t="shared" si="122"/>
        <v>1200</v>
      </c>
      <c r="BC1951">
        <v>1</v>
      </c>
      <c r="BD1951" t="str">
        <f t="shared" si="124"/>
        <v xml:space="preserve">N1281F  </v>
      </c>
      <c r="BE1951">
        <v>1</v>
      </c>
      <c r="BG1951">
        <v>0</v>
      </c>
      <c r="BH1951">
        <v>0</v>
      </c>
      <c r="BI1951">
        <v>0</v>
      </c>
      <c r="BJ1951">
        <v>475</v>
      </c>
      <c r="BK1951">
        <v>-175</v>
      </c>
      <c r="BL1951" t="s">
        <v>300</v>
      </c>
      <c r="BM1951">
        <v>1</v>
      </c>
      <c r="BN1951">
        <v>0</v>
      </c>
      <c r="BO1951">
        <v>1</v>
      </c>
      <c r="BP1951">
        <v>0</v>
      </c>
      <c r="BS1951">
        <v>0.04</v>
      </c>
      <c r="BT1951">
        <v>0</v>
      </c>
      <c r="BU1951">
        <v>0</v>
      </c>
      <c r="CE1951" t="str">
        <f>"21:17:57.882"</f>
        <v>21:17:57.882</v>
      </c>
      <c r="CF1951">
        <v>881628757</v>
      </c>
      <c r="CI1951">
        <v>0</v>
      </c>
      <c r="CJ1951">
        <v>1504</v>
      </c>
      <c r="CK1951">
        <v>1011.2</v>
      </c>
      <c r="CL1951">
        <v>4.2187999999999999</v>
      </c>
      <c r="CM1951">
        <v>1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5</v>
      </c>
      <c r="CY1951">
        <v>7</v>
      </c>
      <c r="CZ1951" t="s">
        <v>131</v>
      </c>
      <c r="DA1951">
        <v>145</v>
      </c>
      <c r="DB1951">
        <v>1</v>
      </c>
      <c r="DC1951" t="s">
        <v>132</v>
      </c>
      <c r="DD1951" t="s">
        <v>133</v>
      </c>
      <c r="DG1951">
        <v>1971049</v>
      </c>
      <c r="DI1951">
        <v>0</v>
      </c>
      <c r="DJ1951">
        <v>0</v>
      </c>
      <c r="DK1951">
        <v>1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3">
      <c r="A1952" t="str">
        <f>"09/28/2024 21:17:58.266"</f>
        <v>09/28/2024 21:17:58.266</v>
      </c>
      <c r="C1952" t="str">
        <f t="shared" si="123"/>
        <v>FFDFD7C0</v>
      </c>
      <c r="D1952" t="s">
        <v>123</v>
      </c>
      <c r="E1952">
        <v>2</v>
      </c>
      <c r="H1952">
        <v>158</v>
      </c>
      <c r="I1952" t="s">
        <v>124</v>
      </c>
      <c r="J1952" t="s">
        <v>125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"21:17:57.875"</f>
        <v>21:17:57.875</v>
      </c>
      <c r="T1952" t="str">
        <f>"21:17:57.375"</f>
        <v>21:17:57.375</v>
      </c>
      <c r="U1952" t="str">
        <f t="shared" si="121"/>
        <v>A073EB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297</v>
      </c>
      <c r="AG1952">
        <v>0</v>
      </c>
      <c r="AH1952">
        <v>3</v>
      </c>
      <c r="AI1952">
        <v>2</v>
      </c>
      <c r="AJ1952">
        <v>1</v>
      </c>
      <c r="AK1952" t="s">
        <v>915</v>
      </c>
      <c r="AL1952">
        <v>36.032088000000002</v>
      </c>
      <c r="AM1952" t="s">
        <v>777</v>
      </c>
      <c r="AN1952">
        <v>-75.667241000000004</v>
      </c>
      <c r="AO1952">
        <v>25</v>
      </c>
      <c r="AP1952">
        <v>650</v>
      </c>
      <c r="AQ1952" t="s">
        <v>129</v>
      </c>
      <c r="AR1952">
        <v>-17</v>
      </c>
      <c r="AS1952">
        <v>-72</v>
      </c>
      <c r="AT1952">
        <v>-704</v>
      </c>
      <c r="BB1952" t="str">
        <f t="shared" si="122"/>
        <v>1200</v>
      </c>
      <c r="BC1952">
        <v>1</v>
      </c>
      <c r="BD1952" t="str">
        <f t="shared" si="124"/>
        <v xml:space="preserve">N1281F  </v>
      </c>
      <c r="BE1952">
        <v>1</v>
      </c>
      <c r="BG1952">
        <v>0</v>
      </c>
      <c r="BH1952">
        <v>0</v>
      </c>
      <c r="BI1952">
        <v>0</v>
      </c>
      <c r="BJ1952">
        <v>475</v>
      </c>
      <c r="BK1952">
        <v>-175</v>
      </c>
      <c r="BL1952" t="s">
        <v>300</v>
      </c>
      <c r="BM1952">
        <v>1</v>
      </c>
      <c r="BN1952">
        <v>0</v>
      </c>
      <c r="BO1952">
        <v>1</v>
      </c>
      <c r="BP1952">
        <v>0</v>
      </c>
      <c r="BS1952">
        <v>0.04</v>
      </c>
      <c r="BT1952">
        <v>0</v>
      </c>
      <c r="BU1952">
        <v>0</v>
      </c>
      <c r="CE1952" t="str">
        <f>"21:17:57.882"</f>
        <v>21:17:57.882</v>
      </c>
      <c r="CF1952">
        <v>881628757</v>
      </c>
      <c r="CI1952">
        <v>0</v>
      </c>
      <c r="CJ1952">
        <v>1504</v>
      </c>
      <c r="CK1952">
        <v>1011.2</v>
      </c>
      <c r="CL1952">
        <v>4.2187999999999999</v>
      </c>
      <c r="CM1952">
        <v>1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5</v>
      </c>
      <c r="CY1952">
        <v>7</v>
      </c>
      <c r="CZ1952" t="s">
        <v>131</v>
      </c>
      <c r="DA1952">
        <v>145</v>
      </c>
      <c r="DB1952">
        <v>1</v>
      </c>
      <c r="DC1952" t="s">
        <v>132</v>
      </c>
      <c r="DD1952" t="s">
        <v>133</v>
      </c>
      <c r="DG1952">
        <v>1971049</v>
      </c>
      <c r="DI1952">
        <v>0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3">
      <c r="A1953" t="str">
        <f>"09/28/2024 21:17:58.266"</f>
        <v>09/28/2024 21:17:58.266</v>
      </c>
      <c r="C1953" t="str">
        <f t="shared" si="123"/>
        <v>FFDFD7C0</v>
      </c>
      <c r="D1953" t="s">
        <v>427</v>
      </c>
      <c r="E1953">
        <v>46</v>
      </c>
      <c r="H1953">
        <v>143</v>
      </c>
      <c r="I1953" t="s">
        <v>428</v>
      </c>
      <c r="J1953" t="s">
        <v>297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"21:17:57.875"</f>
        <v>21:17:57.875</v>
      </c>
      <c r="T1953" t="str">
        <f>"21:17:57.375"</f>
        <v>21:17:57.375</v>
      </c>
      <c r="U1953" t="str">
        <f t="shared" si="121"/>
        <v>A073EB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297</v>
      </c>
      <c r="AG1953">
        <v>0</v>
      </c>
      <c r="AH1953">
        <v>3</v>
      </c>
      <c r="AI1953">
        <v>2</v>
      </c>
      <c r="AJ1953">
        <v>1</v>
      </c>
      <c r="AK1953" t="s">
        <v>915</v>
      </c>
      <c r="AL1953">
        <v>36.032088000000002</v>
      </c>
      <c r="AM1953" t="s">
        <v>777</v>
      </c>
      <c r="AN1953">
        <v>-75.667241000000004</v>
      </c>
      <c r="AO1953">
        <v>25</v>
      </c>
      <c r="AP1953">
        <v>650</v>
      </c>
      <c r="AQ1953" t="s">
        <v>129</v>
      </c>
      <c r="AR1953">
        <v>-17</v>
      </c>
      <c r="AS1953">
        <v>-72</v>
      </c>
      <c r="AT1953">
        <v>-704</v>
      </c>
      <c r="BB1953" t="str">
        <f t="shared" si="122"/>
        <v>1200</v>
      </c>
      <c r="BC1953">
        <v>1</v>
      </c>
      <c r="BD1953" t="str">
        <f t="shared" si="124"/>
        <v xml:space="preserve">N1281F  </v>
      </c>
      <c r="BE1953">
        <v>1</v>
      </c>
      <c r="BG1953">
        <v>0</v>
      </c>
      <c r="BH1953">
        <v>0</v>
      </c>
      <c r="BI1953">
        <v>0</v>
      </c>
      <c r="BJ1953">
        <v>475</v>
      </c>
      <c r="BK1953">
        <v>-175</v>
      </c>
      <c r="BL1953" t="s">
        <v>300</v>
      </c>
      <c r="BM1953">
        <v>1</v>
      </c>
      <c r="BN1953">
        <v>0</v>
      </c>
      <c r="BO1953">
        <v>1</v>
      </c>
      <c r="BP1953">
        <v>0</v>
      </c>
      <c r="BS1953">
        <v>0.04</v>
      </c>
      <c r="BT1953">
        <v>0</v>
      </c>
      <c r="BU1953">
        <v>0</v>
      </c>
      <c r="CE1953" t="str">
        <f>"21:17:57.882"</f>
        <v>21:17:57.882</v>
      </c>
      <c r="CF1953">
        <v>881628757</v>
      </c>
      <c r="CI1953">
        <v>0</v>
      </c>
      <c r="CJ1953">
        <v>1504</v>
      </c>
      <c r="CK1953">
        <v>1011.2</v>
      </c>
      <c r="CL1953">
        <v>4.2187999999999999</v>
      </c>
      <c r="CM1953">
        <v>1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5</v>
      </c>
      <c r="CY1953">
        <v>7</v>
      </c>
      <c r="CZ1953" t="s">
        <v>131</v>
      </c>
      <c r="DA1953">
        <v>145</v>
      </c>
      <c r="DB1953">
        <v>1</v>
      </c>
      <c r="DC1953" t="s">
        <v>132</v>
      </c>
      <c r="DD1953" t="s">
        <v>133</v>
      </c>
      <c r="DG1953">
        <v>1971049</v>
      </c>
      <c r="DI1953">
        <v>0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3">
      <c r="A1954" t="str">
        <f>"09/28/2024 21:17:58.266"</f>
        <v>09/28/2024 21:17:58.266</v>
      </c>
      <c r="C1954" t="str">
        <f t="shared" si="123"/>
        <v>FFDFD7C0</v>
      </c>
      <c r="D1954" t="s">
        <v>136</v>
      </c>
      <c r="E1954">
        <v>3</v>
      </c>
      <c r="F1954">
        <v>1003</v>
      </c>
      <c r="G1954" t="s">
        <v>142</v>
      </c>
      <c r="J1954" t="s">
        <v>137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"21:17:57.875"</f>
        <v>21:17:57.875</v>
      </c>
      <c r="T1954" t="str">
        <f>"21:17:57.375"</f>
        <v>21:17:57.375</v>
      </c>
      <c r="U1954" t="str">
        <f t="shared" si="121"/>
        <v>A073EB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297</v>
      </c>
      <c r="AG1954">
        <v>0</v>
      </c>
      <c r="AH1954">
        <v>3</v>
      </c>
      <c r="AI1954">
        <v>2</v>
      </c>
      <c r="AJ1954">
        <v>1</v>
      </c>
      <c r="AK1954" t="s">
        <v>915</v>
      </c>
      <c r="AL1954">
        <v>36.032088000000002</v>
      </c>
      <c r="AM1954" t="s">
        <v>777</v>
      </c>
      <c r="AN1954">
        <v>-75.667241000000004</v>
      </c>
      <c r="AO1954">
        <v>25</v>
      </c>
      <c r="AP1954">
        <v>650</v>
      </c>
      <c r="AQ1954" t="s">
        <v>129</v>
      </c>
      <c r="AR1954">
        <v>-17</v>
      </c>
      <c r="AS1954">
        <v>-72</v>
      </c>
      <c r="AT1954">
        <v>-704</v>
      </c>
      <c r="BB1954" t="str">
        <f t="shared" si="122"/>
        <v>1200</v>
      </c>
      <c r="BC1954">
        <v>1</v>
      </c>
      <c r="BD1954" t="str">
        <f t="shared" si="124"/>
        <v xml:space="preserve">N1281F  </v>
      </c>
      <c r="BE1954">
        <v>1</v>
      </c>
      <c r="BG1954">
        <v>0</v>
      </c>
      <c r="BH1954">
        <v>0</v>
      </c>
      <c r="BI1954">
        <v>0</v>
      </c>
      <c r="BJ1954">
        <v>475</v>
      </c>
      <c r="BK1954">
        <v>-175</v>
      </c>
      <c r="BL1954" t="s">
        <v>300</v>
      </c>
      <c r="BM1954">
        <v>1</v>
      </c>
      <c r="BN1954">
        <v>0</v>
      </c>
      <c r="BO1954">
        <v>1</v>
      </c>
      <c r="BP1954">
        <v>0</v>
      </c>
      <c r="BS1954">
        <v>0.04</v>
      </c>
      <c r="BT1954">
        <v>0</v>
      </c>
      <c r="BU1954">
        <v>0</v>
      </c>
      <c r="CE1954" t="str">
        <f>"21:17:57.882"</f>
        <v>21:17:57.882</v>
      </c>
      <c r="CF1954">
        <v>881628757</v>
      </c>
      <c r="CI1954">
        <v>0</v>
      </c>
      <c r="CJ1954">
        <v>1504</v>
      </c>
      <c r="CK1954">
        <v>1011.2</v>
      </c>
      <c r="CL1954">
        <v>4.2187999999999999</v>
      </c>
      <c r="CM1954">
        <v>1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5</v>
      </c>
      <c r="CY1954">
        <v>7</v>
      </c>
      <c r="CZ1954" t="s">
        <v>131</v>
      </c>
      <c r="DA1954">
        <v>145</v>
      </c>
      <c r="DB1954">
        <v>1</v>
      </c>
      <c r="DC1954" t="s">
        <v>132</v>
      </c>
      <c r="DD1954" t="s">
        <v>133</v>
      </c>
      <c r="DG1954">
        <v>1971049</v>
      </c>
      <c r="DI1954">
        <v>0</v>
      </c>
      <c r="DJ1954">
        <v>0</v>
      </c>
      <c r="DK1954">
        <v>1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3">
      <c r="A1955" t="str">
        <f>"09/28/2024 21:17:59.094"</f>
        <v>09/28/2024 21:17:59.094</v>
      </c>
      <c r="C1955" t="str">
        <f t="shared" si="123"/>
        <v>FFDFD7C0</v>
      </c>
      <c r="D1955" t="s">
        <v>427</v>
      </c>
      <c r="E1955">
        <v>46</v>
      </c>
      <c r="H1955">
        <v>143</v>
      </c>
      <c r="I1955" t="s">
        <v>428</v>
      </c>
      <c r="J1955" t="s">
        <v>297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"21:17:58.836"</f>
        <v>21:17:58.836</v>
      </c>
      <c r="T1955" t="str">
        <f>"21:17:58.336"</f>
        <v>21:17:58.336</v>
      </c>
      <c r="U1955" t="str">
        <f t="shared" si="121"/>
        <v>A073EB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297</v>
      </c>
      <c r="AG1955">
        <v>0</v>
      </c>
      <c r="AH1955">
        <v>3</v>
      </c>
      <c r="AI1955">
        <v>2</v>
      </c>
      <c r="AJ1955">
        <v>1</v>
      </c>
      <c r="AK1955" t="s">
        <v>916</v>
      </c>
      <c r="AL1955">
        <v>36.031765999999998</v>
      </c>
      <c r="AM1955" t="s">
        <v>682</v>
      </c>
      <c r="AN1955">
        <v>-75.667368999999994</v>
      </c>
      <c r="AO1955">
        <v>25</v>
      </c>
      <c r="AP1955">
        <v>625</v>
      </c>
      <c r="AQ1955" t="s">
        <v>129</v>
      </c>
      <c r="AR1955">
        <v>-18</v>
      </c>
      <c r="AS1955">
        <v>-72</v>
      </c>
      <c r="AT1955">
        <v>-704</v>
      </c>
      <c r="BB1955" t="str">
        <f t="shared" si="122"/>
        <v>1200</v>
      </c>
      <c r="BC1955">
        <v>1</v>
      </c>
      <c r="BD1955" t="str">
        <f t="shared" si="124"/>
        <v xml:space="preserve">N1281F  </v>
      </c>
      <c r="BE1955">
        <v>1</v>
      </c>
      <c r="BG1955">
        <v>0</v>
      </c>
      <c r="BH1955">
        <v>0</v>
      </c>
      <c r="BI1955">
        <v>0</v>
      </c>
      <c r="BJ1955">
        <v>475</v>
      </c>
      <c r="BK1955">
        <v>-150</v>
      </c>
      <c r="BL1955" t="s">
        <v>300</v>
      </c>
      <c r="BM1955">
        <v>1</v>
      </c>
      <c r="BN1955">
        <v>0</v>
      </c>
      <c r="BO1955">
        <v>1</v>
      </c>
      <c r="BP1955">
        <v>0</v>
      </c>
      <c r="BS1955">
        <v>0.08</v>
      </c>
      <c r="BT1955">
        <v>0</v>
      </c>
      <c r="BU1955">
        <v>0</v>
      </c>
      <c r="CE1955" t="str">
        <f>"21:17:58.840"</f>
        <v>21:17:58.840</v>
      </c>
      <c r="CF1955">
        <v>840391214</v>
      </c>
      <c r="CI1955">
        <v>0</v>
      </c>
      <c r="CJ1955">
        <v>1504</v>
      </c>
      <c r="CK1955">
        <v>1011.2</v>
      </c>
      <c r="CL1955">
        <v>4.2187999999999999</v>
      </c>
      <c r="CM1955">
        <v>1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2</v>
      </c>
      <c r="CY1955">
        <v>7</v>
      </c>
      <c r="CZ1955" t="s">
        <v>131</v>
      </c>
      <c r="DA1955">
        <v>146</v>
      </c>
      <c r="DB1955">
        <v>2</v>
      </c>
      <c r="DC1955" t="s">
        <v>720</v>
      </c>
      <c r="DD1955" t="s">
        <v>721</v>
      </c>
      <c r="DG1955">
        <v>5797319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3">
      <c r="A1956" t="str">
        <f>"09/28/2024 21:17:59.204"</f>
        <v>09/28/2024 21:17:59.204</v>
      </c>
      <c r="C1956" t="str">
        <f t="shared" si="123"/>
        <v>FFDFD7C0</v>
      </c>
      <c r="D1956" t="s">
        <v>136</v>
      </c>
      <c r="E1956">
        <v>3</v>
      </c>
      <c r="F1956">
        <v>1003</v>
      </c>
      <c r="G1956" t="s">
        <v>142</v>
      </c>
      <c r="J1956" t="s">
        <v>137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"21:17:58.836"</f>
        <v>21:17:58.836</v>
      </c>
      <c r="T1956" t="str">
        <f>"21:17:58.336"</f>
        <v>21:17:58.336</v>
      </c>
      <c r="U1956" t="str">
        <f t="shared" si="121"/>
        <v>A073EB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297</v>
      </c>
      <c r="AG1956">
        <v>0</v>
      </c>
      <c r="AH1956">
        <v>3</v>
      </c>
      <c r="AI1956">
        <v>2</v>
      </c>
      <c r="AJ1956">
        <v>1</v>
      </c>
      <c r="AK1956" t="s">
        <v>916</v>
      </c>
      <c r="AL1956">
        <v>36.031765999999998</v>
      </c>
      <c r="AM1956" t="s">
        <v>682</v>
      </c>
      <c r="AN1956">
        <v>-75.667368999999994</v>
      </c>
      <c r="AO1956">
        <v>25</v>
      </c>
      <c r="AP1956">
        <v>625</v>
      </c>
      <c r="AQ1956" t="s">
        <v>129</v>
      </c>
      <c r="AR1956">
        <v>-18</v>
      </c>
      <c r="AS1956">
        <v>-72</v>
      </c>
      <c r="AT1956">
        <v>-704</v>
      </c>
      <c r="BB1956" t="str">
        <f t="shared" si="122"/>
        <v>1200</v>
      </c>
      <c r="BC1956">
        <v>1</v>
      </c>
      <c r="BD1956" t="str">
        <f t="shared" si="124"/>
        <v xml:space="preserve">N1281F  </v>
      </c>
      <c r="BE1956">
        <v>1</v>
      </c>
      <c r="BG1956">
        <v>0</v>
      </c>
      <c r="BH1956">
        <v>0</v>
      </c>
      <c r="BI1956">
        <v>0</v>
      </c>
      <c r="BJ1956">
        <v>475</v>
      </c>
      <c r="BK1956">
        <v>-150</v>
      </c>
      <c r="BL1956" t="s">
        <v>300</v>
      </c>
      <c r="BM1956">
        <v>1</v>
      </c>
      <c r="BN1956">
        <v>0</v>
      </c>
      <c r="BO1956">
        <v>1</v>
      </c>
      <c r="BP1956">
        <v>0</v>
      </c>
      <c r="BS1956">
        <v>0.08</v>
      </c>
      <c r="BT1956">
        <v>0</v>
      </c>
      <c r="BU1956">
        <v>0</v>
      </c>
      <c r="CE1956" t="str">
        <f>"21:17:58.840"</f>
        <v>21:17:58.840</v>
      </c>
      <c r="CF1956">
        <v>840391214</v>
      </c>
      <c r="CI1956">
        <v>0</v>
      </c>
      <c r="CJ1956">
        <v>1504</v>
      </c>
      <c r="CK1956">
        <v>1011.2</v>
      </c>
      <c r="CL1956">
        <v>4.2187999999999999</v>
      </c>
      <c r="CM1956">
        <v>1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2</v>
      </c>
      <c r="CY1956">
        <v>7</v>
      </c>
      <c r="CZ1956" t="s">
        <v>131</v>
      </c>
      <c r="DA1956">
        <v>146</v>
      </c>
      <c r="DB1956">
        <v>2</v>
      </c>
      <c r="DC1956" t="s">
        <v>720</v>
      </c>
      <c r="DD1956" t="s">
        <v>721</v>
      </c>
      <c r="DG1956">
        <v>5797319</v>
      </c>
      <c r="DI1956">
        <v>0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3">
      <c r="A1957" t="str">
        <f>"09/28/2024 21:17:59.204"</f>
        <v>09/28/2024 21:17:59.204</v>
      </c>
      <c r="C1957" t="str">
        <f t="shared" si="123"/>
        <v>FFDFD7C0</v>
      </c>
      <c r="D1957" t="s">
        <v>143</v>
      </c>
      <c r="E1957">
        <v>13</v>
      </c>
      <c r="J1957" t="s">
        <v>144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"21:17:58.836"</f>
        <v>21:17:58.836</v>
      </c>
      <c r="T1957" t="str">
        <f>"21:17:58.336"</f>
        <v>21:17:58.336</v>
      </c>
      <c r="U1957" t="str">
        <f t="shared" si="121"/>
        <v>A073EB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297</v>
      </c>
      <c r="AG1957">
        <v>0</v>
      </c>
      <c r="AH1957">
        <v>3</v>
      </c>
      <c r="AI1957">
        <v>2</v>
      </c>
      <c r="AJ1957">
        <v>1</v>
      </c>
      <c r="AK1957" t="s">
        <v>916</v>
      </c>
      <c r="AL1957">
        <v>36.031765999999998</v>
      </c>
      <c r="AM1957" t="s">
        <v>682</v>
      </c>
      <c r="AN1957">
        <v>-75.667368999999994</v>
      </c>
      <c r="AO1957">
        <v>25</v>
      </c>
      <c r="AP1957">
        <v>625</v>
      </c>
      <c r="AQ1957" t="s">
        <v>129</v>
      </c>
      <c r="AR1957">
        <v>-18</v>
      </c>
      <c r="AS1957">
        <v>-72</v>
      </c>
      <c r="AT1957">
        <v>-704</v>
      </c>
      <c r="BB1957" t="str">
        <f t="shared" si="122"/>
        <v>1200</v>
      </c>
      <c r="BC1957">
        <v>1</v>
      </c>
      <c r="BD1957" t="str">
        <f t="shared" si="124"/>
        <v xml:space="preserve">N1281F  </v>
      </c>
      <c r="BE1957">
        <v>1</v>
      </c>
      <c r="BG1957">
        <v>0</v>
      </c>
      <c r="BH1957">
        <v>0</v>
      </c>
      <c r="BI1957">
        <v>0</v>
      </c>
      <c r="BJ1957">
        <v>475</v>
      </c>
      <c r="BK1957">
        <v>-150</v>
      </c>
      <c r="BL1957" t="s">
        <v>300</v>
      </c>
      <c r="BM1957">
        <v>1</v>
      </c>
      <c r="BN1957">
        <v>0</v>
      </c>
      <c r="BO1957">
        <v>1</v>
      </c>
      <c r="BP1957">
        <v>0</v>
      </c>
      <c r="BS1957">
        <v>0.08</v>
      </c>
      <c r="BT1957">
        <v>0</v>
      </c>
      <c r="BU1957">
        <v>0</v>
      </c>
      <c r="CE1957" t="str">
        <f>"21:17:58.840"</f>
        <v>21:17:58.840</v>
      </c>
      <c r="CF1957">
        <v>840391214</v>
      </c>
      <c r="CI1957">
        <v>0</v>
      </c>
      <c r="CJ1957">
        <v>1504</v>
      </c>
      <c r="CK1957">
        <v>1011.2</v>
      </c>
      <c r="CL1957">
        <v>4.2187999999999999</v>
      </c>
      <c r="CM1957">
        <v>1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2</v>
      </c>
      <c r="CY1957">
        <v>7</v>
      </c>
      <c r="CZ1957" t="s">
        <v>131</v>
      </c>
      <c r="DA1957">
        <v>146</v>
      </c>
      <c r="DB1957">
        <v>2</v>
      </c>
      <c r="DC1957" t="s">
        <v>720</v>
      </c>
      <c r="DD1957" t="s">
        <v>721</v>
      </c>
      <c r="DG1957">
        <v>5797319</v>
      </c>
      <c r="DI1957">
        <v>0</v>
      </c>
      <c r="DJ1957">
        <v>0</v>
      </c>
      <c r="DK1957">
        <v>1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3">
      <c r="A1958" t="str">
        <f>"09/28/2024 21:17:59.204"</f>
        <v>09/28/2024 21:17:59.204</v>
      </c>
      <c r="C1958" t="str">
        <f t="shared" si="123"/>
        <v>FFDFD7C0</v>
      </c>
      <c r="D1958" t="s">
        <v>136</v>
      </c>
      <c r="E1958">
        <v>4</v>
      </c>
      <c r="F1958">
        <v>1004</v>
      </c>
      <c r="G1958" t="s">
        <v>124</v>
      </c>
      <c r="J1958" t="s">
        <v>137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"21:17:58.836"</f>
        <v>21:17:58.836</v>
      </c>
      <c r="T1958" t="str">
        <f>"21:17:58.336"</f>
        <v>21:17:58.336</v>
      </c>
      <c r="U1958" t="str">
        <f t="shared" si="121"/>
        <v>A073EB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297</v>
      </c>
      <c r="AG1958">
        <v>0</v>
      </c>
      <c r="AH1958">
        <v>3</v>
      </c>
      <c r="AI1958">
        <v>2</v>
      </c>
      <c r="AJ1958">
        <v>1</v>
      </c>
      <c r="AK1958" t="s">
        <v>916</v>
      </c>
      <c r="AL1958">
        <v>36.031765999999998</v>
      </c>
      <c r="AM1958" t="s">
        <v>682</v>
      </c>
      <c r="AN1958">
        <v>-75.667368999999994</v>
      </c>
      <c r="AO1958">
        <v>25</v>
      </c>
      <c r="AP1958">
        <v>625</v>
      </c>
      <c r="AQ1958" t="s">
        <v>129</v>
      </c>
      <c r="AR1958">
        <v>-18</v>
      </c>
      <c r="AS1958">
        <v>-72</v>
      </c>
      <c r="AT1958">
        <v>-704</v>
      </c>
      <c r="BB1958" t="str">
        <f t="shared" si="122"/>
        <v>1200</v>
      </c>
      <c r="BC1958">
        <v>1</v>
      </c>
      <c r="BD1958" t="str">
        <f t="shared" si="124"/>
        <v xml:space="preserve">N1281F  </v>
      </c>
      <c r="BE1958">
        <v>1</v>
      </c>
      <c r="BG1958">
        <v>0</v>
      </c>
      <c r="BH1958">
        <v>0</v>
      </c>
      <c r="BI1958">
        <v>0</v>
      </c>
      <c r="BJ1958">
        <v>475</v>
      </c>
      <c r="BK1958">
        <v>-150</v>
      </c>
      <c r="BL1958" t="s">
        <v>300</v>
      </c>
      <c r="BM1958">
        <v>1</v>
      </c>
      <c r="BN1958">
        <v>0</v>
      </c>
      <c r="BO1958">
        <v>1</v>
      </c>
      <c r="BP1958">
        <v>0</v>
      </c>
      <c r="BS1958">
        <v>0.08</v>
      </c>
      <c r="BT1958">
        <v>0</v>
      </c>
      <c r="BU1958">
        <v>0</v>
      </c>
      <c r="CE1958" t="str">
        <f>"21:17:58.840"</f>
        <v>21:17:58.840</v>
      </c>
      <c r="CF1958">
        <v>840391214</v>
      </c>
      <c r="CI1958">
        <v>0</v>
      </c>
      <c r="CJ1958">
        <v>1504</v>
      </c>
      <c r="CK1958">
        <v>1011.2</v>
      </c>
      <c r="CL1958">
        <v>4.2187999999999999</v>
      </c>
      <c r="CM1958">
        <v>1</v>
      </c>
      <c r="CN1958">
        <v>0</v>
      </c>
      <c r="CO1958">
        <v>0</v>
      </c>
      <c r="CP1958">
        <v>0</v>
      </c>
      <c r="CQ1958">
        <v>0</v>
      </c>
      <c r="CR1958">
        <v>0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2</v>
      </c>
      <c r="CY1958">
        <v>7</v>
      </c>
      <c r="CZ1958" t="s">
        <v>131</v>
      </c>
      <c r="DA1958">
        <v>146</v>
      </c>
      <c r="DB1958">
        <v>2</v>
      </c>
      <c r="DC1958" t="s">
        <v>720</v>
      </c>
      <c r="DD1958" t="s">
        <v>721</v>
      </c>
      <c r="DG1958">
        <v>5797319</v>
      </c>
      <c r="DI1958">
        <v>0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3">
      <c r="A1959" t="str">
        <f>"09/28/2024 21:17:59.235"</f>
        <v>09/28/2024 21:17:59.235</v>
      </c>
      <c r="C1959" t="str">
        <f t="shared" si="123"/>
        <v>FFDFD7C0</v>
      </c>
      <c r="D1959" t="s">
        <v>123</v>
      </c>
      <c r="E1959">
        <v>2</v>
      </c>
      <c r="H1959">
        <v>158</v>
      </c>
      <c r="I1959" t="s">
        <v>124</v>
      </c>
      <c r="J1959" t="s">
        <v>125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"21:17:58.836"</f>
        <v>21:17:58.836</v>
      </c>
      <c r="T1959" t="str">
        <f>"21:17:58.336"</f>
        <v>21:17:58.336</v>
      </c>
      <c r="U1959" t="str">
        <f t="shared" si="121"/>
        <v>A073EB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297</v>
      </c>
      <c r="AG1959">
        <v>0</v>
      </c>
      <c r="AH1959">
        <v>3</v>
      </c>
      <c r="AI1959">
        <v>2</v>
      </c>
      <c r="AJ1959">
        <v>1</v>
      </c>
      <c r="AK1959" t="s">
        <v>916</v>
      </c>
      <c r="AL1959">
        <v>36.031765999999998</v>
      </c>
      <c r="AM1959" t="s">
        <v>682</v>
      </c>
      <c r="AN1959">
        <v>-75.667368999999994</v>
      </c>
      <c r="AO1959">
        <v>25</v>
      </c>
      <c r="AP1959">
        <v>625</v>
      </c>
      <c r="AQ1959" t="s">
        <v>129</v>
      </c>
      <c r="AR1959">
        <v>-18</v>
      </c>
      <c r="AS1959">
        <v>-72</v>
      </c>
      <c r="AT1959">
        <v>-704</v>
      </c>
      <c r="BB1959" t="str">
        <f t="shared" si="122"/>
        <v>1200</v>
      </c>
      <c r="BC1959">
        <v>1</v>
      </c>
      <c r="BD1959" t="str">
        <f t="shared" si="124"/>
        <v xml:space="preserve">N1281F  </v>
      </c>
      <c r="BE1959">
        <v>1</v>
      </c>
      <c r="BG1959">
        <v>0</v>
      </c>
      <c r="BH1959">
        <v>0</v>
      </c>
      <c r="BI1959">
        <v>0</v>
      </c>
      <c r="BJ1959">
        <v>475</v>
      </c>
      <c r="BK1959">
        <v>-150</v>
      </c>
      <c r="BL1959" t="s">
        <v>300</v>
      </c>
      <c r="BM1959">
        <v>1</v>
      </c>
      <c r="BN1959">
        <v>0</v>
      </c>
      <c r="BO1959">
        <v>1</v>
      </c>
      <c r="BP1959">
        <v>0</v>
      </c>
      <c r="BS1959">
        <v>0.08</v>
      </c>
      <c r="BT1959">
        <v>0</v>
      </c>
      <c r="BU1959">
        <v>0</v>
      </c>
      <c r="CE1959" t="str">
        <f>"21:17:58.840"</f>
        <v>21:17:58.840</v>
      </c>
      <c r="CF1959">
        <v>840391214</v>
      </c>
      <c r="CI1959">
        <v>0</v>
      </c>
      <c r="CJ1959">
        <v>1504</v>
      </c>
      <c r="CK1959">
        <v>1011.2</v>
      </c>
      <c r="CL1959">
        <v>4.2187999999999999</v>
      </c>
      <c r="CM1959">
        <v>1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2</v>
      </c>
      <c r="CY1959">
        <v>7</v>
      </c>
      <c r="CZ1959" t="s">
        <v>131</v>
      </c>
      <c r="DA1959">
        <v>146</v>
      </c>
      <c r="DB1959">
        <v>2</v>
      </c>
      <c r="DC1959" t="s">
        <v>720</v>
      </c>
      <c r="DD1959" t="s">
        <v>721</v>
      </c>
      <c r="DG1959">
        <v>5797319</v>
      </c>
      <c r="DI1959">
        <v>0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3">
      <c r="A1960" t="str">
        <f>"09/28/2024 21:18:00.125"</f>
        <v>09/28/2024 21:18:00.125</v>
      </c>
      <c r="C1960" t="str">
        <f t="shared" si="123"/>
        <v>FFDFD7C0</v>
      </c>
      <c r="D1960" t="s">
        <v>427</v>
      </c>
      <c r="E1960">
        <v>46</v>
      </c>
      <c r="H1960">
        <v>143</v>
      </c>
      <c r="I1960" t="s">
        <v>428</v>
      </c>
      <c r="J1960" t="s">
        <v>297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"21:17:59.836"</f>
        <v>21:17:59.836</v>
      </c>
      <c r="T1960" t="str">
        <f>"21:17:59.336"</f>
        <v>21:17:59.336</v>
      </c>
      <c r="U1960" t="str">
        <f t="shared" si="121"/>
        <v>A073EB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297</v>
      </c>
      <c r="AG1960">
        <v>0</v>
      </c>
      <c r="AH1960">
        <v>3</v>
      </c>
      <c r="AI1960">
        <v>2</v>
      </c>
      <c r="AJ1960">
        <v>1</v>
      </c>
      <c r="AK1960" t="s">
        <v>917</v>
      </c>
      <c r="AL1960">
        <v>36.031444</v>
      </c>
      <c r="AM1960" t="s">
        <v>918</v>
      </c>
      <c r="AN1960">
        <v>-75.667411999999999</v>
      </c>
      <c r="AO1960">
        <v>25</v>
      </c>
      <c r="AP1960">
        <v>625</v>
      </c>
      <c r="AQ1960" t="s">
        <v>129</v>
      </c>
      <c r="AR1960">
        <v>-18</v>
      </c>
      <c r="AS1960">
        <v>-71</v>
      </c>
      <c r="AT1960">
        <v>-768</v>
      </c>
      <c r="BB1960" t="str">
        <f t="shared" si="122"/>
        <v>1200</v>
      </c>
      <c r="BC1960">
        <v>1</v>
      </c>
      <c r="BD1960" t="str">
        <f t="shared" si="124"/>
        <v xml:space="preserve">N1281F  </v>
      </c>
      <c r="BE1960">
        <v>1</v>
      </c>
      <c r="BG1960">
        <v>0</v>
      </c>
      <c r="BH1960">
        <v>0</v>
      </c>
      <c r="BI1960">
        <v>0</v>
      </c>
      <c r="BJ1960">
        <v>450</v>
      </c>
      <c r="BK1960">
        <v>-175</v>
      </c>
      <c r="BL1960" t="s">
        <v>300</v>
      </c>
      <c r="BM1960">
        <v>1</v>
      </c>
      <c r="BN1960">
        <v>0</v>
      </c>
      <c r="BO1960">
        <v>1</v>
      </c>
      <c r="BP1960">
        <v>0</v>
      </c>
      <c r="BS1960">
        <v>0.08</v>
      </c>
      <c r="BT1960">
        <v>0</v>
      </c>
      <c r="BU1960">
        <v>0</v>
      </c>
      <c r="CE1960" t="str">
        <f>"21:17:59.843"</f>
        <v>21:17:59.843</v>
      </c>
      <c r="CF1960">
        <v>842810133</v>
      </c>
      <c r="CI1960">
        <v>0</v>
      </c>
      <c r="CJ1960">
        <v>1504</v>
      </c>
      <c r="CK1960">
        <v>1011.2</v>
      </c>
      <c r="CL1960">
        <v>4.2187999999999999</v>
      </c>
      <c r="CM1960">
        <v>1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5</v>
      </c>
      <c r="CY1960">
        <v>7</v>
      </c>
      <c r="CZ1960" t="s">
        <v>131</v>
      </c>
      <c r="DA1960">
        <v>145</v>
      </c>
      <c r="DB1960">
        <v>1</v>
      </c>
      <c r="DC1960" t="s">
        <v>132</v>
      </c>
      <c r="DD1960" t="s">
        <v>133</v>
      </c>
      <c r="DG1960">
        <v>1971995</v>
      </c>
      <c r="DI1960">
        <v>0</v>
      </c>
      <c r="DJ1960">
        <v>0</v>
      </c>
      <c r="DK1960">
        <v>0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3">
      <c r="A1961" t="str">
        <f>"09/28/2024 21:18:00.125"</f>
        <v>09/28/2024 21:18:00.125</v>
      </c>
      <c r="C1961" t="str">
        <f t="shared" si="123"/>
        <v>FFDFD7C0</v>
      </c>
      <c r="D1961" t="s">
        <v>136</v>
      </c>
      <c r="E1961">
        <v>3</v>
      </c>
      <c r="F1961">
        <v>1003</v>
      </c>
      <c r="G1961" t="s">
        <v>142</v>
      </c>
      <c r="J1961" t="s">
        <v>137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"21:17:59.836"</f>
        <v>21:17:59.836</v>
      </c>
      <c r="T1961" t="str">
        <f>"21:17:59.336"</f>
        <v>21:17:59.336</v>
      </c>
      <c r="U1961" t="str">
        <f t="shared" si="121"/>
        <v>A073EB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297</v>
      </c>
      <c r="AG1961">
        <v>0</v>
      </c>
      <c r="AH1961">
        <v>3</v>
      </c>
      <c r="AI1961">
        <v>2</v>
      </c>
      <c r="AJ1961">
        <v>1</v>
      </c>
      <c r="AK1961" t="s">
        <v>917</v>
      </c>
      <c r="AL1961">
        <v>36.031444</v>
      </c>
      <c r="AM1961" t="s">
        <v>918</v>
      </c>
      <c r="AN1961">
        <v>-75.667411999999999</v>
      </c>
      <c r="AO1961">
        <v>25</v>
      </c>
      <c r="AP1961">
        <v>625</v>
      </c>
      <c r="AQ1961" t="s">
        <v>129</v>
      </c>
      <c r="AR1961">
        <v>-18</v>
      </c>
      <c r="AS1961">
        <v>-71</v>
      </c>
      <c r="AT1961">
        <v>-768</v>
      </c>
      <c r="BB1961" t="str">
        <f t="shared" si="122"/>
        <v>1200</v>
      </c>
      <c r="BC1961">
        <v>1</v>
      </c>
      <c r="BD1961" t="str">
        <f t="shared" si="124"/>
        <v xml:space="preserve">N1281F  </v>
      </c>
      <c r="BE1961">
        <v>1</v>
      </c>
      <c r="BG1961">
        <v>0</v>
      </c>
      <c r="BH1961">
        <v>0</v>
      </c>
      <c r="BI1961">
        <v>0</v>
      </c>
      <c r="BJ1961">
        <v>450</v>
      </c>
      <c r="BK1961">
        <v>-175</v>
      </c>
      <c r="BL1961" t="s">
        <v>300</v>
      </c>
      <c r="BM1961">
        <v>1</v>
      </c>
      <c r="BN1961">
        <v>0</v>
      </c>
      <c r="BO1961">
        <v>1</v>
      </c>
      <c r="BP1961">
        <v>0</v>
      </c>
      <c r="BS1961">
        <v>0.08</v>
      </c>
      <c r="BT1961">
        <v>0</v>
      </c>
      <c r="BU1961">
        <v>0</v>
      </c>
      <c r="CE1961" t="str">
        <f>"21:17:59.843"</f>
        <v>21:17:59.843</v>
      </c>
      <c r="CF1961">
        <v>842810133</v>
      </c>
      <c r="CI1961">
        <v>0</v>
      </c>
      <c r="CJ1961">
        <v>1504</v>
      </c>
      <c r="CK1961">
        <v>1011.2</v>
      </c>
      <c r="CL1961">
        <v>4.2187999999999999</v>
      </c>
      <c r="CM1961">
        <v>1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5</v>
      </c>
      <c r="CY1961">
        <v>7</v>
      </c>
      <c r="CZ1961" t="s">
        <v>131</v>
      </c>
      <c r="DA1961">
        <v>145</v>
      </c>
      <c r="DB1961">
        <v>1</v>
      </c>
      <c r="DC1961" t="s">
        <v>132</v>
      </c>
      <c r="DD1961" t="s">
        <v>133</v>
      </c>
      <c r="DG1961">
        <v>1971995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3">
      <c r="A1962" t="str">
        <f>"09/28/2024 21:18:00.125"</f>
        <v>09/28/2024 21:18:00.125</v>
      </c>
      <c r="C1962" t="str">
        <f t="shared" si="123"/>
        <v>FFDFD7C0</v>
      </c>
      <c r="D1962" t="s">
        <v>143</v>
      </c>
      <c r="E1962">
        <v>13</v>
      </c>
      <c r="J1962" t="s">
        <v>144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"21:17:59.836"</f>
        <v>21:17:59.836</v>
      </c>
      <c r="T1962" t="str">
        <f>"21:17:59.336"</f>
        <v>21:17:59.336</v>
      </c>
      <c r="U1962" t="str">
        <f t="shared" si="121"/>
        <v>A073EB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297</v>
      </c>
      <c r="AG1962">
        <v>0</v>
      </c>
      <c r="AH1962">
        <v>3</v>
      </c>
      <c r="AI1962">
        <v>2</v>
      </c>
      <c r="AJ1962">
        <v>1</v>
      </c>
      <c r="AK1962" t="s">
        <v>917</v>
      </c>
      <c r="AL1962">
        <v>36.031444</v>
      </c>
      <c r="AM1962" t="s">
        <v>918</v>
      </c>
      <c r="AN1962">
        <v>-75.667411999999999</v>
      </c>
      <c r="AO1962">
        <v>25</v>
      </c>
      <c r="AP1962">
        <v>625</v>
      </c>
      <c r="AQ1962" t="s">
        <v>129</v>
      </c>
      <c r="AR1962">
        <v>-18</v>
      </c>
      <c r="AS1962">
        <v>-71</v>
      </c>
      <c r="AT1962">
        <v>-768</v>
      </c>
      <c r="BB1962" t="str">
        <f t="shared" si="122"/>
        <v>1200</v>
      </c>
      <c r="BC1962">
        <v>1</v>
      </c>
      <c r="BD1962" t="str">
        <f t="shared" si="124"/>
        <v xml:space="preserve">N1281F  </v>
      </c>
      <c r="BE1962">
        <v>1</v>
      </c>
      <c r="BG1962">
        <v>0</v>
      </c>
      <c r="BH1962">
        <v>0</v>
      </c>
      <c r="BI1962">
        <v>0</v>
      </c>
      <c r="BJ1962">
        <v>450</v>
      </c>
      <c r="BK1962">
        <v>-175</v>
      </c>
      <c r="BL1962" t="s">
        <v>300</v>
      </c>
      <c r="BM1962">
        <v>1</v>
      </c>
      <c r="BN1962">
        <v>0</v>
      </c>
      <c r="BO1962">
        <v>1</v>
      </c>
      <c r="BP1962">
        <v>0</v>
      </c>
      <c r="BS1962">
        <v>0.08</v>
      </c>
      <c r="BT1962">
        <v>0</v>
      </c>
      <c r="BU1962">
        <v>0</v>
      </c>
      <c r="CE1962" t="str">
        <f>"21:17:59.843"</f>
        <v>21:17:59.843</v>
      </c>
      <c r="CF1962">
        <v>842810133</v>
      </c>
      <c r="CI1962">
        <v>0</v>
      </c>
      <c r="CJ1962">
        <v>1504</v>
      </c>
      <c r="CK1962">
        <v>1011.2</v>
      </c>
      <c r="CL1962">
        <v>4.2187999999999999</v>
      </c>
      <c r="CM1962">
        <v>1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5</v>
      </c>
      <c r="CY1962">
        <v>7</v>
      </c>
      <c r="CZ1962" t="s">
        <v>131</v>
      </c>
      <c r="DA1962">
        <v>145</v>
      </c>
      <c r="DB1962">
        <v>1</v>
      </c>
      <c r="DC1962" t="s">
        <v>132</v>
      </c>
      <c r="DD1962" t="s">
        <v>133</v>
      </c>
      <c r="DG1962">
        <v>1971995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3">
      <c r="A1963" t="str">
        <f>"09/28/2024 21:18:00.125"</f>
        <v>09/28/2024 21:18:00.125</v>
      </c>
      <c r="C1963" t="str">
        <f t="shared" si="123"/>
        <v>FFDFD7C0</v>
      </c>
      <c r="D1963" t="s">
        <v>136</v>
      </c>
      <c r="E1963">
        <v>4</v>
      </c>
      <c r="F1963">
        <v>1004</v>
      </c>
      <c r="G1963" t="s">
        <v>124</v>
      </c>
      <c r="J1963" t="s">
        <v>137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"21:17:59.836"</f>
        <v>21:17:59.836</v>
      </c>
      <c r="T1963" t="str">
        <f>"21:17:59.336"</f>
        <v>21:17:59.336</v>
      </c>
      <c r="U1963" t="str">
        <f t="shared" si="121"/>
        <v>A073EB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297</v>
      </c>
      <c r="AG1963">
        <v>0</v>
      </c>
      <c r="AH1963">
        <v>3</v>
      </c>
      <c r="AI1963">
        <v>2</v>
      </c>
      <c r="AJ1963">
        <v>1</v>
      </c>
      <c r="AK1963" t="s">
        <v>917</v>
      </c>
      <c r="AL1963">
        <v>36.031444</v>
      </c>
      <c r="AM1963" t="s">
        <v>918</v>
      </c>
      <c r="AN1963">
        <v>-75.667411999999999</v>
      </c>
      <c r="AO1963">
        <v>25</v>
      </c>
      <c r="AP1963">
        <v>625</v>
      </c>
      <c r="AQ1963" t="s">
        <v>129</v>
      </c>
      <c r="AR1963">
        <v>-18</v>
      </c>
      <c r="AS1963">
        <v>-71</v>
      </c>
      <c r="AT1963">
        <v>-768</v>
      </c>
      <c r="BB1963" t="str">
        <f t="shared" si="122"/>
        <v>1200</v>
      </c>
      <c r="BC1963">
        <v>1</v>
      </c>
      <c r="BD1963" t="str">
        <f t="shared" si="124"/>
        <v xml:space="preserve">N1281F  </v>
      </c>
      <c r="BE1963">
        <v>1</v>
      </c>
      <c r="BG1963">
        <v>0</v>
      </c>
      <c r="BH1963">
        <v>0</v>
      </c>
      <c r="BI1963">
        <v>0</v>
      </c>
      <c r="BJ1963">
        <v>450</v>
      </c>
      <c r="BK1963">
        <v>-175</v>
      </c>
      <c r="BL1963" t="s">
        <v>300</v>
      </c>
      <c r="BM1963">
        <v>1</v>
      </c>
      <c r="BN1963">
        <v>0</v>
      </c>
      <c r="BO1963">
        <v>1</v>
      </c>
      <c r="BP1963">
        <v>0</v>
      </c>
      <c r="BS1963">
        <v>0.08</v>
      </c>
      <c r="BT1963">
        <v>0</v>
      </c>
      <c r="BU1963">
        <v>0</v>
      </c>
      <c r="CE1963" t="str">
        <f>"21:17:59.843"</f>
        <v>21:17:59.843</v>
      </c>
      <c r="CF1963">
        <v>842810133</v>
      </c>
      <c r="CI1963">
        <v>0</v>
      </c>
      <c r="CJ1963">
        <v>1504</v>
      </c>
      <c r="CK1963">
        <v>1011.2</v>
      </c>
      <c r="CL1963">
        <v>4.2187999999999999</v>
      </c>
      <c r="CM1963">
        <v>1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5</v>
      </c>
      <c r="CY1963">
        <v>7</v>
      </c>
      <c r="CZ1963" t="s">
        <v>131</v>
      </c>
      <c r="DA1963">
        <v>145</v>
      </c>
      <c r="DB1963">
        <v>1</v>
      </c>
      <c r="DC1963" t="s">
        <v>132</v>
      </c>
      <c r="DD1963" t="s">
        <v>133</v>
      </c>
      <c r="DG1963">
        <v>1971995</v>
      </c>
      <c r="DI1963">
        <v>0</v>
      </c>
      <c r="DJ1963">
        <v>0</v>
      </c>
      <c r="DK1963">
        <v>1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3">
      <c r="A1964" t="str">
        <f>"09/28/2024 21:18:00.125"</f>
        <v>09/28/2024 21:18:00.125</v>
      </c>
      <c r="C1964" t="str">
        <f t="shared" si="123"/>
        <v>FFDFD7C0</v>
      </c>
      <c r="D1964" t="s">
        <v>123</v>
      </c>
      <c r="E1964">
        <v>2</v>
      </c>
      <c r="H1964">
        <v>158</v>
      </c>
      <c r="I1964" t="s">
        <v>124</v>
      </c>
      <c r="J1964" t="s">
        <v>125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"21:17:59.836"</f>
        <v>21:17:59.836</v>
      </c>
      <c r="T1964" t="str">
        <f>"21:17:59.336"</f>
        <v>21:17:59.336</v>
      </c>
      <c r="U1964" t="str">
        <f t="shared" si="121"/>
        <v>A073EB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297</v>
      </c>
      <c r="AG1964">
        <v>0</v>
      </c>
      <c r="AH1964">
        <v>3</v>
      </c>
      <c r="AI1964">
        <v>2</v>
      </c>
      <c r="AJ1964">
        <v>1</v>
      </c>
      <c r="AK1964" t="s">
        <v>917</v>
      </c>
      <c r="AL1964">
        <v>36.031444</v>
      </c>
      <c r="AM1964" t="s">
        <v>918</v>
      </c>
      <c r="AN1964">
        <v>-75.667411999999999</v>
      </c>
      <c r="AO1964">
        <v>25</v>
      </c>
      <c r="AP1964">
        <v>625</v>
      </c>
      <c r="AQ1964" t="s">
        <v>129</v>
      </c>
      <c r="AR1964">
        <v>-18</v>
      </c>
      <c r="AS1964">
        <v>-71</v>
      </c>
      <c r="AT1964">
        <v>-768</v>
      </c>
      <c r="BB1964" t="str">
        <f t="shared" si="122"/>
        <v>1200</v>
      </c>
      <c r="BC1964">
        <v>1</v>
      </c>
      <c r="BD1964" t="str">
        <f t="shared" si="124"/>
        <v xml:space="preserve">N1281F  </v>
      </c>
      <c r="BE1964">
        <v>1</v>
      </c>
      <c r="BG1964">
        <v>0</v>
      </c>
      <c r="BH1964">
        <v>0</v>
      </c>
      <c r="BI1964">
        <v>0</v>
      </c>
      <c r="BJ1964">
        <v>450</v>
      </c>
      <c r="BK1964">
        <v>-175</v>
      </c>
      <c r="BL1964" t="s">
        <v>300</v>
      </c>
      <c r="BM1964">
        <v>1</v>
      </c>
      <c r="BN1964">
        <v>0</v>
      </c>
      <c r="BO1964">
        <v>1</v>
      </c>
      <c r="BP1964">
        <v>0</v>
      </c>
      <c r="BS1964">
        <v>0.08</v>
      </c>
      <c r="BT1964">
        <v>0</v>
      </c>
      <c r="BU1964">
        <v>0</v>
      </c>
      <c r="CE1964" t="str">
        <f>"21:17:59.843"</f>
        <v>21:17:59.843</v>
      </c>
      <c r="CF1964">
        <v>842810133</v>
      </c>
      <c r="CI1964">
        <v>0</v>
      </c>
      <c r="CJ1964">
        <v>1504</v>
      </c>
      <c r="CK1964">
        <v>1011.2</v>
      </c>
      <c r="CL1964">
        <v>4.2187999999999999</v>
      </c>
      <c r="CM1964">
        <v>1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5</v>
      </c>
      <c r="CY1964">
        <v>7</v>
      </c>
      <c r="CZ1964" t="s">
        <v>131</v>
      </c>
      <c r="DA1964">
        <v>145</v>
      </c>
      <c r="DB1964">
        <v>1</v>
      </c>
      <c r="DC1964" t="s">
        <v>132</v>
      </c>
      <c r="DD1964" t="s">
        <v>133</v>
      </c>
      <c r="DG1964">
        <v>1971995</v>
      </c>
      <c r="DI1964">
        <v>0</v>
      </c>
      <c r="DJ1964">
        <v>0</v>
      </c>
      <c r="DK1964">
        <v>1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3">
      <c r="A1965" t="str">
        <f>"09/28/2024 21:18:01.078"</f>
        <v>09/28/2024 21:18:01.078</v>
      </c>
      <c r="C1965" t="str">
        <f t="shared" si="123"/>
        <v>FFDFD7C0</v>
      </c>
      <c r="D1965" t="s">
        <v>427</v>
      </c>
      <c r="E1965">
        <v>46</v>
      </c>
      <c r="H1965">
        <v>143</v>
      </c>
      <c r="I1965" t="s">
        <v>428</v>
      </c>
      <c r="J1965" t="s">
        <v>297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"21:18:00.805"</f>
        <v>21:18:00.805</v>
      </c>
      <c r="T1965" t="str">
        <f>"21:18:00.405"</f>
        <v>21:18:00.405</v>
      </c>
      <c r="U1965" t="str">
        <f t="shared" si="121"/>
        <v>A073EB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297</v>
      </c>
      <c r="AG1965">
        <v>0</v>
      </c>
      <c r="AH1965">
        <v>3</v>
      </c>
      <c r="AI1965">
        <v>2</v>
      </c>
      <c r="AJ1965">
        <v>1</v>
      </c>
      <c r="AK1965" t="s">
        <v>919</v>
      </c>
      <c r="AL1965">
        <v>36.031143999999998</v>
      </c>
      <c r="AM1965" t="s">
        <v>684</v>
      </c>
      <c r="AN1965">
        <v>-75.667519999999996</v>
      </c>
      <c r="AO1965">
        <v>25</v>
      </c>
      <c r="AP1965">
        <v>600</v>
      </c>
      <c r="AQ1965" t="s">
        <v>129</v>
      </c>
      <c r="AR1965">
        <v>-18</v>
      </c>
      <c r="AS1965">
        <v>-71</v>
      </c>
      <c r="AT1965">
        <v>-832</v>
      </c>
      <c r="BB1965" t="str">
        <f t="shared" si="122"/>
        <v>1200</v>
      </c>
      <c r="BC1965">
        <v>1</v>
      </c>
      <c r="BD1965" t="str">
        <f t="shared" si="124"/>
        <v xml:space="preserve">N1281F  </v>
      </c>
      <c r="BE1965">
        <v>1</v>
      </c>
      <c r="BG1965">
        <v>0</v>
      </c>
      <c r="BH1965">
        <v>0</v>
      </c>
      <c r="BI1965">
        <v>0</v>
      </c>
      <c r="BJ1965">
        <v>425</v>
      </c>
      <c r="BK1965">
        <v>-175</v>
      </c>
      <c r="BL1965" t="s">
        <v>300</v>
      </c>
      <c r="BM1965">
        <v>1</v>
      </c>
      <c r="BN1965">
        <v>0</v>
      </c>
      <c r="BO1965">
        <v>1</v>
      </c>
      <c r="BP1965">
        <v>0</v>
      </c>
      <c r="BS1965">
        <v>0.08</v>
      </c>
      <c r="BT1965">
        <v>0</v>
      </c>
      <c r="BU1965">
        <v>0</v>
      </c>
      <c r="CE1965" t="str">
        <f>"21:18:00.806"</f>
        <v>21:18:00.806</v>
      </c>
      <c r="CF1965">
        <v>806197473</v>
      </c>
      <c r="CI1965">
        <v>0</v>
      </c>
      <c r="CJ1965">
        <v>1504</v>
      </c>
      <c r="CK1965">
        <v>1011.2</v>
      </c>
      <c r="CL1965">
        <v>4.2187999999999999</v>
      </c>
      <c r="CM1965">
        <v>1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5</v>
      </c>
      <c r="CY1965">
        <v>7</v>
      </c>
      <c r="CZ1965" t="s">
        <v>131</v>
      </c>
      <c r="DA1965">
        <v>145</v>
      </c>
      <c r="DB1965">
        <v>1</v>
      </c>
      <c r="DC1965" t="s">
        <v>132</v>
      </c>
      <c r="DD1965" t="s">
        <v>133</v>
      </c>
      <c r="DG1965">
        <v>1972516</v>
      </c>
      <c r="DI1965">
        <v>0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3">
      <c r="A1966" t="str">
        <f>"09/28/2024 21:18:01.078"</f>
        <v>09/28/2024 21:18:01.078</v>
      </c>
      <c r="C1966" t="str">
        <f t="shared" si="123"/>
        <v>FFDFD7C0</v>
      </c>
      <c r="D1966" t="s">
        <v>123</v>
      </c>
      <c r="E1966">
        <v>2</v>
      </c>
      <c r="H1966">
        <v>158</v>
      </c>
      <c r="I1966" t="s">
        <v>124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"21:18:00.805"</f>
        <v>21:18:00.805</v>
      </c>
      <c r="T1966" t="str">
        <f>"21:18:00.405"</f>
        <v>21:18:00.405</v>
      </c>
      <c r="U1966" t="str">
        <f t="shared" si="121"/>
        <v>A073EB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297</v>
      </c>
      <c r="AG1966">
        <v>0</v>
      </c>
      <c r="AH1966">
        <v>3</v>
      </c>
      <c r="AI1966">
        <v>2</v>
      </c>
      <c r="AJ1966">
        <v>1</v>
      </c>
      <c r="AK1966" t="s">
        <v>919</v>
      </c>
      <c r="AL1966">
        <v>36.031143999999998</v>
      </c>
      <c r="AM1966" t="s">
        <v>684</v>
      </c>
      <c r="AN1966">
        <v>-75.667519999999996</v>
      </c>
      <c r="AO1966">
        <v>25</v>
      </c>
      <c r="AP1966">
        <v>600</v>
      </c>
      <c r="AQ1966" t="s">
        <v>129</v>
      </c>
      <c r="AR1966">
        <v>-18</v>
      </c>
      <c r="AS1966">
        <v>-71</v>
      </c>
      <c r="AT1966">
        <v>-832</v>
      </c>
      <c r="BB1966" t="str">
        <f t="shared" si="122"/>
        <v>1200</v>
      </c>
      <c r="BC1966">
        <v>1</v>
      </c>
      <c r="BD1966" t="str">
        <f t="shared" si="124"/>
        <v xml:space="preserve">N1281F  </v>
      </c>
      <c r="BE1966">
        <v>1</v>
      </c>
      <c r="BG1966">
        <v>0</v>
      </c>
      <c r="BH1966">
        <v>0</v>
      </c>
      <c r="BI1966">
        <v>0</v>
      </c>
      <c r="BJ1966">
        <v>425</v>
      </c>
      <c r="BK1966">
        <v>-175</v>
      </c>
      <c r="BL1966" t="s">
        <v>300</v>
      </c>
      <c r="BM1966">
        <v>1</v>
      </c>
      <c r="BN1966">
        <v>0</v>
      </c>
      <c r="BO1966">
        <v>1</v>
      </c>
      <c r="BP1966">
        <v>0</v>
      </c>
      <c r="BS1966">
        <v>0.08</v>
      </c>
      <c r="BT1966">
        <v>0</v>
      </c>
      <c r="BU1966">
        <v>0</v>
      </c>
      <c r="CE1966" t="str">
        <f>"21:18:00.806"</f>
        <v>21:18:00.806</v>
      </c>
      <c r="CF1966">
        <v>806197473</v>
      </c>
      <c r="CI1966">
        <v>0</v>
      </c>
      <c r="CJ1966">
        <v>1504</v>
      </c>
      <c r="CK1966">
        <v>1011.2</v>
      </c>
      <c r="CL1966">
        <v>4.2187999999999999</v>
      </c>
      <c r="CM1966">
        <v>1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5</v>
      </c>
      <c r="CY1966">
        <v>7</v>
      </c>
      <c r="CZ1966" t="s">
        <v>131</v>
      </c>
      <c r="DA1966">
        <v>145</v>
      </c>
      <c r="DB1966">
        <v>1</v>
      </c>
      <c r="DC1966" t="s">
        <v>132</v>
      </c>
      <c r="DD1966" t="s">
        <v>133</v>
      </c>
      <c r="DG1966">
        <v>1972516</v>
      </c>
      <c r="DI1966">
        <v>0</v>
      </c>
      <c r="DJ1966">
        <v>0</v>
      </c>
      <c r="DK1966">
        <v>1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3">
      <c r="A1967" t="str">
        <f>"09/28/2024 21:18:01.078"</f>
        <v>09/28/2024 21:18:01.078</v>
      </c>
      <c r="C1967" t="str">
        <f t="shared" si="123"/>
        <v>FFDFD7C0</v>
      </c>
      <c r="D1967" t="s">
        <v>136</v>
      </c>
      <c r="E1967">
        <v>3</v>
      </c>
      <c r="F1967">
        <v>1003</v>
      </c>
      <c r="G1967" t="s">
        <v>142</v>
      </c>
      <c r="J1967" t="s">
        <v>137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"21:18:00.805"</f>
        <v>21:18:00.805</v>
      </c>
      <c r="T1967" t="str">
        <f>"21:18:00.405"</f>
        <v>21:18:00.405</v>
      </c>
      <c r="U1967" t="str">
        <f t="shared" si="121"/>
        <v>A073EB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297</v>
      </c>
      <c r="AG1967">
        <v>0</v>
      </c>
      <c r="AH1967">
        <v>3</v>
      </c>
      <c r="AI1967">
        <v>2</v>
      </c>
      <c r="AJ1967">
        <v>1</v>
      </c>
      <c r="AK1967" t="s">
        <v>919</v>
      </c>
      <c r="AL1967">
        <v>36.031143999999998</v>
      </c>
      <c r="AM1967" t="s">
        <v>684</v>
      </c>
      <c r="AN1967">
        <v>-75.667519999999996</v>
      </c>
      <c r="AO1967">
        <v>25</v>
      </c>
      <c r="AP1967">
        <v>600</v>
      </c>
      <c r="AQ1967" t="s">
        <v>129</v>
      </c>
      <c r="AR1967">
        <v>-18</v>
      </c>
      <c r="AS1967">
        <v>-71</v>
      </c>
      <c r="AT1967">
        <v>-832</v>
      </c>
      <c r="BB1967" t="str">
        <f t="shared" si="122"/>
        <v>1200</v>
      </c>
      <c r="BC1967">
        <v>1</v>
      </c>
      <c r="BD1967" t="str">
        <f t="shared" si="124"/>
        <v xml:space="preserve">N1281F  </v>
      </c>
      <c r="BE1967">
        <v>1</v>
      </c>
      <c r="BG1967">
        <v>0</v>
      </c>
      <c r="BH1967">
        <v>0</v>
      </c>
      <c r="BI1967">
        <v>0</v>
      </c>
      <c r="BJ1967">
        <v>425</v>
      </c>
      <c r="BK1967">
        <v>-175</v>
      </c>
      <c r="BL1967" t="s">
        <v>300</v>
      </c>
      <c r="BM1967">
        <v>1</v>
      </c>
      <c r="BN1967">
        <v>0</v>
      </c>
      <c r="BO1967">
        <v>1</v>
      </c>
      <c r="BP1967">
        <v>0</v>
      </c>
      <c r="BS1967">
        <v>0.08</v>
      </c>
      <c r="BT1967">
        <v>0</v>
      </c>
      <c r="BU1967">
        <v>0</v>
      </c>
      <c r="CE1967" t="str">
        <f>"21:18:00.806"</f>
        <v>21:18:00.806</v>
      </c>
      <c r="CF1967">
        <v>806197473</v>
      </c>
      <c r="CI1967">
        <v>0</v>
      </c>
      <c r="CJ1967">
        <v>1504</v>
      </c>
      <c r="CK1967">
        <v>1011.2</v>
      </c>
      <c r="CL1967">
        <v>4.2187999999999999</v>
      </c>
      <c r="CM1967">
        <v>1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5</v>
      </c>
      <c r="CY1967">
        <v>7</v>
      </c>
      <c r="CZ1967" t="s">
        <v>131</v>
      </c>
      <c r="DA1967">
        <v>145</v>
      </c>
      <c r="DB1967">
        <v>1</v>
      </c>
      <c r="DC1967" t="s">
        <v>132</v>
      </c>
      <c r="DD1967" t="s">
        <v>133</v>
      </c>
      <c r="DG1967">
        <v>1972516</v>
      </c>
      <c r="DI1967">
        <v>0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3">
      <c r="A1968" t="str">
        <f>"09/28/2024 21:18:01.094"</f>
        <v>09/28/2024 21:18:01.094</v>
      </c>
      <c r="C1968" t="str">
        <f t="shared" si="123"/>
        <v>FFDFD7C0</v>
      </c>
      <c r="D1968" t="s">
        <v>143</v>
      </c>
      <c r="E1968">
        <v>13</v>
      </c>
      <c r="J1968" t="s">
        <v>144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"21:18:00.805"</f>
        <v>21:18:00.805</v>
      </c>
      <c r="T1968" t="str">
        <f>"21:18:00.405"</f>
        <v>21:18:00.405</v>
      </c>
      <c r="U1968" t="str">
        <f t="shared" si="121"/>
        <v>A073EB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297</v>
      </c>
      <c r="AG1968">
        <v>0</v>
      </c>
      <c r="AH1968">
        <v>3</v>
      </c>
      <c r="AI1968">
        <v>2</v>
      </c>
      <c r="AJ1968">
        <v>1</v>
      </c>
      <c r="AK1968" t="s">
        <v>919</v>
      </c>
      <c r="AL1968">
        <v>36.031143999999998</v>
      </c>
      <c r="AM1968" t="s">
        <v>684</v>
      </c>
      <c r="AN1968">
        <v>-75.667519999999996</v>
      </c>
      <c r="AO1968">
        <v>25</v>
      </c>
      <c r="AP1968">
        <v>600</v>
      </c>
      <c r="AQ1968" t="s">
        <v>129</v>
      </c>
      <c r="AR1968">
        <v>-18</v>
      </c>
      <c r="AS1968">
        <v>-71</v>
      </c>
      <c r="AT1968">
        <v>-832</v>
      </c>
      <c r="BB1968" t="str">
        <f t="shared" si="122"/>
        <v>1200</v>
      </c>
      <c r="BC1968">
        <v>1</v>
      </c>
      <c r="BD1968" t="str">
        <f t="shared" si="124"/>
        <v xml:space="preserve">N1281F  </v>
      </c>
      <c r="BE1968">
        <v>1</v>
      </c>
      <c r="BG1968">
        <v>0</v>
      </c>
      <c r="BH1968">
        <v>0</v>
      </c>
      <c r="BI1968">
        <v>0</v>
      </c>
      <c r="BJ1968">
        <v>425</v>
      </c>
      <c r="BK1968">
        <v>-175</v>
      </c>
      <c r="BL1968" t="s">
        <v>300</v>
      </c>
      <c r="BM1968">
        <v>1</v>
      </c>
      <c r="BN1968">
        <v>0</v>
      </c>
      <c r="BO1968">
        <v>1</v>
      </c>
      <c r="BP1968">
        <v>0</v>
      </c>
      <c r="BS1968">
        <v>0.08</v>
      </c>
      <c r="BT1968">
        <v>0</v>
      </c>
      <c r="BU1968">
        <v>0</v>
      </c>
      <c r="CE1968" t="str">
        <f>"21:18:00.806"</f>
        <v>21:18:00.806</v>
      </c>
      <c r="CF1968">
        <v>806197473</v>
      </c>
      <c r="CI1968">
        <v>0</v>
      </c>
      <c r="CJ1968">
        <v>1504</v>
      </c>
      <c r="CK1968">
        <v>1011.2</v>
      </c>
      <c r="CL1968">
        <v>4.2187999999999999</v>
      </c>
      <c r="CM1968">
        <v>1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5</v>
      </c>
      <c r="CY1968">
        <v>7</v>
      </c>
      <c r="CZ1968" t="s">
        <v>131</v>
      </c>
      <c r="DA1968">
        <v>145</v>
      </c>
      <c r="DB1968">
        <v>1</v>
      </c>
      <c r="DC1968" t="s">
        <v>132</v>
      </c>
      <c r="DD1968" t="s">
        <v>133</v>
      </c>
      <c r="DG1968">
        <v>1972516</v>
      </c>
      <c r="DI1968">
        <v>0</v>
      </c>
      <c r="DJ1968">
        <v>0</v>
      </c>
      <c r="DK1968">
        <v>1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3">
      <c r="A1969" t="str">
        <f>"09/28/2024 21:18:01.157"</f>
        <v>09/28/2024 21:18:01.157</v>
      </c>
      <c r="C1969" t="str">
        <f t="shared" si="123"/>
        <v>FFDFD7C0</v>
      </c>
      <c r="D1969" t="s">
        <v>136</v>
      </c>
      <c r="E1969">
        <v>4</v>
      </c>
      <c r="F1969">
        <v>1004</v>
      </c>
      <c r="G1969" t="s">
        <v>124</v>
      </c>
      <c r="J1969" t="s">
        <v>137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"21:18:00.805"</f>
        <v>21:18:00.805</v>
      </c>
      <c r="T1969" t="str">
        <f>"21:18:00.405"</f>
        <v>21:18:00.405</v>
      </c>
      <c r="U1969" t="str">
        <f t="shared" si="121"/>
        <v>A073EB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297</v>
      </c>
      <c r="AG1969">
        <v>0</v>
      </c>
      <c r="AH1969">
        <v>3</v>
      </c>
      <c r="AI1969">
        <v>2</v>
      </c>
      <c r="AJ1969">
        <v>1</v>
      </c>
      <c r="AK1969" t="s">
        <v>919</v>
      </c>
      <c r="AL1969">
        <v>36.031143999999998</v>
      </c>
      <c r="AM1969" t="s">
        <v>684</v>
      </c>
      <c r="AN1969">
        <v>-75.667519999999996</v>
      </c>
      <c r="AO1969">
        <v>25</v>
      </c>
      <c r="AP1969">
        <v>600</v>
      </c>
      <c r="AQ1969" t="s">
        <v>129</v>
      </c>
      <c r="AR1969">
        <v>-18</v>
      </c>
      <c r="AS1969">
        <v>-71</v>
      </c>
      <c r="AT1969">
        <v>-832</v>
      </c>
      <c r="BB1969" t="str">
        <f t="shared" si="122"/>
        <v>1200</v>
      </c>
      <c r="BC1969">
        <v>1</v>
      </c>
      <c r="BD1969" t="str">
        <f t="shared" si="124"/>
        <v xml:space="preserve">N1281F  </v>
      </c>
      <c r="BE1969">
        <v>1</v>
      </c>
      <c r="BG1969">
        <v>0</v>
      </c>
      <c r="BH1969">
        <v>0</v>
      </c>
      <c r="BI1969">
        <v>0</v>
      </c>
      <c r="BJ1969">
        <v>425</v>
      </c>
      <c r="BK1969">
        <v>-175</v>
      </c>
      <c r="BL1969" t="s">
        <v>300</v>
      </c>
      <c r="BM1969">
        <v>1</v>
      </c>
      <c r="BN1969">
        <v>0</v>
      </c>
      <c r="BO1969">
        <v>1</v>
      </c>
      <c r="BP1969">
        <v>0</v>
      </c>
      <c r="BS1969">
        <v>0.08</v>
      </c>
      <c r="BT1969">
        <v>0</v>
      </c>
      <c r="BU1969">
        <v>0</v>
      </c>
      <c r="CE1969" t="str">
        <f>"21:18:00.806"</f>
        <v>21:18:00.806</v>
      </c>
      <c r="CF1969">
        <v>806197473</v>
      </c>
      <c r="CI1969">
        <v>0</v>
      </c>
      <c r="CJ1969">
        <v>1504</v>
      </c>
      <c r="CK1969">
        <v>1011.2</v>
      </c>
      <c r="CL1969">
        <v>4.2187999999999999</v>
      </c>
      <c r="CM1969">
        <v>1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5</v>
      </c>
      <c r="CY1969">
        <v>7</v>
      </c>
      <c r="CZ1969" t="s">
        <v>131</v>
      </c>
      <c r="DA1969">
        <v>145</v>
      </c>
      <c r="DB1969">
        <v>1</v>
      </c>
      <c r="DC1969" t="s">
        <v>132</v>
      </c>
      <c r="DD1969" t="s">
        <v>133</v>
      </c>
      <c r="DG1969">
        <v>1972516</v>
      </c>
      <c r="DI1969">
        <v>0</v>
      </c>
      <c r="DJ1969">
        <v>0</v>
      </c>
      <c r="DK1969">
        <v>1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3">
      <c r="A1970" t="str">
        <f>"09/28/2024 21:18:02.016"</f>
        <v>09/28/2024 21:18:02.016</v>
      </c>
      <c r="C1970" t="str">
        <f t="shared" si="123"/>
        <v>FFDFD7C0</v>
      </c>
      <c r="D1970" t="s">
        <v>427</v>
      </c>
      <c r="E1970">
        <v>46</v>
      </c>
      <c r="H1970">
        <v>143</v>
      </c>
      <c r="I1970" t="s">
        <v>428</v>
      </c>
      <c r="J1970" t="s">
        <v>297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"21:18:01.781"</f>
        <v>21:18:01.781</v>
      </c>
      <c r="T1970" t="str">
        <f>"21:18:01.381"</f>
        <v>21:18:01.381</v>
      </c>
      <c r="U1970" t="str">
        <f t="shared" si="121"/>
        <v>A073EB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297</v>
      </c>
      <c r="AG1970">
        <v>0</v>
      </c>
      <c r="AH1970">
        <v>3</v>
      </c>
      <c r="AI1970">
        <v>2</v>
      </c>
      <c r="AJ1970">
        <v>1</v>
      </c>
      <c r="AK1970" t="s">
        <v>920</v>
      </c>
      <c r="AL1970">
        <v>36.030779000000003</v>
      </c>
      <c r="AM1970" t="s">
        <v>921</v>
      </c>
      <c r="AN1970">
        <v>-75.667626999999996</v>
      </c>
      <c r="AO1970">
        <v>25</v>
      </c>
      <c r="AP1970">
        <v>600</v>
      </c>
      <c r="AQ1970" t="s">
        <v>129</v>
      </c>
      <c r="AR1970">
        <v>-18</v>
      </c>
      <c r="AS1970">
        <v>-71</v>
      </c>
      <c r="AT1970">
        <v>-832</v>
      </c>
      <c r="BB1970" t="str">
        <f t="shared" si="122"/>
        <v>1200</v>
      </c>
      <c r="BC1970">
        <v>1</v>
      </c>
      <c r="BD1970" t="str">
        <f t="shared" si="124"/>
        <v xml:space="preserve">N1281F  </v>
      </c>
      <c r="BE1970">
        <v>1</v>
      </c>
      <c r="BG1970">
        <v>0</v>
      </c>
      <c r="BH1970">
        <v>0</v>
      </c>
      <c r="BI1970">
        <v>0</v>
      </c>
      <c r="BJ1970">
        <v>425</v>
      </c>
      <c r="BK1970">
        <v>-175</v>
      </c>
      <c r="BL1970" t="s">
        <v>300</v>
      </c>
      <c r="BM1970">
        <v>1</v>
      </c>
      <c r="BN1970">
        <v>0</v>
      </c>
      <c r="BO1970">
        <v>1</v>
      </c>
      <c r="BP1970">
        <v>0</v>
      </c>
      <c r="BS1970">
        <v>0.08</v>
      </c>
      <c r="BT1970">
        <v>0</v>
      </c>
      <c r="BU1970">
        <v>0</v>
      </c>
      <c r="CE1970" t="str">
        <f>"21:18:01.784"</f>
        <v>21:18:01.784</v>
      </c>
      <c r="CF1970">
        <v>784330489</v>
      </c>
      <c r="CI1970">
        <v>0</v>
      </c>
      <c r="CJ1970">
        <v>1504</v>
      </c>
      <c r="CK1970">
        <v>1011.2</v>
      </c>
      <c r="CL1970">
        <v>4.2187999999999999</v>
      </c>
      <c r="CM1970">
        <v>1</v>
      </c>
      <c r="CN1970">
        <v>0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5</v>
      </c>
      <c r="CY1970">
        <v>7</v>
      </c>
      <c r="CZ1970" t="s">
        <v>131</v>
      </c>
      <c r="DA1970">
        <v>145</v>
      </c>
      <c r="DB1970">
        <v>1</v>
      </c>
      <c r="DC1970" t="s">
        <v>132</v>
      </c>
      <c r="DD1970" t="s">
        <v>133</v>
      </c>
      <c r="DG1970">
        <v>1973042</v>
      </c>
      <c r="DI1970">
        <v>0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3">
      <c r="A1971" t="str">
        <f>"09/28/2024 21:18:02.016"</f>
        <v>09/28/2024 21:18:02.016</v>
      </c>
      <c r="C1971" t="str">
        <f t="shared" si="123"/>
        <v>FFDFD7C0</v>
      </c>
      <c r="D1971" t="s">
        <v>123</v>
      </c>
      <c r="E1971">
        <v>2</v>
      </c>
      <c r="H1971">
        <v>158</v>
      </c>
      <c r="I1971" t="s">
        <v>124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"21:18:01.781"</f>
        <v>21:18:01.781</v>
      </c>
      <c r="T1971" t="str">
        <f>"21:18:01.381"</f>
        <v>21:18:01.381</v>
      </c>
      <c r="U1971" t="str">
        <f t="shared" si="121"/>
        <v>A073EB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297</v>
      </c>
      <c r="AG1971">
        <v>0</v>
      </c>
      <c r="AH1971">
        <v>3</v>
      </c>
      <c r="AI1971">
        <v>2</v>
      </c>
      <c r="AJ1971">
        <v>1</v>
      </c>
      <c r="AK1971" t="s">
        <v>920</v>
      </c>
      <c r="AL1971">
        <v>36.030779000000003</v>
      </c>
      <c r="AM1971" t="s">
        <v>921</v>
      </c>
      <c r="AN1971">
        <v>-75.667626999999996</v>
      </c>
      <c r="AO1971">
        <v>25</v>
      </c>
      <c r="AP1971">
        <v>600</v>
      </c>
      <c r="AQ1971" t="s">
        <v>129</v>
      </c>
      <c r="AR1971">
        <v>-18</v>
      </c>
      <c r="AS1971">
        <v>-71</v>
      </c>
      <c r="AT1971">
        <v>-832</v>
      </c>
      <c r="BB1971" t="str">
        <f t="shared" si="122"/>
        <v>1200</v>
      </c>
      <c r="BC1971">
        <v>1</v>
      </c>
      <c r="BD1971" t="str">
        <f t="shared" si="124"/>
        <v xml:space="preserve">N1281F  </v>
      </c>
      <c r="BE1971">
        <v>1</v>
      </c>
      <c r="BG1971">
        <v>0</v>
      </c>
      <c r="BH1971">
        <v>0</v>
      </c>
      <c r="BI1971">
        <v>0</v>
      </c>
      <c r="BJ1971">
        <v>425</v>
      </c>
      <c r="BK1971">
        <v>-175</v>
      </c>
      <c r="BL1971" t="s">
        <v>300</v>
      </c>
      <c r="BM1971">
        <v>1</v>
      </c>
      <c r="BN1971">
        <v>0</v>
      </c>
      <c r="BO1971">
        <v>1</v>
      </c>
      <c r="BP1971">
        <v>0</v>
      </c>
      <c r="BS1971">
        <v>0.08</v>
      </c>
      <c r="BT1971">
        <v>0</v>
      </c>
      <c r="BU1971">
        <v>0</v>
      </c>
      <c r="CE1971" t="str">
        <f>"21:18:01.784"</f>
        <v>21:18:01.784</v>
      </c>
      <c r="CF1971">
        <v>784330489</v>
      </c>
      <c r="CI1971">
        <v>0</v>
      </c>
      <c r="CJ1971">
        <v>1504</v>
      </c>
      <c r="CK1971">
        <v>1011.2</v>
      </c>
      <c r="CL1971">
        <v>4.2187999999999999</v>
      </c>
      <c r="CM1971">
        <v>1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5</v>
      </c>
      <c r="CY1971">
        <v>7</v>
      </c>
      <c r="CZ1971" t="s">
        <v>131</v>
      </c>
      <c r="DA1971">
        <v>145</v>
      </c>
      <c r="DB1971">
        <v>1</v>
      </c>
      <c r="DC1971" t="s">
        <v>132</v>
      </c>
      <c r="DD1971" t="s">
        <v>133</v>
      </c>
      <c r="DG1971">
        <v>1973042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3">
      <c r="A1972" t="str">
        <f>"09/28/2024 21:18:02.094"</f>
        <v>09/28/2024 21:18:02.094</v>
      </c>
      <c r="C1972" t="str">
        <f t="shared" si="123"/>
        <v>FFDFD7C0</v>
      </c>
      <c r="D1972" t="s">
        <v>136</v>
      </c>
      <c r="E1972">
        <v>3</v>
      </c>
      <c r="F1972">
        <v>1003</v>
      </c>
      <c r="G1972" t="s">
        <v>142</v>
      </c>
      <c r="J1972" t="s">
        <v>137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"21:18:01.781"</f>
        <v>21:18:01.781</v>
      </c>
      <c r="T1972" t="str">
        <f>"21:18:01.381"</f>
        <v>21:18:01.381</v>
      </c>
      <c r="U1972" t="str">
        <f t="shared" si="121"/>
        <v>A073EB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297</v>
      </c>
      <c r="AG1972">
        <v>0</v>
      </c>
      <c r="AH1972">
        <v>3</v>
      </c>
      <c r="AI1972">
        <v>2</v>
      </c>
      <c r="AJ1972">
        <v>1</v>
      </c>
      <c r="AK1972" t="s">
        <v>920</v>
      </c>
      <c r="AL1972">
        <v>36.030779000000003</v>
      </c>
      <c r="AM1972" t="s">
        <v>921</v>
      </c>
      <c r="AN1972">
        <v>-75.667626999999996</v>
      </c>
      <c r="AO1972">
        <v>25</v>
      </c>
      <c r="AP1972">
        <v>600</v>
      </c>
      <c r="AQ1972" t="s">
        <v>129</v>
      </c>
      <c r="AR1972">
        <v>-18</v>
      </c>
      <c r="AS1972">
        <v>-71</v>
      </c>
      <c r="AT1972">
        <v>-832</v>
      </c>
      <c r="BB1972" t="str">
        <f t="shared" si="122"/>
        <v>1200</v>
      </c>
      <c r="BC1972">
        <v>1</v>
      </c>
      <c r="BD1972" t="str">
        <f t="shared" si="124"/>
        <v xml:space="preserve">N1281F  </v>
      </c>
      <c r="BE1972">
        <v>1</v>
      </c>
      <c r="BG1972">
        <v>0</v>
      </c>
      <c r="BH1972">
        <v>0</v>
      </c>
      <c r="BI1972">
        <v>0</v>
      </c>
      <c r="BJ1972">
        <v>425</v>
      </c>
      <c r="BK1972">
        <v>-175</v>
      </c>
      <c r="BL1972" t="s">
        <v>300</v>
      </c>
      <c r="BM1972">
        <v>1</v>
      </c>
      <c r="BN1972">
        <v>0</v>
      </c>
      <c r="BO1972">
        <v>1</v>
      </c>
      <c r="BP1972">
        <v>0</v>
      </c>
      <c r="BS1972">
        <v>0.08</v>
      </c>
      <c r="BT1972">
        <v>0</v>
      </c>
      <c r="BU1972">
        <v>0</v>
      </c>
      <c r="CE1972" t="str">
        <f>"21:18:01.784"</f>
        <v>21:18:01.784</v>
      </c>
      <c r="CF1972">
        <v>784330489</v>
      </c>
      <c r="CI1972">
        <v>0</v>
      </c>
      <c r="CJ1972">
        <v>1504</v>
      </c>
      <c r="CK1972">
        <v>1011.2</v>
      </c>
      <c r="CL1972">
        <v>4.2187999999999999</v>
      </c>
      <c r="CM1972">
        <v>1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5</v>
      </c>
      <c r="CY1972">
        <v>7</v>
      </c>
      <c r="CZ1972" t="s">
        <v>131</v>
      </c>
      <c r="DA1972">
        <v>145</v>
      </c>
      <c r="DB1972">
        <v>1</v>
      </c>
      <c r="DC1972" t="s">
        <v>132</v>
      </c>
      <c r="DD1972" t="s">
        <v>133</v>
      </c>
      <c r="DG1972">
        <v>1973042</v>
      </c>
      <c r="DI1972">
        <v>0</v>
      </c>
      <c r="DJ1972">
        <v>0</v>
      </c>
      <c r="DK1972">
        <v>1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3">
      <c r="A1973" t="str">
        <f>"09/28/2024 21:18:02.094"</f>
        <v>09/28/2024 21:18:02.094</v>
      </c>
      <c r="C1973" t="str">
        <f t="shared" si="123"/>
        <v>FFDFD7C0</v>
      </c>
      <c r="D1973" t="s">
        <v>143</v>
      </c>
      <c r="E1973">
        <v>13</v>
      </c>
      <c r="J1973" t="s">
        <v>144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"21:18:01.781"</f>
        <v>21:18:01.781</v>
      </c>
      <c r="T1973" t="str">
        <f>"21:18:01.381"</f>
        <v>21:18:01.381</v>
      </c>
      <c r="U1973" t="str">
        <f t="shared" si="121"/>
        <v>A073EB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297</v>
      </c>
      <c r="AG1973">
        <v>0</v>
      </c>
      <c r="AH1973">
        <v>3</v>
      </c>
      <c r="AI1973">
        <v>2</v>
      </c>
      <c r="AJ1973">
        <v>1</v>
      </c>
      <c r="AK1973" t="s">
        <v>920</v>
      </c>
      <c r="AL1973">
        <v>36.030779000000003</v>
      </c>
      <c r="AM1973" t="s">
        <v>921</v>
      </c>
      <c r="AN1973">
        <v>-75.667626999999996</v>
      </c>
      <c r="AO1973">
        <v>25</v>
      </c>
      <c r="AP1973">
        <v>600</v>
      </c>
      <c r="AQ1973" t="s">
        <v>129</v>
      </c>
      <c r="AR1973">
        <v>-18</v>
      </c>
      <c r="AS1973">
        <v>-71</v>
      </c>
      <c r="AT1973">
        <v>-832</v>
      </c>
      <c r="BB1973" t="str">
        <f t="shared" si="122"/>
        <v>1200</v>
      </c>
      <c r="BC1973">
        <v>1</v>
      </c>
      <c r="BD1973" t="str">
        <f t="shared" si="124"/>
        <v xml:space="preserve">N1281F  </v>
      </c>
      <c r="BE1973">
        <v>1</v>
      </c>
      <c r="BG1973">
        <v>0</v>
      </c>
      <c r="BH1973">
        <v>0</v>
      </c>
      <c r="BI1973">
        <v>0</v>
      </c>
      <c r="BJ1973">
        <v>425</v>
      </c>
      <c r="BK1973">
        <v>-175</v>
      </c>
      <c r="BL1973" t="s">
        <v>300</v>
      </c>
      <c r="BM1973">
        <v>1</v>
      </c>
      <c r="BN1973">
        <v>0</v>
      </c>
      <c r="BO1973">
        <v>1</v>
      </c>
      <c r="BP1973">
        <v>0</v>
      </c>
      <c r="BS1973">
        <v>0.08</v>
      </c>
      <c r="BT1973">
        <v>0</v>
      </c>
      <c r="BU1973">
        <v>0</v>
      </c>
      <c r="CE1973" t="str">
        <f>"21:18:01.784"</f>
        <v>21:18:01.784</v>
      </c>
      <c r="CF1973">
        <v>784330489</v>
      </c>
      <c r="CI1973">
        <v>0</v>
      </c>
      <c r="CJ1973">
        <v>1504</v>
      </c>
      <c r="CK1973">
        <v>1011.2</v>
      </c>
      <c r="CL1973">
        <v>4.2187999999999999</v>
      </c>
      <c r="CM1973">
        <v>1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5</v>
      </c>
      <c r="CY1973">
        <v>7</v>
      </c>
      <c r="CZ1973" t="s">
        <v>131</v>
      </c>
      <c r="DA1973">
        <v>145</v>
      </c>
      <c r="DB1973">
        <v>1</v>
      </c>
      <c r="DC1973" t="s">
        <v>132</v>
      </c>
      <c r="DD1973" t="s">
        <v>133</v>
      </c>
      <c r="DG1973">
        <v>1973042</v>
      </c>
      <c r="DI1973">
        <v>0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3">
      <c r="A1974" t="str">
        <f>"09/28/2024 21:18:02.094"</f>
        <v>09/28/2024 21:18:02.094</v>
      </c>
      <c r="C1974" t="str">
        <f t="shared" si="123"/>
        <v>FFDFD7C0</v>
      </c>
      <c r="D1974" t="s">
        <v>136</v>
      </c>
      <c r="E1974">
        <v>4</v>
      </c>
      <c r="F1974">
        <v>1004</v>
      </c>
      <c r="G1974" t="s">
        <v>124</v>
      </c>
      <c r="J1974" t="s">
        <v>137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"21:18:01.781"</f>
        <v>21:18:01.781</v>
      </c>
      <c r="T1974" t="str">
        <f>"21:18:01.381"</f>
        <v>21:18:01.381</v>
      </c>
      <c r="U1974" t="str">
        <f t="shared" si="121"/>
        <v>A073EB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297</v>
      </c>
      <c r="AG1974">
        <v>0</v>
      </c>
      <c r="AH1974">
        <v>3</v>
      </c>
      <c r="AI1974">
        <v>2</v>
      </c>
      <c r="AJ1974">
        <v>1</v>
      </c>
      <c r="AK1974" t="s">
        <v>920</v>
      </c>
      <c r="AL1974">
        <v>36.030779000000003</v>
      </c>
      <c r="AM1974" t="s">
        <v>921</v>
      </c>
      <c r="AN1974">
        <v>-75.667626999999996</v>
      </c>
      <c r="AO1974">
        <v>25</v>
      </c>
      <c r="AP1974">
        <v>600</v>
      </c>
      <c r="AQ1974" t="s">
        <v>129</v>
      </c>
      <c r="AR1974">
        <v>-18</v>
      </c>
      <c r="AS1974">
        <v>-71</v>
      </c>
      <c r="AT1974">
        <v>-832</v>
      </c>
      <c r="BB1974" t="str">
        <f t="shared" si="122"/>
        <v>1200</v>
      </c>
      <c r="BC1974">
        <v>1</v>
      </c>
      <c r="BD1974" t="str">
        <f t="shared" si="124"/>
        <v xml:space="preserve">N1281F  </v>
      </c>
      <c r="BE1974">
        <v>1</v>
      </c>
      <c r="BG1974">
        <v>0</v>
      </c>
      <c r="BH1974">
        <v>0</v>
      </c>
      <c r="BI1974">
        <v>0</v>
      </c>
      <c r="BJ1974">
        <v>425</v>
      </c>
      <c r="BK1974">
        <v>-175</v>
      </c>
      <c r="BL1974" t="s">
        <v>300</v>
      </c>
      <c r="BM1974">
        <v>1</v>
      </c>
      <c r="BN1974">
        <v>0</v>
      </c>
      <c r="BO1974">
        <v>1</v>
      </c>
      <c r="BP1974">
        <v>0</v>
      </c>
      <c r="BS1974">
        <v>0.08</v>
      </c>
      <c r="BT1974">
        <v>0</v>
      </c>
      <c r="BU1974">
        <v>0</v>
      </c>
      <c r="CE1974" t="str">
        <f>"21:18:01.784"</f>
        <v>21:18:01.784</v>
      </c>
      <c r="CF1974">
        <v>784330489</v>
      </c>
      <c r="CI1974">
        <v>0</v>
      </c>
      <c r="CJ1974">
        <v>1504</v>
      </c>
      <c r="CK1974">
        <v>1011.2</v>
      </c>
      <c r="CL1974">
        <v>4.2187999999999999</v>
      </c>
      <c r="CM1974">
        <v>1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5</v>
      </c>
      <c r="CY1974">
        <v>7</v>
      </c>
      <c r="CZ1974" t="s">
        <v>131</v>
      </c>
      <c r="DA1974">
        <v>145</v>
      </c>
      <c r="DB1974">
        <v>1</v>
      </c>
      <c r="DC1974" t="s">
        <v>132</v>
      </c>
      <c r="DD1974" t="s">
        <v>133</v>
      </c>
      <c r="DG1974">
        <v>1973042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3">
      <c r="A1975" t="str">
        <f>"09/28/2024 21:18:03.047"</f>
        <v>09/28/2024 21:18:03.047</v>
      </c>
      <c r="C1975" t="str">
        <f t="shared" si="123"/>
        <v>FFDFD7C0</v>
      </c>
      <c r="D1975" t="s">
        <v>143</v>
      </c>
      <c r="E1975">
        <v>13</v>
      </c>
      <c r="J1975" t="s">
        <v>144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"21:18:02.781"</f>
        <v>21:18:02.781</v>
      </c>
      <c r="T1975" t="str">
        <f>"21:18:02.281"</f>
        <v>21:18:02.281</v>
      </c>
      <c r="U1975" t="str">
        <f t="shared" si="121"/>
        <v>A073EB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297</v>
      </c>
      <c r="AG1975">
        <v>0</v>
      </c>
      <c r="AH1975">
        <v>3</v>
      </c>
      <c r="AI1975">
        <v>2</v>
      </c>
      <c r="AJ1975">
        <v>1</v>
      </c>
      <c r="AK1975" t="s">
        <v>922</v>
      </c>
      <c r="AL1975">
        <v>36.030456999999998</v>
      </c>
      <c r="AM1975" t="s">
        <v>687</v>
      </c>
      <c r="AN1975">
        <v>-75.667755999999997</v>
      </c>
      <c r="AO1975">
        <v>25</v>
      </c>
      <c r="AP1975">
        <v>575</v>
      </c>
      <c r="AQ1975" t="s">
        <v>129</v>
      </c>
      <c r="AR1975">
        <v>-17</v>
      </c>
      <c r="AS1975">
        <v>-70</v>
      </c>
      <c r="AT1975">
        <v>-832</v>
      </c>
      <c r="BB1975" t="str">
        <f t="shared" si="122"/>
        <v>1200</v>
      </c>
      <c r="BC1975">
        <v>1</v>
      </c>
      <c r="BD1975" t="str">
        <f t="shared" si="124"/>
        <v xml:space="preserve">N1281F  </v>
      </c>
      <c r="BE1975">
        <v>1</v>
      </c>
      <c r="BG1975">
        <v>0</v>
      </c>
      <c r="BH1975">
        <v>0</v>
      </c>
      <c r="BI1975">
        <v>0</v>
      </c>
      <c r="BJ1975">
        <v>425</v>
      </c>
      <c r="BK1975">
        <v>-150</v>
      </c>
      <c r="BL1975" t="s">
        <v>300</v>
      </c>
      <c r="BM1975">
        <v>1</v>
      </c>
      <c r="BN1975">
        <v>0</v>
      </c>
      <c r="BO1975">
        <v>1</v>
      </c>
      <c r="BP1975">
        <v>0</v>
      </c>
      <c r="BS1975">
        <v>0.08</v>
      </c>
      <c r="BT1975">
        <v>0</v>
      </c>
      <c r="BU1975">
        <v>0</v>
      </c>
      <c r="CE1975" t="str">
        <f>"21:18:02.785"</f>
        <v>21:18:02.785</v>
      </c>
      <c r="CF1975">
        <v>785401354</v>
      </c>
      <c r="CI1975">
        <v>0</v>
      </c>
      <c r="CJ1975">
        <v>1504</v>
      </c>
      <c r="CK1975">
        <v>1011.2</v>
      </c>
      <c r="CL1975">
        <v>4.2187999999999999</v>
      </c>
      <c r="CM1975">
        <v>1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5</v>
      </c>
      <c r="CY1975">
        <v>7</v>
      </c>
      <c r="CZ1975" t="s">
        <v>131</v>
      </c>
      <c r="DA1975">
        <v>145</v>
      </c>
      <c r="DB1975">
        <v>1</v>
      </c>
      <c r="DC1975" t="s">
        <v>132</v>
      </c>
      <c r="DD1975" t="s">
        <v>133</v>
      </c>
      <c r="DG1975">
        <v>1973474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3">
      <c r="A1976" t="str">
        <f>"09/28/2024 21:18:03.094"</f>
        <v>09/28/2024 21:18:03.094</v>
      </c>
      <c r="C1976" t="str">
        <f t="shared" si="123"/>
        <v>FFDFD7C0</v>
      </c>
      <c r="D1976" t="s">
        <v>136</v>
      </c>
      <c r="E1976">
        <v>4</v>
      </c>
      <c r="F1976">
        <v>1004</v>
      </c>
      <c r="G1976" t="s">
        <v>124</v>
      </c>
      <c r="J1976" t="s">
        <v>137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"21:18:02.781"</f>
        <v>21:18:02.781</v>
      </c>
      <c r="T1976" t="str">
        <f>"21:18:02.281"</f>
        <v>21:18:02.281</v>
      </c>
      <c r="U1976" t="str">
        <f t="shared" si="121"/>
        <v>A073EB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297</v>
      </c>
      <c r="AG1976">
        <v>0</v>
      </c>
      <c r="AH1976">
        <v>3</v>
      </c>
      <c r="AI1976">
        <v>2</v>
      </c>
      <c r="AJ1976">
        <v>1</v>
      </c>
      <c r="AK1976" t="s">
        <v>922</v>
      </c>
      <c r="AL1976">
        <v>36.030456999999998</v>
      </c>
      <c r="AM1976" t="s">
        <v>687</v>
      </c>
      <c r="AN1976">
        <v>-75.667755999999997</v>
      </c>
      <c r="AO1976">
        <v>25</v>
      </c>
      <c r="AP1976">
        <v>575</v>
      </c>
      <c r="AQ1976" t="s">
        <v>129</v>
      </c>
      <c r="AR1976">
        <v>-17</v>
      </c>
      <c r="AS1976">
        <v>-70</v>
      </c>
      <c r="AT1976">
        <v>-832</v>
      </c>
      <c r="BB1976" t="str">
        <f t="shared" si="122"/>
        <v>1200</v>
      </c>
      <c r="BC1976">
        <v>1</v>
      </c>
      <c r="BD1976" t="str">
        <f t="shared" si="124"/>
        <v xml:space="preserve">N1281F  </v>
      </c>
      <c r="BE1976">
        <v>1</v>
      </c>
      <c r="BG1976">
        <v>0</v>
      </c>
      <c r="BH1976">
        <v>0</v>
      </c>
      <c r="BI1976">
        <v>0</v>
      </c>
      <c r="BJ1976">
        <v>425</v>
      </c>
      <c r="BK1976">
        <v>-150</v>
      </c>
      <c r="BL1976" t="s">
        <v>300</v>
      </c>
      <c r="BM1976">
        <v>1</v>
      </c>
      <c r="BN1976">
        <v>0</v>
      </c>
      <c r="BO1976">
        <v>1</v>
      </c>
      <c r="BP1976">
        <v>0</v>
      </c>
      <c r="BS1976">
        <v>0.08</v>
      </c>
      <c r="BT1976">
        <v>0</v>
      </c>
      <c r="BU1976">
        <v>0</v>
      </c>
      <c r="CE1976" t="str">
        <f>"21:18:02.785"</f>
        <v>21:18:02.785</v>
      </c>
      <c r="CF1976">
        <v>785401354</v>
      </c>
      <c r="CI1976">
        <v>0</v>
      </c>
      <c r="CJ1976">
        <v>1504</v>
      </c>
      <c r="CK1976">
        <v>1011.2</v>
      </c>
      <c r="CL1976">
        <v>4.2187999999999999</v>
      </c>
      <c r="CM1976">
        <v>1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5</v>
      </c>
      <c r="CY1976">
        <v>7</v>
      </c>
      <c r="CZ1976" t="s">
        <v>131</v>
      </c>
      <c r="DA1976">
        <v>145</v>
      </c>
      <c r="DB1976">
        <v>1</v>
      </c>
      <c r="DC1976" t="s">
        <v>132</v>
      </c>
      <c r="DD1976" t="s">
        <v>133</v>
      </c>
      <c r="DG1976">
        <v>1973474</v>
      </c>
      <c r="DI1976">
        <v>0</v>
      </c>
      <c r="DJ1976">
        <v>0</v>
      </c>
      <c r="DK1976">
        <v>1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3">
      <c r="A1977" t="str">
        <f>"09/28/2024 21:18:03.141"</f>
        <v>09/28/2024 21:18:03.141</v>
      </c>
      <c r="C1977" t="str">
        <f t="shared" si="123"/>
        <v>FFDFD7C0</v>
      </c>
      <c r="D1977" t="s">
        <v>123</v>
      </c>
      <c r="E1977">
        <v>2</v>
      </c>
      <c r="H1977">
        <v>158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"21:18:02.781"</f>
        <v>21:18:02.781</v>
      </c>
      <c r="T1977" t="str">
        <f>"21:18:02.281"</f>
        <v>21:18:02.281</v>
      </c>
      <c r="U1977" t="str">
        <f t="shared" si="121"/>
        <v>A073EB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297</v>
      </c>
      <c r="AG1977">
        <v>0</v>
      </c>
      <c r="AH1977">
        <v>3</v>
      </c>
      <c r="AI1977">
        <v>2</v>
      </c>
      <c r="AJ1977">
        <v>1</v>
      </c>
      <c r="AK1977" t="s">
        <v>922</v>
      </c>
      <c r="AL1977">
        <v>36.030456999999998</v>
      </c>
      <c r="AM1977" t="s">
        <v>687</v>
      </c>
      <c r="AN1977">
        <v>-75.667755999999997</v>
      </c>
      <c r="AO1977">
        <v>25</v>
      </c>
      <c r="AP1977">
        <v>575</v>
      </c>
      <c r="AQ1977" t="s">
        <v>129</v>
      </c>
      <c r="AR1977">
        <v>-17</v>
      </c>
      <c r="AS1977">
        <v>-70</v>
      </c>
      <c r="AT1977">
        <v>-832</v>
      </c>
      <c r="BB1977" t="str">
        <f t="shared" si="122"/>
        <v>1200</v>
      </c>
      <c r="BC1977">
        <v>1</v>
      </c>
      <c r="BD1977" t="str">
        <f t="shared" si="124"/>
        <v xml:space="preserve">N1281F  </v>
      </c>
      <c r="BE1977">
        <v>1</v>
      </c>
      <c r="BG1977">
        <v>0</v>
      </c>
      <c r="BH1977">
        <v>0</v>
      </c>
      <c r="BI1977">
        <v>0</v>
      </c>
      <c r="BJ1977">
        <v>425</v>
      </c>
      <c r="BK1977">
        <v>-150</v>
      </c>
      <c r="BL1977" t="s">
        <v>300</v>
      </c>
      <c r="BM1977">
        <v>1</v>
      </c>
      <c r="BN1977">
        <v>0</v>
      </c>
      <c r="BO1977">
        <v>1</v>
      </c>
      <c r="BP1977">
        <v>0</v>
      </c>
      <c r="BS1977">
        <v>0.08</v>
      </c>
      <c r="BT1977">
        <v>0</v>
      </c>
      <c r="BU1977">
        <v>0</v>
      </c>
      <c r="CE1977" t="str">
        <f>"21:18:02.785"</f>
        <v>21:18:02.785</v>
      </c>
      <c r="CF1977">
        <v>785401354</v>
      </c>
      <c r="CI1977">
        <v>0</v>
      </c>
      <c r="CJ1977">
        <v>1504</v>
      </c>
      <c r="CK1977">
        <v>1011.2</v>
      </c>
      <c r="CL1977">
        <v>4.2187999999999999</v>
      </c>
      <c r="CM1977">
        <v>1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5</v>
      </c>
      <c r="CY1977">
        <v>7</v>
      </c>
      <c r="CZ1977" t="s">
        <v>131</v>
      </c>
      <c r="DA1977">
        <v>145</v>
      </c>
      <c r="DB1977">
        <v>1</v>
      </c>
      <c r="DC1977" t="s">
        <v>132</v>
      </c>
      <c r="DD1977" t="s">
        <v>133</v>
      </c>
      <c r="DG1977">
        <v>1973474</v>
      </c>
      <c r="DI1977">
        <v>0</v>
      </c>
      <c r="DJ1977">
        <v>0</v>
      </c>
      <c r="DK1977">
        <v>1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3">
      <c r="A1978" t="str">
        <f>"09/28/2024 21:18:03.141"</f>
        <v>09/28/2024 21:18:03.141</v>
      </c>
      <c r="C1978" t="str">
        <f t="shared" si="123"/>
        <v>FFDFD7C0</v>
      </c>
      <c r="D1978" t="s">
        <v>427</v>
      </c>
      <c r="E1978">
        <v>46</v>
      </c>
      <c r="H1978">
        <v>143</v>
      </c>
      <c r="I1978" t="s">
        <v>428</v>
      </c>
      <c r="J1978" t="s">
        <v>297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"21:18:02.781"</f>
        <v>21:18:02.781</v>
      </c>
      <c r="T1978" t="str">
        <f>"21:18:02.281"</f>
        <v>21:18:02.281</v>
      </c>
      <c r="U1978" t="str">
        <f t="shared" si="121"/>
        <v>A073EB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297</v>
      </c>
      <c r="AG1978">
        <v>0</v>
      </c>
      <c r="AH1978">
        <v>3</v>
      </c>
      <c r="AI1978">
        <v>2</v>
      </c>
      <c r="AJ1978">
        <v>1</v>
      </c>
      <c r="AK1978" t="s">
        <v>922</v>
      </c>
      <c r="AL1978">
        <v>36.030456999999998</v>
      </c>
      <c r="AM1978" t="s">
        <v>687</v>
      </c>
      <c r="AN1978">
        <v>-75.667755999999997</v>
      </c>
      <c r="AO1978">
        <v>25</v>
      </c>
      <c r="AP1978">
        <v>575</v>
      </c>
      <c r="AQ1978" t="s">
        <v>129</v>
      </c>
      <c r="AR1978">
        <v>-17</v>
      </c>
      <c r="AS1978">
        <v>-70</v>
      </c>
      <c r="AT1978">
        <v>-832</v>
      </c>
      <c r="BB1978" t="str">
        <f t="shared" si="122"/>
        <v>1200</v>
      </c>
      <c r="BC1978">
        <v>1</v>
      </c>
      <c r="BD1978" t="str">
        <f t="shared" si="124"/>
        <v xml:space="preserve">N1281F  </v>
      </c>
      <c r="BE1978">
        <v>1</v>
      </c>
      <c r="BG1978">
        <v>0</v>
      </c>
      <c r="BH1978">
        <v>0</v>
      </c>
      <c r="BI1978">
        <v>0</v>
      </c>
      <c r="BJ1978">
        <v>425</v>
      </c>
      <c r="BK1978">
        <v>-150</v>
      </c>
      <c r="BL1978" t="s">
        <v>300</v>
      </c>
      <c r="BM1978">
        <v>1</v>
      </c>
      <c r="BN1978">
        <v>0</v>
      </c>
      <c r="BO1978">
        <v>1</v>
      </c>
      <c r="BP1978">
        <v>0</v>
      </c>
      <c r="BS1978">
        <v>0.08</v>
      </c>
      <c r="BT1978">
        <v>0</v>
      </c>
      <c r="BU1978">
        <v>0</v>
      </c>
      <c r="CE1978" t="str">
        <f>"21:18:02.785"</f>
        <v>21:18:02.785</v>
      </c>
      <c r="CF1978">
        <v>785401354</v>
      </c>
      <c r="CI1978">
        <v>0</v>
      </c>
      <c r="CJ1978">
        <v>1504</v>
      </c>
      <c r="CK1978">
        <v>1011.2</v>
      </c>
      <c r="CL1978">
        <v>4.2187999999999999</v>
      </c>
      <c r="CM1978">
        <v>1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5</v>
      </c>
      <c r="CY1978">
        <v>7</v>
      </c>
      <c r="CZ1978" t="s">
        <v>131</v>
      </c>
      <c r="DA1978">
        <v>145</v>
      </c>
      <c r="DB1978">
        <v>1</v>
      </c>
      <c r="DC1978" t="s">
        <v>132</v>
      </c>
      <c r="DD1978" t="s">
        <v>133</v>
      </c>
      <c r="DG1978">
        <v>1973474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3">
      <c r="A1979" t="str">
        <f>"09/28/2024 21:18:03.047"</f>
        <v>09/28/2024 21:18:03.047</v>
      </c>
      <c r="C1979" t="str">
        <f t="shared" si="123"/>
        <v>FFDFD7C0</v>
      </c>
      <c r="D1979" t="s">
        <v>136</v>
      </c>
      <c r="E1979">
        <v>3</v>
      </c>
      <c r="F1979">
        <v>1003</v>
      </c>
      <c r="G1979" t="s">
        <v>142</v>
      </c>
      <c r="J1979" t="s">
        <v>137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"21:18:02.781"</f>
        <v>21:18:02.781</v>
      </c>
      <c r="T1979" t="str">
        <f>"21:18:02.281"</f>
        <v>21:18:02.281</v>
      </c>
      <c r="U1979" t="str">
        <f t="shared" si="121"/>
        <v>A073EB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297</v>
      </c>
      <c r="AG1979">
        <v>0</v>
      </c>
      <c r="AH1979">
        <v>3</v>
      </c>
      <c r="AI1979">
        <v>2</v>
      </c>
      <c r="AJ1979">
        <v>1</v>
      </c>
      <c r="AK1979" t="s">
        <v>922</v>
      </c>
      <c r="AL1979">
        <v>36.030456999999998</v>
      </c>
      <c r="AM1979" t="s">
        <v>687</v>
      </c>
      <c r="AN1979">
        <v>-75.667755999999997</v>
      </c>
      <c r="AO1979">
        <v>25</v>
      </c>
      <c r="AP1979">
        <v>575</v>
      </c>
      <c r="AQ1979" t="s">
        <v>129</v>
      </c>
      <c r="AR1979">
        <v>-17</v>
      </c>
      <c r="AS1979">
        <v>-70</v>
      </c>
      <c r="AT1979">
        <v>-832</v>
      </c>
      <c r="BB1979" t="str">
        <f t="shared" si="122"/>
        <v>1200</v>
      </c>
      <c r="BC1979">
        <v>1</v>
      </c>
      <c r="BD1979" t="str">
        <f t="shared" si="124"/>
        <v xml:space="preserve">N1281F  </v>
      </c>
      <c r="BE1979">
        <v>1</v>
      </c>
      <c r="BG1979">
        <v>0</v>
      </c>
      <c r="BH1979">
        <v>0</v>
      </c>
      <c r="BI1979">
        <v>0</v>
      </c>
      <c r="BJ1979">
        <v>425</v>
      </c>
      <c r="BK1979">
        <v>-150</v>
      </c>
      <c r="BL1979" t="s">
        <v>300</v>
      </c>
      <c r="BM1979">
        <v>1</v>
      </c>
      <c r="BN1979">
        <v>0</v>
      </c>
      <c r="BO1979">
        <v>1</v>
      </c>
      <c r="BP1979">
        <v>0</v>
      </c>
      <c r="BS1979">
        <v>0.08</v>
      </c>
      <c r="BT1979">
        <v>0</v>
      </c>
      <c r="BU1979">
        <v>0</v>
      </c>
      <c r="CE1979" t="str">
        <f>"21:18:02.785"</f>
        <v>21:18:02.785</v>
      </c>
      <c r="CF1979">
        <v>785401354</v>
      </c>
      <c r="CI1979">
        <v>0</v>
      </c>
      <c r="CJ1979">
        <v>1504</v>
      </c>
      <c r="CK1979">
        <v>1011.2</v>
      </c>
      <c r="CL1979">
        <v>4.2187999999999999</v>
      </c>
      <c r="CM1979">
        <v>1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5</v>
      </c>
      <c r="CY1979">
        <v>7</v>
      </c>
      <c r="CZ1979" t="s">
        <v>131</v>
      </c>
      <c r="DA1979">
        <v>145</v>
      </c>
      <c r="DB1979">
        <v>1</v>
      </c>
      <c r="DC1979" t="s">
        <v>132</v>
      </c>
      <c r="DD1979" t="s">
        <v>133</v>
      </c>
      <c r="DG1979">
        <v>1973474</v>
      </c>
      <c r="DI1979">
        <v>0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3">
      <c r="A1980" t="str">
        <f>"09/28/2024 21:18:04.218"</f>
        <v>09/28/2024 21:18:04.218</v>
      </c>
      <c r="C1980" t="str">
        <f t="shared" si="123"/>
        <v>FFDFD7C0</v>
      </c>
      <c r="D1980" t="s">
        <v>136</v>
      </c>
      <c r="E1980">
        <v>3</v>
      </c>
      <c r="F1980">
        <v>1003</v>
      </c>
      <c r="G1980" t="s">
        <v>142</v>
      </c>
      <c r="J1980" t="s">
        <v>137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"21:18:03.938"</f>
        <v>21:18:03.938</v>
      </c>
      <c r="T1980" t="str">
        <f>"21:18:03.438"</f>
        <v>21:18:03.438</v>
      </c>
      <c r="U1980" t="str">
        <f t="shared" si="121"/>
        <v>A073EB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297</v>
      </c>
      <c r="AG1980">
        <v>0</v>
      </c>
      <c r="AH1980">
        <v>3</v>
      </c>
      <c r="AI1980">
        <v>2</v>
      </c>
      <c r="AJ1980">
        <v>1</v>
      </c>
      <c r="AK1980" t="s">
        <v>923</v>
      </c>
      <c r="AL1980">
        <v>36.030092000000003</v>
      </c>
      <c r="AM1980" t="s">
        <v>924</v>
      </c>
      <c r="AN1980">
        <v>-75.667799000000002</v>
      </c>
      <c r="AO1980">
        <v>25</v>
      </c>
      <c r="AP1980">
        <v>550</v>
      </c>
      <c r="AQ1980" t="s">
        <v>129</v>
      </c>
      <c r="AR1980">
        <v>-16</v>
      </c>
      <c r="AS1980">
        <v>-70</v>
      </c>
      <c r="AT1980">
        <v>-896</v>
      </c>
      <c r="BB1980" t="str">
        <f t="shared" si="122"/>
        <v>1200</v>
      </c>
      <c r="BC1980">
        <v>1</v>
      </c>
      <c r="BD1980" t="str">
        <f t="shared" si="124"/>
        <v xml:space="preserve">N1281F  </v>
      </c>
      <c r="BE1980">
        <v>1</v>
      </c>
      <c r="BG1980">
        <v>0</v>
      </c>
      <c r="BH1980">
        <v>0</v>
      </c>
      <c r="BI1980">
        <v>0</v>
      </c>
      <c r="BJ1980">
        <v>400</v>
      </c>
      <c r="BK1980">
        <v>-150</v>
      </c>
      <c r="BL1980" t="s">
        <v>300</v>
      </c>
      <c r="BM1980">
        <v>1</v>
      </c>
      <c r="BN1980">
        <v>0</v>
      </c>
      <c r="BO1980">
        <v>1</v>
      </c>
      <c r="BP1980">
        <v>0</v>
      </c>
      <c r="BS1980">
        <v>0.08</v>
      </c>
      <c r="BT1980">
        <v>0</v>
      </c>
      <c r="BU1980">
        <v>0</v>
      </c>
      <c r="CE1980" t="str">
        <f>"21:18:03.944"</f>
        <v>21:18:03.944</v>
      </c>
      <c r="CF1980">
        <v>943759959</v>
      </c>
      <c r="CI1980">
        <v>0</v>
      </c>
      <c r="CJ1980">
        <v>1504</v>
      </c>
      <c r="CK1980">
        <v>1011.2</v>
      </c>
      <c r="CL1980">
        <v>4.2187999999999999</v>
      </c>
      <c r="CM1980">
        <v>1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4</v>
      </c>
      <c r="CY1980">
        <v>7</v>
      </c>
      <c r="CZ1980" t="s">
        <v>131</v>
      </c>
      <c r="DA1980">
        <v>145</v>
      </c>
      <c r="DB1980">
        <v>1</v>
      </c>
      <c r="DC1980" t="s">
        <v>132</v>
      </c>
      <c r="DD1980" t="s">
        <v>133</v>
      </c>
      <c r="DG1980">
        <v>1974060</v>
      </c>
      <c r="DI1980">
        <v>0</v>
      </c>
      <c r="DJ1980">
        <v>0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3">
      <c r="A1981" t="str">
        <f>"09/28/2024 21:18:04.218"</f>
        <v>09/28/2024 21:18:04.218</v>
      </c>
      <c r="C1981" t="str">
        <f t="shared" si="123"/>
        <v>FFDFD7C0</v>
      </c>
      <c r="D1981" t="s">
        <v>143</v>
      </c>
      <c r="E1981">
        <v>13</v>
      </c>
      <c r="J1981" t="s">
        <v>144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"21:18:03.938"</f>
        <v>21:18:03.938</v>
      </c>
      <c r="T1981" t="str">
        <f>"21:18:03.438"</f>
        <v>21:18:03.438</v>
      </c>
      <c r="U1981" t="str">
        <f t="shared" si="121"/>
        <v>A073EB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297</v>
      </c>
      <c r="AG1981">
        <v>0</v>
      </c>
      <c r="AH1981">
        <v>3</v>
      </c>
      <c r="AI1981">
        <v>2</v>
      </c>
      <c r="AJ1981">
        <v>1</v>
      </c>
      <c r="AK1981" t="s">
        <v>923</v>
      </c>
      <c r="AL1981">
        <v>36.030092000000003</v>
      </c>
      <c r="AM1981" t="s">
        <v>924</v>
      </c>
      <c r="AN1981">
        <v>-75.667799000000002</v>
      </c>
      <c r="AO1981">
        <v>25</v>
      </c>
      <c r="AP1981">
        <v>550</v>
      </c>
      <c r="AQ1981" t="s">
        <v>129</v>
      </c>
      <c r="AR1981">
        <v>-16</v>
      </c>
      <c r="AS1981">
        <v>-70</v>
      </c>
      <c r="AT1981">
        <v>-896</v>
      </c>
      <c r="BB1981" t="str">
        <f t="shared" si="122"/>
        <v>1200</v>
      </c>
      <c r="BC1981">
        <v>1</v>
      </c>
      <c r="BD1981" t="str">
        <f t="shared" si="124"/>
        <v xml:space="preserve">N1281F  </v>
      </c>
      <c r="BE1981">
        <v>1</v>
      </c>
      <c r="BG1981">
        <v>0</v>
      </c>
      <c r="BH1981">
        <v>0</v>
      </c>
      <c r="BI1981">
        <v>0</v>
      </c>
      <c r="BJ1981">
        <v>400</v>
      </c>
      <c r="BK1981">
        <v>-150</v>
      </c>
      <c r="BL1981" t="s">
        <v>300</v>
      </c>
      <c r="BM1981">
        <v>1</v>
      </c>
      <c r="BN1981">
        <v>0</v>
      </c>
      <c r="BO1981">
        <v>1</v>
      </c>
      <c r="BP1981">
        <v>0</v>
      </c>
      <c r="BS1981">
        <v>0.08</v>
      </c>
      <c r="BT1981">
        <v>0</v>
      </c>
      <c r="BU1981">
        <v>0</v>
      </c>
      <c r="CE1981" t="str">
        <f>"21:18:03.944"</f>
        <v>21:18:03.944</v>
      </c>
      <c r="CF1981">
        <v>943759959</v>
      </c>
      <c r="CI1981">
        <v>0</v>
      </c>
      <c r="CJ1981">
        <v>1504</v>
      </c>
      <c r="CK1981">
        <v>1011.2</v>
      </c>
      <c r="CL1981">
        <v>4.2187999999999999</v>
      </c>
      <c r="CM1981">
        <v>1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4</v>
      </c>
      <c r="CY1981">
        <v>7</v>
      </c>
      <c r="CZ1981" t="s">
        <v>131</v>
      </c>
      <c r="DA1981">
        <v>145</v>
      </c>
      <c r="DB1981">
        <v>1</v>
      </c>
      <c r="DC1981" t="s">
        <v>132</v>
      </c>
      <c r="DD1981" t="s">
        <v>133</v>
      </c>
      <c r="DG1981">
        <v>1974060</v>
      </c>
      <c r="DI1981">
        <v>0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3">
      <c r="A1982" t="str">
        <f>"09/28/2024 21:18:04.250"</f>
        <v>09/28/2024 21:18:04.250</v>
      </c>
      <c r="C1982" t="str">
        <f t="shared" si="123"/>
        <v>FFDFD7C0</v>
      </c>
      <c r="D1982" t="s">
        <v>136</v>
      </c>
      <c r="E1982">
        <v>4</v>
      </c>
      <c r="F1982">
        <v>1004</v>
      </c>
      <c r="G1982" t="s">
        <v>124</v>
      </c>
      <c r="J1982" t="s">
        <v>137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"21:18:03.938"</f>
        <v>21:18:03.938</v>
      </c>
      <c r="T1982" t="str">
        <f>"21:18:03.438"</f>
        <v>21:18:03.438</v>
      </c>
      <c r="U1982" t="str">
        <f t="shared" si="121"/>
        <v>A073EB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297</v>
      </c>
      <c r="AG1982">
        <v>0</v>
      </c>
      <c r="AH1982">
        <v>3</v>
      </c>
      <c r="AI1982">
        <v>2</v>
      </c>
      <c r="AJ1982">
        <v>1</v>
      </c>
      <c r="AK1982" t="s">
        <v>923</v>
      </c>
      <c r="AL1982">
        <v>36.030092000000003</v>
      </c>
      <c r="AM1982" t="s">
        <v>924</v>
      </c>
      <c r="AN1982">
        <v>-75.667799000000002</v>
      </c>
      <c r="AO1982">
        <v>25</v>
      </c>
      <c r="AP1982">
        <v>550</v>
      </c>
      <c r="AQ1982" t="s">
        <v>129</v>
      </c>
      <c r="AR1982">
        <v>-16</v>
      </c>
      <c r="AS1982">
        <v>-70</v>
      </c>
      <c r="AT1982">
        <v>-896</v>
      </c>
      <c r="BB1982" t="str">
        <f t="shared" si="122"/>
        <v>1200</v>
      </c>
      <c r="BC1982">
        <v>1</v>
      </c>
      <c r="BD1982" t="str">
        <f t="shared" si="124"/>
        <v xml:space="preserve">N1281F  </v>
      </c>
      <c r="BE1982">
        <v>1</v>
      </c>
      <c r="BG1982">
        <v>0</v>
      </c>
      <c r="BH1982">
        <v>0</v>
      </c>
      <c r="BI1982">
        <v>0</v>
      </c>
      <c r="BJ1982">
        <v>400</v>
      </c>
      <c r="BK1982">
        <v>-150</v>
      </c>
      <c r="BL1982" t="s">
        <v>300</v>
      </c>
      <c r="BM1982">
        <v>1</v>
      </c>
      <c r="BN1982">
        <v>0</v>
      </c>
      <c r="BO1982">
        <v>1</v>
      </c>
      <c r="BP1982">
        <v>0</v>
      </c>
      <c r="BS1982">
        <v>0.08</v>
      </c>
      <c r="BT1982">
        <v>0</v>
      </c>
      <c r="BU1982">
        <v>0</v>
      </c>
      <c r="CE1982" t="str">
        <f>"21:18:03.944"</f>
        <v>21:18:03.944</v>
      </c>
      <c r="CF1982">
        <v>943759959</v>
      </c>
      <c r="CI1982">
        <v>0</v>
      </c>
      <c r="CJ1982">
        <v>1504</v>
      </c>
      <c r="CK1982">
        <v>1011.2</v>
      </c>
      <c r="CL1982">
        <v>4.2187999999999999</v>
      </c>
      <c r="CM1982">
        <v>1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4</v>
      </c>
      <c r="CY1982">
        <v>7</v>
      </c>
      <c r="CZ1982" t="s">
        <v>131</v>
      </c>
      <c r="DA1982">
        <v>145</v>
      </c>
      <c r="DB1982">
        <v>1</v>
      </c>
      <c r="DC1982" t="s">
        <v>132</v>
      </c>
      <c r="DD1982" t="s">
        <v>133</v>
      </c>
      <c r="DG1982">
        <v>1974060</v>
      </c>
      <c r="DI1982">
        <v>0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3">
      <c r="A1983" t="str">
        <f>"09/28/2024 21:18:04.250"</f>
        <v>09/28/2024 21:18:04.250</v>
      </c>
      <c r="C1983" t="str">
        <f t="shared" si="123"/>
        <v>FFDFD7C0</v>
      </c>
      <c r="D1983" t="s">
        <v>123</v>
      </c>
      <c r="E1983">
        <v>2</v>
      </c>
      <c r="H1983">
        <v>158</v>
      </c>
      <c r="I1983" t="s">
        <v>124</v>
      </c>
      <c r="J1983" t="s">
        <v>125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"21:18:03.938"</f>
        <v>21:18:03.938</v>
      </c>
      <c r="T1983" t="str">
        <f>"21:18:03.438"</f>
        <v>21:18:03.438</v>
      </c>
      <c r="U1983" t="str">
        <f t="shared" si="121"/>
        <v>A073EB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297</v>
      </c>
      <c r="AG1983">
        <v>0</v>
      </c>
      <c r="AH1983">
        <v>3</v>
      </c>
      <c r="AI1983">
        <v>2</v>
      </c>
      <c r="AJ1983">
        <v>1</v>
      </c>
      <c r="AK1983" t="s">
        <v>923</v>
      </c>
      <c r="AL1983">
        <v>36.030092000000003</v>
      </c>
      <c r="AM1983" t="s">
        <v>924</v>
      </c>
      <c r="AN1983">
        <v>-75.667799000000002</v>
      </c>
      <c r="AO1983">
        <v>25</v>
      </c>
      <c r="AP1983">
        <v>550</v>
      </c>
      <c r="AQ1983" t="s">
        <v>129</v>
      </c>
      <c r="AR1983">
        <v>-16</v>
      </c>
      <c r="AS1983">
        <v>-70</v>
      </c>
      <c r="AT1983">
        <v>-896</v>
      </c>
      <c r="BB1983" t="str">
        <f t="shared" si="122"/>
        <v>1200</v>
      </c>
      <c r="BC1983">
        <v>1</v>
      </c>
      <c r="BD1983" t="str">
        <f t="shared" si="124"/>
        <v xml:space="preserve">N1281F  </v>
      </c>
      <c r="BE1983">
        <v>1</v>
      </c>
      <c r="BG1983">
        <v>0</v>
      </c>
      <c r="BH1983">
        <v>0</v>
      </c>
      <c r="BI1983">
        <v>0</v>
      </c>
      <c r="BJ1983">
        <v>400</v>
      </c>
      <c r="BK1983">
        <v>-150</v>
      </c>
      <c r="BL1983" t="s">
        <v>300</v>
      </c>
      <c r="BM1983">
        <v>1</v>
      </c>
      <c r="BN1983">
        <v>0</v>
      </c>
      <c r="BO1983">
        <v>1</v>
      </c>
      <c r="BP1983">
        <v>0</v>
      </c>
      <c r="BS1983">
        <v>0.08</v>
      </c>
      <c r="BT1983">
        <v>0</v>
      </c>
      <c r="BU1983">
        <v>0</v>
      </c>
      <c r="CE1983" t="str">
        <f>"21:18:03.944"</f>
        <v>21:18:03.944</v>
      </c>
      <c r="CF1983">
        <v>943759959</v>
      </c>
      <c r="CI1983">
        <v>0</v>
      </c>
      <c r="CJ1983">
        <v>1504</v>
      </c>
      <c r="CK1983">
        <v>1011.2</v>
      </c>
      <c r="CL1983">
        <v>4.2187999999999999</v>
      </c>
      <c r="CM1983">
        <v>1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4</v>
      </c>
      <c r="CY1983">
        <v>7</v>
      </c>
      <c r="CZ1983" t="s">
        <v>131</v>
      </c>
      <c r="DA1983">
        <v>145</v>
      </c>
      <c r="DB1983">
        <v>1</v>
      </c>
      <c r="DC1983" t="s">
        <v>132</v>
      </c>
      <c r="DD1983" t="s">
        <v>133</v>
      </c>
      <c r="DG1983">
        <v>1974060</v>
      </c>
      <c r="DI1983">
        <v>0</v>
      </c>
      <c r="DJ1983">
        <v>0</v>
      </c>
      <c r="DK1983">
        <v>1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3">
      <c r="A1984" t="str">
        <f>"09/28/2024 21:18:04.250"</f>
        <v>09/28/2024 21:18:04.250</v>
      </c>
      <c r="C1984" t="str">
        <f t="shared" si="123"/>
        <v>FFDFD7C0</v>
      </c>
      <c r="D1984" t="s">
        <v>427</v>
      </c>
      <c r="E1984">
        <v>46</v>
      </c>
      <c r="H1984">
        <v>143</v>
      </c>
      <c r="I1984" t="s">
        <v>428</v>
      </c>
      <c r="J1984" t="s">
        <v>297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"21:18:03.938"</f>
        <v>21:18:03.938</v>
      </c>
      <c r="T1984" t="str">
        <f>"21:18:03.438"</f>
        <v>21:18:03.438</v>
      </c>
      <c r="U1984" t="str">
        <f t="shared" si="121"/>
        <v>A073EB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297</v>
      </c>
      <c r="AG1984">
        <v>0</v>
      </c>
      <c r="AH1984">
        <v>3</v>
      </c>
      <c r="AI1984">
        <v>2</v>
      </c>
      <c r="AJ1984">
        <v>1</v>
      </c>
      <c r="AK1984" t="s">
        <v>923</v>
      </c>
      <c r="AL1984">
        <v>36.030092000000003</v>
      </c>
      <c r="AM1984" t="s">
        <v>924</v>
      </c>
      <c r="AN1984">
        <v>-75.667799000000002</v>
      </c>
      <c r="AO1984">
        <v>25</v>
      </c>
      <c r="AP1984">
        <v>550</v>
      </c>
      <c r="AQ1984" t="s">
        <v>129</v>
      </c>
      <c r="AR1984">
        <v>-16</v>
      </c>
      <c r="AS1984">
        <v>-70</v>
      </c>
      <c r="AT1984">
        <v>-896</v>
      </c>
      <c r="BB1984" t="str">
        <f t="shared" si="122"/>
        <v>1200</v>
      </c>
      <c r="BC1984">
        <v>1</v>
      </c>
      <c r="BD1984" t="str">
        <f t="shared" si="124"/>
        <v xml:space="preserve">N1281F  </v>
      </c>
      <c r="BE1984">
        <v>1</v>
      </c>
      <c r="BG1984">
        <v>0</v>
      </c>
      <c r="BH1984">
        <v>0</v>
      </c>
      <c r="BI1984">
        <v>0</v>
      </c>
      <c r="BJ1984">
        <v>400</v>
      </c>
      <c r="BK1984">
        <v>-150</v>
      </c>
      <c r="BL1984" t="s">
        <v>300</v>
      </c>
      <c r="BM1984">
        <v>1</v>
      </c>
      <c r="BN1984">
        <v>0</v>
      </c>
      <c r="BO1984">
        <v>1</v>
      </c>
      <c r="BP1984">
        <v>0</v>
      </c>
      <c r="BS1984">
        <v>0.08</v>
      </c>
      <c r="BT1984">
        <v>0</v>
      </c>
      <c r="BU1984">
        <v>0</v>
      </c>
      <c r="CE1984" t="str">
        <f>"21:18:03.944"</f>
        <v>21:18:03.944</v>
      </c>
      <c r="CF1984">
        <v>943759959</v>
      </c>
      <c r="CI1984">
        <v>0</v>
      </c>
      <c r="CJ1984">
        <v>1504</v>
      </c>
      <c r="CK1984">
        <v>1011.2</v>
      </c>
      <c r="CL1984">
        <v>4.2187999999999999</v>
      </c>
      <c r="CM1984">
        <v>1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4</v>
      </c>
      <c r="CY1984">
        <v>7</v>
      </c>
      <c r="CZ1984" t="s">
        <v>131</v>
      </c>
      <c r="DA1984">
        <v>145</v>
      </c>
      <c r="DB1984">
        <v>1</v>
      </c>
      <c r="DC1984" t="s">
        <v>132</v>
      </c>
      <c r="DD1984" t="s">
        <v>133</v>
      </c>
      <c r="DG1984">
        <v>1974060</v>
      </c>
      <c r="DI1984">
        <v>0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3">
      <c r="A1985" t="str">
        <f>"09/28/2024 21:18:05.171"</f>
        <v>09/28/2024 21:18:05.171</v>
      </c>
      <c r="C1985" t="str">
        <f t="shared" si="123"/>
        <v>FFDFD7C0</v>
      </c>
      <c r="D1985" t="s">
        <v>427</v>
      </c>
      <c r="E1985">
        <v>46</v>
      </c>
      <c r="H1985">
        <v>143</v>
      </c>
      <c r="I1985" t="s">
        <v>428</v>
      </c>
      <c r="J1985" t="s">
        <v>297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"21:18:04.906"</f>
        <v>21:18:04.906</v>
      </c>
      <c r="T1985" t="str">
        <f>"21:18:04.406"</f>
        <v>21:18:04.406</v>
      </c>
      <c r="U1985" t="str">
        <f t="shared" si="121"/>
        <v>A073EB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126</v>
      </c>
      <c r="AG1985">
        <v>0</v>
      </c>
      <c r="AH1985">
        <v>0</v>
      </c>
      <c r="AI1985">
        <v>2</v>
      </c>
      <c r="AJ1985">
        <v>1</v>
      </c>
      <c r="AK1985" t="s">
        <v>925</v>
      </c>
      <c r="AL1985">
        <v>36.029792</v>
      </c>
      <c r="AM1985" t="s">
        <v>926</v>
      </c>
      <c r="AN1985">
        <v>-75.667927000000006</v>
      </c>
      <c r="AO1985">
        <v>25</v>
      </c>
      <c r="AP1985">
        <v>550</v>
      </c>
      <c r="AQ1985" t="s">
        <v>129</v>
      </c>
      <c r="AR1985">
        <v>-16</v>
      </c>
      <c r="AS1985">
        <v>-70</v>
      </c>
      <c r="AT1985">
        <v>-896</v>
      </c>
      <c r="BB1985" t="str">
        <f t="shared" si="122"/>
        <v>1200</v>
      </c>
      <c r="BC1985">
        <v>1</v>
      </c>
      <c r="BD1985" t="str">
        <f t="shared" si="124"/>
        <v xml:space="preserve">N1281F  </v>
      </c>
      <c r="BE1985">
        <v>1</v>
      </c>
      <c r="BG1985">
        <v>0</v>
      </c>
      <c r="BH1985">
        <v>0</v>
      </c>
      <c r="BI1985">
        <v>0</v>
      </c>
      <c r="BJ1985">
        <v>375</v>
      </c>
      <c r="BK1985">
        <v>-175</v>
      </c>
      <c r="BL1985" t="s">
        <v>130</v>
      </c>
      <c r="BM1985">
        <v>1</v>
      </c>
      <c r="BN1985">
        <v>0</v>
      </c>
      <c r="BO1985">
        <v>1</v>
      </c>
      <c r="BP1985">
        <v>0</v>
      </c>
      <c r="BT1985">
        <v>0</v>
      </c>
      <c r="BU1985">
        <v>0</v>
      </c>
      <c r="CE1985" t="str">
        <f>"21:18:04.912"</f>
        <v>21:18:04.912</v>
      </c>
      <c r="CF1985">
        <v>912062545</v>
      </c>
      <c r="CI1985">
        <v>0</v>
      </c>
      <c r="CJ1985">
        <v>1504</v>
      </c>
      <c r="CK1985">
        <v>1011.2</v>
      </c>
      <c r="CL1985">
        <v>4.2187999999999999</v>
      </c>
      <c r="CM1985">
        <v>1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4</v>
      </c>
      <c r="CY1985">
        <v>7</v>
      </c>
      <c r="CZ1985" t="s">
        <v>131</v>
      </c>
      <c r="DA1985">
        <v>145</v>
      </c>
      <c r="DB1985">
        <v>1</v>
      </c>
      <c r="DC1985" t="s">
        <v>132</v>
      </c>
      <c r="DD1985" t="s">
        <v>133</v>
      </c>
      <c r="DG1985">
        <v>1974497</v>
      </c>
      <c r="DI1985">
        <v>0</v>
      </c>
      <c r="DJ1985">
        <v>0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3">
      <c r="A1986" t="str">
        <f>"09/28/2024 21:18:05.171"</f>
        <v>09/28/2024 21:18:05.171</v>
      </c>
      <c r="C1986" t="str">
        <f t="shared" si="123"/>
        <v>FFDFD7C0</v>
      </c>
      <c r="D1986" t="s">
        <v>123</v>
      </c>
      <c r="E1986">
        <v>2</v>
      </c>
      <c r="H1986">
        <v>158</v>
      </c>
      <c r="I1986" t="s">
        <v>124</v>
      </c>
      <c r="J1986" t="s">
        <v>125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"21:18:04.906"</f>
        <v>21:18:04.906</v>
      </c>
      <c r="T1986" t="str">
        <f>"21:18:04.406"</f>
        <v>21:18:04.406</v>
      </c>
      <c r="U1986" t="str">
        <f t="shared" ref="U1986:U2049" si="125">"A073EB"</f>
        <v>A073EB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126</v>
      </c>
      <c r="AG1986">
        <v>0</v>
      </c>
      <c r="AH1986">
        <v>0</v>
      </c>
      <c r="AI1986">
        <v>2</v>
      </c>
      <c r="AJ1986">
        <v>1</v>
      </c>
      <c r="AK1986" t="s">
        <v>925</v>
      </c>
      <c r="AL1986">
        <v>36.029792</v>
      </c>
      <c r="AM1986" t="s">
        <v>926</v>
      </c>
      <c r="AN1986">
        <v>-75.667927000000006</v>
      </c>
      <c r="AO1986">
        <v>25</v>
      </c>
      <c r="AP1986">
        <v>550</v>
      </c>
      <c r="AQ1986" t="s">
        <v>129</v>
      </c>
      <c r="AR1986">
        <v>-16</v>
      </c>
      <c r="AS1986">
        <v>-70</v>
      </c>
      <c r="AT1986">
        <v>-896</v>
      </c>
      <c r="BB1986" t="str">
        <f t="shared" si="122"/>
        <v>1200</v>
      </c>
      <c r="BC1986">
        <v>1</v>
      </c>
      <c r="BD1986" t="str">
        <f t="shared" si="124"/>
        <v xml:space="preserve">N1281F  </v>
      </c>
      <c r="BE1986">
        <v>1</v>
      </c>
      <c r="BG1986">
        <v>0</v>
      </c>
      <c r="BH1986">
        <v>0</v>
      </c>
      <c r="BI1986">
        <v>0</v>
      </c>
      <c r="BJ1986">
        <v>375</v>
      </c>
      <c r="BK1986">
        <v>-175</v>
      </c>
      <c r="BL1986" t="s">
        <v>130</v>
      </c>
      <c r="BM1986">
        <v>1</v>
      </c>
      <c r="BN1986">
        <v>0</v>
      </c>
      <c r="BO1986">
        <v>1</v>
      </c>
      <c r="BP1986">
        <v>0</v>
      </c>
      <c r="BT1986">
        <v>0</v>
      </c>
      <c r="BU1986">
        <v>0</v>
      </c>
      <c r="CE1986" t="str">
        <f>"21:18:04.912"</f>
        <v>21:18:04.912</v>
      </c>
      <c r="CF1986">
        <v>912062545</v>
      </c>
      <c r="CI1986">
        <v>0</v>
      </c>
      <c r="CJ1986">
        <v>1504</v>
      </c>
      <c r="CK1986">
        <v>1011.2</v>
      </c>
      <c r="CL1986">
        <v>4.2187999999999999</v>
      </c>
      <c r="CM1986">
        <v>1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4</v>
      </c>
      <c r="CY1986">
        <v>7</v>
      </c>
      <c r="CZ1986" t="s">
        <v>131</v>
      </c>
      <c r="DA1986">
        <v>145</v>
      </c>
      <c r="DB1986">
        <v>1</v>
      </c>
      <c r="DC1986" t="s">
        <v>132</v>
      </c>
      <c r="DD1986" t="s">
        <v>133</v>
      </c>
      <c r="DG1986">
        <v>1974497</v>
      </c>
      <c r="DI1986">
        <v>0</v>
      </c>
      <c r="DJ1986">
        <v>0</v>
      </c>
      <c r="DK1986">
        <v>1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3">
      <c r="A1987" t="str">
        <f>"09/28/2024 21:18:05.203"</f>
        <v>09/28/2024 21:18:05.203</v>
      </c>
      <c r="C1987" t="str">
        <f t="shared" si="123"/>
        <v>FFDFD7C0</v>
      </c>
      <c r="D1987" t="s">
        <v>136</v>
      </c>
      <c r="E1987">
        <v>3</v>
      </c>
      <c r="F1987">
        <v>1003</v>
      </c>
      <c r="G1987" t="s">
        <v>142</v>
      </c>
      <c r="J1987" t="s">
        <v>137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"21:18:04.906"</f>
        <v>21:18:04.906</v>
      </c>
      <c r="T1987" t="str">
        <f>"21:18:04.406"</f>
        <v>21:18:04.406</v>
      </c>
      <c r="U1987" t="str">
        <f t="shared" si="125"/>
        <v>A073EB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126</v>
      </c>
      <c r="AG1987">
        <v>0</v>
      </c>
      <c r="AH1987">
        <v>0</v>
      </c>
      <c r="AI1987">
        <v>2</v>
      </c>
      <c r="AJ1987">
        <v>1</v>
      </c>
      <c r="AK1987" t="s">
        <v>925</v>
      </c>
      <c r="AL1987">
        <v>36.029792</v>
      </c>
      <c r="AM1987" t="s">
        <v>926</v>
      </c>
      <c r="AN1987">
        <v>-75.667927000000006</v>
      </c>
      <c r="AO1987">
        <v>25</v>
      </c>
      <c r="AP1987">
        <v>550</v>
      </c>
      <c r="AQ1987" t="s">
        <v>129</v>
      </c>
      <c r="AR1987">
        <v>-16</v>
      </c>
      <c r="AS1987">
        <v>-70</v>
      </c>
      <c r="AT1987">
        <v>-896</v>
      </c>
      <c r="BB1987" t="str">
        <f t="shared" ref="BB1987:BB2050" si="126">"1200"</f>
        <v>1200</v>
      </c>
      <c r="BC1987">
        <v>1</v>
      </c>
      <c r="BD1987" t="str">
        <f t="shared" si="124"/>
        <v xml:space="preserve">N1281F  </v>
      </c>
      <c r="BE1987">
        <v>1</v>
      </c>
      <c r="BG1987">
        <v>0</v>
      </c>
      <c r="BH1987">
        <v>0</v>
      </c>
      <c r="BI1987">
        <v>0</v>
      </c>
      <c r="BJ1987">
        <v>375</v>
      </c>
      <c r="BK1987">
        <v>-175</v>
      </c>
      <c r="BL1987" t="s">
        <v>130</v>
      </c>
      <c r="BM1987">
        <v>1</v>
      </c>
      <c r="BN1987">
        <v>0</v>
      </c>
      <c r="BO1987">
        <v>1</v>
      </c>
      <c r="BP1987">
        <v>0</v>
      </c>
      <c r="BT1987">
        <v>0</v>
      </c>
      <c r="BU1987">
        <v>0</v>
      </c>
      <c r="CE1987" t="str">
        <f>"21:18:04.912"</f>
        <v>21:18:04.912</v>
      </c>
      <c r="CF1987">
        <v>912062545</v>
      </c>
      <c r="CI1987">
        <v>0</v>
      </c>
      <c r="CJ1987">
        <v>1504</v>
      </c>
      <c r="CK1987">
        <v>1011.2</v>
      </c>
      <c r="CL1987">
        <v>4.2187999999999999</v>
      </c>
      <c r="CM1987">
        <v>1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4</v>
      </c>
      <c r="CY1987">
        <v>7</v>
      </c>
      <c r="CZ1987" t="s">
        <v>131</v>
      </c>
      <c r="DA1987">
        <v>145</v>
      </c>
      <c r="DB1987">
        <v>1</v>
      </c>
      <c r="DC1987" t="s">
        <v>132</v>
      </c>
      <c r="DD1987" t="s">
        <v>133</v>
      </c>
      <c r="DG1987">
        <v>1974497</v>
      </c>
      <c r="DI1987">
        <v>0</v>
      </c>
      <c r="DJ1987">
        <v>0</v>
      </c>
      <c r="DK1987">
        <v>1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3">
      <c r="A1988" t="str">
        <f>"09/28/2024 21:18:05.203"</f>
        <v>09/28/2024 21:18:05.203</v>
      </c>
      <c r="C1988" t="str">
        <f t="shared" si="123"/>
        <v>FFDFD7C0</v>
      </c>
      <c r="D1988" t="s">
        <v>143</v>
      </c>
      <c r="E1988">
        <v>13</v>
      </c>
      <c r="J1988" t="s">
        <v>144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"21:18:04.906"</f>
        <v>21:18:04.906</v>
      </c>
      <c r="T1988" t="str">
        <f>"21:18:04.406"</f>
        <v>21:18:04.406</v>
      </c>
      <c r="U1988" t="str">
        <f t="shared" si="125"/>
        <v>A073EB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126</v>
      </c>
      <c r="AG1988">
        <v>0</v>
      </c>
      <c r="AH1988">
        <v>0</v>
      </c>
      <c r="AI1988">
        <v>2</v>
      </c>
      <c r="AJ1988">
        <v>1</v>
      </c>
      <c r="AK1988" t="s">
        <v>925</v>
      </c>
      <c r="AL1988">
        <v>36.029792</v>
      </c>
      <c r="AM1988" t="s">
        <v>926</v>
      </c>
      <c r="AN1988">
        <v>-75.667927000000006</v>
      </c>
      <c r="AO1988">
        <v>25</v>
      </c>
      <c r="AP1988">
        <v>550</v>
      </c>
      <c r="AQ1988" t="s">
        <v>129</v>
      </c>
      <c r="AR1988">
        <v>-16</v>
      </c>
      <c r="AS1988">
        <v>-70</v>
      </c>
      <c r="AT1988">
        <v>-896</v>
      </c>
      <c r="BB1988" t="str">
        <f t="shared" si="126"/>
        <v>1200</v>
      </c>
      <c r="BC1988">
        <v>1</v>
      </c>
      <c r="BD1988" t="str">
        <f t="shared" si="124"/>
        <v xml:space="preserve">N1281F  </v>
      </c>
      <c r="BE1988">
        <v>1</v>
      </c>
      <c r="BG1988">
        <v>0</v>
      </c>
      <c r="BH1988">
        <v>0</v>
      </c>
      <c r="BI1988">
        <v>0</v>
      </c>
      <c r="BJ1988">
        <v>375</v>
      </c>
      <c r="BK1988">
        <v>-175</v>
      </c>
      <c r="BL1988" t="s">
        <v>130</v>
      </c>
      <c r="BM1988">
        <v>1</v>
      </c>
      <c r="BN1988">
        <v>0</v>
      </c>
      <c r="BO1988">
        <v>1</v>
      </c>
      <c r="BP1988">
        <v>0</v>
      </c>
      <c r="BT1988">
        <v>0</v>
      </c>
      <c r="BU1988">
        <v>0</v>
      </c>
      <c r="CE1988" t="str">
        <f>"21:18:04.912"</f>
        <v>21:18:04.912</v>
      </c>
      <c r="CF1988">
        <v>912062545</v>
      </c>
      <c r="CI1988">
        <v>0</v>
      </c>
      <c r="CJ1988">
        <v>1504</v>
      </c>
      <c r="CK1988">
        <v>1011.2</v>
      </c>
      <c r="CL1988">
        <v>4.2187999999999999</v>
      </c>
      <c r="CM1988">
        <v>1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4</v>
      </c>
      <c r="CY1988">
        <v>7</v>
      </c>
      <c r="CZ1988" t="s">
        <v>131</v>
      </c>
      <c r="DA1988">
        <v>145</v>
      </c>
      <c r="DB1988">
        <v>1</v>
      </c>
      <c r="DC1988" t="s">
        <v>132</v>
      </c>
      <c r="DD1988" t="s">
        <v>133</v>
      </c>
      <c r="DG1988">
        <v>1974497</v>
      </c>
      <c r="DI1988">
        <v>0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3">
      <c r="A1989" t="str">
        <f>"09/28/2024 21:18:05.218"</f>
        <v>09/28/2024 21:18:05.218</v>
      </c>
      <c r="C1989" t="str">
        <f t="shared" si="123"/>
        <v>FFDFD7C0</v>
      </c>
      <c r="D1989" t="s">
        <v>136</v>
      </c>
      <c r="E1989">
        <v>4</v>
      </c>
      <c r="F1989">
        <v>1004</v>
      </c>
      <c r="G1989" t="s">
        <v>124</v>
      </c>
      <c r="J1989" t="s">
        <v>137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"21:18:04.906"</f>
        <v>21:18:04.906</v>
      </c>
      <c r="T1989" t="str">
        <f>"21:18:04.406"</f>
        <v>21:18:04.406</v>
      </c>
      <c r="U1989" t="str">
        <f t="shared" si="125"/>
        <v>A073EB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126</v>
      </c>
      <c r="AG1989">
        <v>0</v>
      </c>
      <c r="AH1989">
        <v>0</v>
      </c>
      <c r="AI1989">
        <v>2</v>
      </c>
      <c r="AJ1989">
        <v>1</v>
      </c>
      <c r="AK1989" t="s">
        <v>925</v>
      </c>
      <c r="AL1989">
        <v>36.029792</v>
      </c>
      <c r="AM1989" t="s">
        <v>926</v>
      </c>
      <c r="AN1989">
        <v>-75.667927000000006</v>
      </c>
      <c r="AO1989">
        <v>25</v>
      </c>
      <c r="AP1989">
        <v>550</v>
      </c>
      <c r="AQ1989" t="s">
        <v>129</v>
      </c>
      <c r="AR1989">
        <v>-16</v>
      </c>
      <c r="AS1989">
        <v>-70</v>
      </c>
      <c r="AT1989">
        <v>-896</v>
      </c>
      <c r="BB1989" t="str">
        <f t="shared" si="126"/>
        <v>1200</v>
      </c>
      <c r="BC1989">
        <v>1</v>
      </c>
      <c r="BD1989" t="str">
        <f t="shared" si="124"/>
        <v xml:space="preserve">N1281F  </v>
      </c>
      <c r="BE1989">
        <v>1</v>
      </c>
      <c r="BG1989">
        <v>0</v>
      </c>
      <c r="BH1989">
        <v>0</v>
      </c>
      <c r="BI1989">
        <v>0</v>
      </c>
      <c r="BJ1989">
        <v>375</v>
      </c>
      <c r="BK1989">
        <v>-175</v>
      </c>
      <c r="BL1989" t="s">
        <v>130</v>
      </c>
      <c r="BM1989">
        <v>1</v>
      </c>
      <c r="BN1989">
        <v>0</v>
      </c>
      <c r="BO1989">
        <v>1</v>
      </c>
      <c r="BP1989">
        <v>0</v>
      </c>
      <c r="BT1989">
        <v>0</v>
      </c>
      <c r="BU1989">
        <v>0</v>
      </c>
      <c r="CE1989" t="str">
        <f>"21:18:04.912"</f>
        <v>21:18:04.912</v>
      </c>
      <c r="CF1989">
        <v>912062545</v>
      </c>
      <c r="CI1989">
        <v>0</v>
      </c>
      <c r="CJ1989">
        <v>1504</v>
      </c>
      <c r="CK1989">
        <v>1011.2</v>
      </c>
      <c r="CL1989">
        <v>4.2187999999999999</v>
      </c>
      <c r="CM1989">
        <v>1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4</v>
      </c>
      <c r="CY1989">
        <v>7</v>
      </c>
      <c r="CZ1989" t="s">
        <v>131</v>
      </c>
      <c r="DA1989">
        <v>145</v>
      </c>
      <c r="DB1989">
        <v>1</v>
      </c>
      <c r="DC1989" t="s">
        <v>132</v>
      </c>
      <c r="DD1989" t="s">
        <v>133</v>
      </c>
      <c r="DG1989">
        <v>1974497</v>
      </c>
      <c r="DI1989">
        <v>0</v>
      </c>
      <c r="DJ1989">
        <v>0</v>
      </c>
      <c r="DK1989">
        <v>1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3">
      <c r="A1990" t="str">
        <f>"09/28/2024 21:18:06.124"</f>
        <v>09/28/2024 21:18:06.124</v>
      </c>
      <c r="C1990" t="str">
        <f t="shared" si="123"/>
        <v>FFDFD7C0</v>
      </c>
      <c r="D1990" t="s">
        <v>136</v>
      </c>
      <c r="E1990">
        <v>3</v>
      </c>
      <c r="F1990">
        <v>1003</v>
      </c>
      <c r="G1990" t="s">
        <v>142</v>
      </c>
      <c r="J1990" t="s">
        <v>137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"21:18:05.852"</f>
        <v>21:18:05.852</v>
      </c>
      <c r="T1990" t="str">
        <f>"21:18:04.952"</f>
        <v>21:18:04.952</v>
      </c>
      <c r="U1990" t="str">
        <f t="shared" si="125"/>
        <v>A073EB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126</v>
      </c>
      <c r="AG1990">
        <v>0</v>
      </c>
      <c r="AH1990">
        <v>0</v>
      </c>
      <c r="AI1990">
        <v>2</v>
      </c>
      <c r="AJ1990">
        <v>1</v>
      </c>
      <c r="AK1990" t="s">
        <v>927</v>
      </c>
      <c r="AL1990">
        <v>36.029470000000003</v>
      </c>
      <c r="AM1990" t="s">
        <v>691</v>
      </c>
      <c r="AN1990">
        <v>-75.667991999999998</v>
      </c>
      <c r="AO1990">
        <v>25</v>
      </c>
      <c r="AP1990">
        <v>525</v>
      </c>
      <c r="AQ1990" t="s">
        <v>129</v>
      </c>
      <c r="AR1990">
        <v>-16</v>
      </c>
      <c r="AS1990">
        <v>-69</v>
      </c>
      <c r="AT1990">
        <v>-896</v>
      </c>
      <c r="BB1990" t="str">
        <f t="shared" si="126"/>
        <v>1200</v>
      </c>
      <c r="BC1990">
        <v>1</v>
      </c>
      <c r="BD1990" t="str">
        <f t="shared" si="124"/>
        <v xml:space="preserve">N1281F  </v>
      </c>
      <c r="BE1990">
        <v>1</v>
      </c>
      <c r="BG1990">
        <v>0</v>
      </c>
      <c r="BH1990">
        <v>0</v>
      </c>
      <c r="BI1990">
        <v>0</v>
      </c>
      <c r="BJ1990">
        <v>375</v>
      </c>
      <c r="BK1990">
        <v>-150</v>
      </c>
      <c r="BL1990" t="s">
        <v>130</v>
      </c>
      <c r="BM1990">
        <v>1</v>
      </c>
      <c r="BN1990">
        <v>0</v>
      </c>
      <c r="BO1990">
        <v>1</v>
      </c>
      <c r="BP1990">
        <v>0</v>
      </c>
      <c r="BT1990">
        <v>0</v>
      </c>
      <c r="BU1990">
        <v>0</v>
      </c>
      <c r="CE1990" t="str">
        <f>"21:18:05.859"</f>
        <v>21:18:05.859</v>
      </c>
      <c r="CF1990">
        <v>859065782</v>
      </c>
      <c r="CI1990">
        <v>0</v>
      </c>
      <c r="CJ1990">
        <v>1504</v>
      </c>
      <c r="CK1990">
        <v>1011.2</v>
      </c>
      <c r="CL1990">
        <v>4.2187999999999999</v>
      </c>
      <c r="CM1990">
        <v>1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4</v>
      </c>
      <c r="CY1990">
        <v>7</v>
      </c>
      <c r="CZ1990" t="s">
        <v>131</v>
      </c>
      <c r="DA1990">
        <v>145</v>
      </c>
      <c r="DB1990">
        <v>1</v>
      </c>
      <c r="DC1990" t="s">
        <v>132</v>
      </c>
      <c r="DD1990" t="s">
        <v>133</v>
      </c>
      <c r="DG1990">
        <v>1975015</v>
      </c>
      <c r="DI1990">
        <v>0</v>
      </c>
      <c r="DJ1990">
        <v>0</v>
      </c>
      <c r="DK1990">
        <v>0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3">
      <c r="A1991" t="str">
        <f>"09/28/2024 21:18:06.124"</f>
        <v>09/28/2024 21:18:06.124</v>
      </c>
      <c r="C1991" t="str">
        <f t="shared" si="123"/>
        <v>FFDFD7C0</v>
      </c>
      <c r="D1991" t="s">
        <v>143</v>
      </c>
      <c r="E1991">
        <v>13</v>
      </c>
      <c r="J1991" t="s">
        <v>144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"21:18:05.852"</f>
        <v>21:18:05.852</v>
      </c>
      <c r="T1991" t="str">
        <f>"21:18:04.952"</f>
        <v>21:18:04.952</v>
      </c>
      <c r="U1991" t="str">
        <f t="shared" si="125"/>
        <v>A073EB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126</v>
      </c>
      <c r="AG1991">
        <v>0</v>
      </c>
      <c r="AH1991">
        <v>0</v>
      </c>
      <c r="AI1991">
        <v>2</v>
      </c>
      <c r="AJ1991">
        <v>1</v>
      </c>
      <c r="AK1991" t="s">
        <v>927</v>
      </c>
      <c r="AL1991">
        <v>36.029470000000003</v>
      </c>
      <c r="AM1991" t="s">
        <v>691</v>
      </c>
      <c r="AN1991">
        <v>-75.667991999999998</v>
      </c>
      <c r="AO1991">
        <v>25</v>
      </c>
      <c r="AP1991">
        <v>525</v>
      </c>
      <c r="AQ1991" t="s">
        <v>129</v>
      </c>
      <c r="AR1991">
        <v>-16</v>
      </c>
      <c r="AS1991">
        <v>-69</v>
      </c>
      <c r="AT1991">
        <v>-896</v>
      </c>
      <c r="BB1991" t="str">
        <f t="shared" si="126"/>
        <v>1200</v>
      </c>
      <c r="BC1991">
        <v>1</v>
      </c>
      <c r="BD1991" t="str">
        <f t="shared" si="124"/>
        <v xml:space="preserve">N1281F  </v>
      </c>
      <c r="BE1991">
        <v>1</v>
      </c>
      <c r="BG1991">
        <v>0</v>
      </c>
      <c r="BH1991">
        <v>0</v>
      </c>
      <c r="BI1991">
        <v>0</v>
      </c>
      <c r="BJ1991">
        <v>375</v>
      </c>
      <c r="BK1991">
        <v>-150</v>
      </c>
      <c r="BL1991" t="s">
        <v>130</v>
      </c>
      <c r="BM1991">
        <v>1</v>
      </c>
      <c r="BN1991">
        <v>0</v>
      </c>
      <c r="BO1991">
        <v>1</v>
      </c>
      <c r="BP1991">
        <v>0</v>
      </c>
      <c r="BT1991">
        <v>0</v>
      </c>
      <c r="BU1991">
        <v>0</v>
      </c>
      <c r="CE1991" t="str">
        <f>"21:18:05.859"</f>
        <v>21:18:05.859</v>
      </c>
      <c r="CF1991">
        <v>859065782</v>
      </c>
      <c r="CI1991">
        <v>0</v>
      </c>
      <c r="CJ1991">
        <v>1504</v>
      </c>
      <c r="CK1991">
        <v>1011.2</v>
      </c>
      <c r="CL1991">
        <v>4.2187999999999999</v>
      </c>
      <c r="CM1991">
        <v>1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4</v>
      </c>
      <c r="CY1991">
        <v>7</v>
      </c>
      <c r="CZ1991" t="s">
        <v>131</v>
      </c>
      <c r="DA1991">
        <v>145</v>
      </c>
      <c r="DB1991">
        <v>1</v>
      </c>
      <c r="DC1991" t="s">
        <v>132</v>
      </c>
      <c r="DD1991" t="s">
        <v>133</v>
      </c>
      <c r="DG1991">
        <v>1975015</v>
      </c>
      <c r="DI1991">
        <v>0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3">
      <c r="A1992" t="str">
        <f>"09/28/2024 21:18:06.124"</f>
        <v>09/28/2024 21:18:06.124</v>
      </c>
      <c r="C1992" t="str">
        <f t="shared" si="123"/>
        <v>FFDFD7C0</v>
      </c>
      <c r="D1992" t="s">
        <v>136</v>
      </c>
      <c r="E1992">
        <v>4</v>
      </c>
      <c r="F1992">
        <v>1004</v>
      </c>
      <c r="G1992" t="s">
        <v>124</v>
      </c>
      <c r="J1992" t="s">
        <v>137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"21:18:05.852"</f>
        <v>21:18:05.852</v>
      </c>
      <c r="T1992" t="str">
        <f>"21:18:04.952"</f>
        <v>21:18:04.952</v>
      </c>
      <c r="U1992" t="str">
        <f t="shared" si="125"/>
        <v>A073EB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126</v>
      </c>
      <c r="AG1992">
        <v>0</v>
      </c>
      <c r="AH1992">
        <v>0</v>
      </c>
      <c r="AI1992">
        <v>2</v>
      </c>
      <c r="AJ1992">
        <v>1</v>
      </c>
      <c r="AK1992" t="s">
        <v>927</v>
      </c>
      <c r="AL1992">
        <v>36.029470000000003</v>
      </c>
      <c r="AM1992" t="s">
        <v>691</v>
      </c>
      <c r="AN1992">
        <v>-75.667991999999998</v>
      </c>
      <c r="AO1992">
        <v>25</v>
      </c>
      <c r="AP1992">
        <v>525</v>
      </c>
      <c r="AQ1992" t="s">
        <v>129</v>
      </c>
      <c r="AR1992">
        <v>-16</v>
      </c>
      <c r="AS1992">
        <v>-69</v>
      </c>
      <c r="AT1992">
        <v>-896</v>
      </c>
      <c r="BB1992" t="str">
        <f t="shared" si="126"/>
        <v>1200</v>
      </c>
      <c r="BC1992">
        <v>1</v>
      </c>
      <c r="BD1992" t="str">
        <f t="shared" si="124"/>
        <v xml:space="preserve">N1281F  </v>
      </c>
      <c r="BE1992">
        <v>1</v>
      </c>
      <c r="BG1992">
        <v>0</v>
      </c>
      <c r="BH1992">
        <v>0</v>
      </c>
      <c r="BI1992">
        <v>0</v>
      </c>
      <c r="BJ1992">
        <v>375</v>
      </c>
      <c r="BK1992">
        <v>-150</v>
      </c>
      <c r="BL1992" t="s">
        <v>130</v>
      </c>
      <c r="BM1992">
        <v>1</v>
      </c>
      <c r="BN1992">
        <v>0</v>
      </c>
      <c r="BO1992">
        <v>1</v>
      </c>
      <c r="BP1992">
        <v>0</v>
      </c>
      <c r="BT1992">
        <v>0</v>
      </c>
      <c r="BU1992">
        <v>0</v>
      </c>
      <c r="CE1992" t="str">
        <f>"21:18:05.859"</f>
        <v>21:18:05.859</v>
      </c>
      <c r="CF1992">
        <v>859065782</v>
      </c>
      <c r="CI1992">
        <v>0</v>
      </c>
      <c r="CJ1992">
        <v>1504</v>
      </c>
      <c r="CK1992">
        <v>1011.2</v>
      </c>
      <c r="CL1992">
        <v>4.2187999999999999</v>
      </c>
      <c r="CM1992">
        <v>1</v>
      </c>
      <c r="CN1992">
        <v>0</v>
      </c>
      <c r="CO1992">
        <v>0</v>
      </c>
      <c r="CP1992">
        <v>0</v>
      </c>
      <c r="CQ1992">
        <v>0</v>
      </c>
      <c r="CR1992">
        <v>0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4</v>
      </c>
      <c r="CY1992">
        <v>7</v>
      </c>
      <c r="CZ1992" t="s">
        <v>131</v>
      </c>
      <c r="DA1992">
        <v>145</v>
      </c>
      <c r="DB1992">
        <v>1</v>
      </c>
      <c r="DC1992" t="s">
        <v>132</v>
      </c>
      <c r="DD1992" t="s">
        <v>133</v>
      </c>
      <c r="DG1992">
        <v>1975015</v>
      </c>
      <c r="DI1992">
        <v>0</v>
      </c>
      <c r="DJ1992">
        <v>0</v>
      </c>
      <c r="DK1992">
        <v>1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3">
      <c r="A1993" t="str">
        <f>"09/28/2024 21:18:06.124"</f>
        <v>09/28/2024 21:18:06.124</v>
      </c>
      <c r="C1993" t="str">
        <f t="shared" si="123"/>
        <v>FFDFD7C0</v>
      </c>
      <c r="D1993" t="s">
        <v>123</v>
      </c>
      <c r="E1993">
        <v>2</v>
      </c>
      <c r="H1993">
        <v>158</v>
      </c>
      <c r="I1993" t="s">
        <v>124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"21:18:05.852"</f>
        <v>21:18:05.852</v>
      </c>
      <c r="T1993" t="str">
        <f>"21:18:04.952"</f>
        <v>21:18:04.952</v>
      </c>
      <c r="U1993" t="str">
        <f t="shared" si="125"/>
        <v>A073EB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126</v>
      </c>
      <c r="AG1993">
        <v>0</v>
      </c>
      <c r="AH1993">
        <v>0</v>
      </c>
      <c r="AI1993">
        <v>2</v>
      </c>
      <c r="AJ1993">
        <v>1</v>
      </c>
      <c r="AK1993" t="s">
        <v>927</v>
      </c>
      <c r="AL1993">
        <v>36.029470000000003</v>
      </c>
      <c r="AM1993" t="s">
        <v>691</v>
      </c>
      <c r="AN1993">
        <v>-75.667991999999998</v>
      </c>
      <c r="AO1993">
        <v>25</v>
      </c>
      <c r="AP1993">
        <v>525</v>
      </c>
      <c r="AQ1993" t="s">
        <v>129</v>
      </c>
      <c r="AR1993">
        <v>-16</v>
      </c>
      <c r="AS1993">
        <v>-69</v>
      </c>
      <c r="AT1993">
        <v>-896</v>
      </c>
      <c r="BB1993" t="str">
        <f t="shared" si="126"/>
        <v>1200</v>
      </c>
      <c r="BC1993">
        <v>1</v>
      </c>
      <c r="BD1993" t="str">
        <f t="shared" si="124"/>
        <v xml:space="preserve">N1281F  </v>
      </c>
      <c r="BE1993">
        <v>1</v>
      </c>
      <c r="BG1993">
        <v>0</v>
      </c>
      <c r="BH1993">
        <v>0</v>
      </c>
      <c r="BI1993">
        <v>0</v>
      </c>
      <c r="BJ1993">
        <v>375</v>
      </c>
      <c r="BK1993">
        <v>-150</v>
      </c>
      <c r="BL1993" t="s">
        <v>130</v>
      </c>
      <c r="BM1993">
        <v>1</v>
      </c>
      <c r="BN1993">
        <v>0</v>
      </c>
      <c r="BO1993">
        <v>1</v>
      </c>
      <c r="BP1993">
        <v>0</v>
      </c>
      <c r="BT1993">
        <v>0</v>
      </c>
      <c r="BU1993">
        <v>0</v>
      </c>
      <c r="CE1993" t="str">
        <f>"21:18:05.859"</f>
        <v>21:18:05.859</v>
      </c>
      <c r="CF1993">
        <v>859065782</v>
      </c>
      <c r="CI1993">
        <v>0</v>
      </c>
      <c r="CJ1993">
        <v>1504</v>
      </c>
      <c r="CK1993">
        <v>1011.2</v>
      </c>
      <c r="CL1993">
        <v>4.2187999999999999</v>
      </c>
      <c r="CM1993">
        <v>1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4</v>
      </c>
      <c r="CY1993">
        <v>7</v>
      </c>
      <c r="CZ1993" t="s">
        <v>131</v>
      </c>
      <c r="DA1993">
        <v>145</v>
      </c>
      <c r="DB1993">
        <v>1</v>
      </c>
      <c r="DC1993" t="s">
        <v>132</v>
      </c>
      <c r="DD1993" t="s">
        <v>133</v>
      </c>
      <c r="DG1993">
        <v>1975015</v>
      </c>
      <c r="DI1993">
        <v>0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3">
      <c r="A1994" t="str">
        <f>"09/28/2024 21:18:06.124"</f>
        <v>09/28/2024 21:18:06.124</v>
      </c>
      <c r="C1994" t="str">
        <f t="shared" si="123"/>
        <v>FFDFD7C0</v>
      </c>
      <c r="D1994" t="s">
        <v>427</v>
      </c>
      <c r="E1994">
        <v>46</v>
      </c>
      <c r="H1994">
        <v>143</v>
      </c>
      <c r="I1994" t="s">
        <v>428</v>
      </c>
      <c r="J1994" t="s">
        <v>297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"21:18:05.852"</f>
        <v>21:18:05.852</v>
      </c>
      <c r="T1994" t="str">
        <f>"21:18:04.952"</f>
        <v>21:18:04.952</v>
      </c>
      <c r="U1994" t="str">
        <f t="shared" si="125"/>
        <v>A073EB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126</v>
      </c>
      <c r="AG1994">
        <v>0</v>
      </c>
      <c r="AH1994">
        <v>0</v>
      </c>
      <c r="AI1994">
        <v>2</v>
      </c>
      <c r="AJ1994">
        <v>1</v>
      </c>
      <c r="AK1994" t="s">
        <v>927</v>
      </c>
      <c r="AL1994">
        <v>36.029470000000003</v>
      </c>
      <c r="AM1994" t="s">
        <v>691</v>
      </c>
      <c r="AN1994">
        <v>-75.667991999999998</v>
      </c>
      <c r="AO1994">
        <v>25</v>
      </c>
      <c r="AP1994">
        <v>525</v>
      </c>
      <c r="AQ1994" t="s">
        <v>129</v>
      </c>
      <c r="AR1994">
        <v>-16</v>
      </c>
      <c r="AS1994">
        <v>-69</v>
      </c>
      <c r="AT1994">
        <v>-896</v>
      </c>
      <c r="BB1994" t="str">
        <f t="shared" si="126"/>
        <v>1200</v>
      </c>
      <c r="BC1994">
        <v>1</v>
      </c>
      <c r="BD1994" t="str">
        <f t="shared" si="124"/>
        <v xml:space="preserve">N1281F  </v>
      </c>
      <c r="BE1994">
        <v>1</v>
      </c>
      <c r="BG1994">
        <v>0</v>
      </c>
      <c r="BH1994">
        <v>0</v>
      </c>
      <c r="BI1994">
        <v>0</v>
      </c>
      <c r="BJ1994">
        <v>375</v>
      </c>
      <c r="BK1994">
        <v>-150</v>
      </c>
      <c r="BL1994" t="s">
        <v>130</v>
      </c>
      <c r="BM1994">
        <v>1</v>
      </c>
      <c r="BN1994">
        <v>0</v>
      </c>
      <c r="BO1994">
        <v>1</v>
      </c>
      <c r="BP1994">
        <v>0</v>
      </c>
      <c r="BT1994">
        <v>0</v>
      </c>
      <c r="BU1994">
        <v>0</v>
      </c>
      <c r="CE1994" t="str">
        <f>"21:18:05.859"</f>
        <v>21:18:05.859</v>
      </c>
      <c r="CF1994">
        <v>859065782</v>
      </c>
      <c r="CI1994">
        <v>0</v>
      </c>
      <c r="CJ1994">
        <v>1504</v>
      </c>
      <c r="CK1994">
        <v>1011.2</v>
      </c>
      <c r="CL1994">
        <v>4.2187999999999999</v>
      </c>
      <c r="CM1994">
        <v>1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4</v>
      </c>
      <c r="CY1994">
        <v>7</v>
      </c>
      <c r="CZ1994" t="s">
        <v>131</v>
      </c>
      <c r="DA1994">
        <v>145</v>
      </c>
      <c r="DB1994">
        <v>1</v>
      </c>
      <c r="DC1994" t="s">
        <v>132</v>
      </c>
      <c r="DD1994" t="s">
        <v>133</v>
      </c>
      <c r="DG1994">
        <v>1975015</v>
      </c>
      <c r="DI1994">
        <v>0</v>
      </c>
      <c r="DJ1994">
        <v>0</v>
      </c>
      <c r="DK1994">
        <v>1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3">
      <c r="A1995" t="str">
        <f>"09/28/2024 21:18:07.218"</f>
        <v>09/28/2024 21:18:07.218</v>
      </c>
      <c r="C1995" t="str">
        <f t="shared" si="123"/>
        <v>FFDFD7C0</v>
      </c>
      <c r="D1995" t="s">
        <v>136</v>
      </c>
      <c r="E1995">
        <v>3</v>
      </c>
      <c r="F1995">
        <v>1003</v>
      </c>
      <c r="G1995" t="s">
        <v>142</v>
      </c>
      <c r="J1995" t="s">
        <v>137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"21:18:06.891"</f>
        <v>21:18:06.891</v>
      </c>
      <c r="T1995" t="str">
        <f>"21:18:06.491"</f>
        <v>21:18:06.491</v>
      </c>
      <c r="U1995" t="str">
        <f t="shared" si="125"/>
        <v>A073EB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297</v>
      </c>
      <c r="AG1995">
        <v>0</v>
      </c>
      <c r="AH1995">
        <v>3</v>
      </c>
      <c r="AI1995">
        <v>2</v>
      </c>
      <c r="AJ1995">
        <v>1</v>
      </c>
      <c r="AK1995" t="s">
        <v>928</v>
      </c>
      <c r="AL1995">
        <v>36.029170000000001</v>
      </c>
      <c r="AM1995" t="s">
        <v>693</v>
      </c>
      <c r="AN1995">
        <v>-75.668098999999998</v>
      </c>
      <c r="AO1995">
        <v>25</v>
      </c>
      <c r="AP1995">
        <v>525</v>
      </c>
      <c r="AQ1995" t="s">
        <v>129</v>
      </c>
      <c r="AR1995">
        <v>-16</v>
      </c>
      <c r="AS1995">
        <v>-69</v>
      </c>
      <c r="AT1995">
        <v>-832</v>
      </c>
      <c r="BB1995" t="str">
        <f t="shared" si="126"/>
        <v>1200</v>
      </c>
      <c r="BC1995">
        <v>1</v>
      </c>
      <c r="BD1995" t="str">
        <f t="shared" si="124"/>
        <v xml:space="preserve">N1281F  </v>
      </c>
      <c r="BE1995">
        <v>1</v>
      </c>
      <c r="BG1995">
        <v>0</v>
      </c>
      <c r="BH1995">
        <v>0</v>
      </c>
      <c r="BI1995">
        <v>0</v>
      </c>
      <c r="BJ1995">
        <v>350</v>
      </c>
      <c r="BK1995">
        <v>-175</v>
      </c>
      <c r="BL1995" t="s">
        <v>300</v>
      </c>
      <c r="BM1995">
        <v>1</v>
      </c>
      <c r="BN1995">
        <v>0</v>
      </c>
      <c r="BO1995">
        <v>1</v>
      </c>
      <c r="BP1995">
        <v>0</v>
      </c>
      <c r="BS1995">
        <v>0.08</v>
      </c>
      <c r="BT1995">
        <v>0</v>
      </c>
      <c r="BU1995">
        <v>0</v>
      </c>
      <c r="CE1995" t="str">
        <f>"21:18:06.896"</f>
        <v>21:18:06.896</v>
      </c>
      <c r="CF1995">
        <v>896181802</v>
      </c>
      <c r="CI1995">
        <v>0</v>
      </c>
      <c r="CJ1995">
        <v>1504</v>
      </c>
      <c r="CK1995">
        <v>1011.2</v>
      </c>
      <c r="CL1995">
        <v>4.2187999999999999</v>
      </c>
      <c r="CM1995">
        <v>1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4</v>
      </c>
      <c r="CY1995">
        <v>7</v>
      </c>
      <c r="CZ1995" t="s">
        <v>131</v>
      </c>
      <c r="DA1995">
        <v>145</v>
      </c>
      <c r="DB1995">
        <v>1</v>
      </c>
      <c r="DC1995" t="s">
        <v>132</v>
      </c>
      <c r="DD1995" t="s">
        <v>133</v>
      </c>
      <c r="DG1995">
        <v>1975572</v>
      </c>
      <c r="DI1995">
        <v>0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3">
      <c r="A1996" t="str">
        <f>"09/28/2024 21:18:07.218"</f>
        <v>09/28/2024 21:18:07.218</v>
      </c>
      <c r="C1996" t="str">
        <f t="shared" si="123"/>
        <v>FFDFD7C0</v>
      </c>
      <c r="D1996" t="s">
        <v>143</v>
      </c>
      <c r="E1996">
        <v>13</v>
      </c>
      <c r="J1996" t="s">
        <v>144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"21:18:06.891"</f>
        <v>21:18:06.891</v>
      </c>
      <c r="T1996" t="str">
        <f>"21:18:06.491"</f>
        <v>21:18:06.491</v>
      </c>
      <c r="U1996" t="str">
        <f t="shared" si="125"/>
        <v>A073EB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297</v>
      </c>
      <c r="AG1996">
        <v>0</v>
      </c>
      <c r="AH1996">
        <v>3</v>
      </c>
      <c r="AI1996">
        <v>2</v>
      </c>
      <c r="AJ1996">
        <v>1</v>
      </c>
      <c r="AK1996" t="s">
        <v>928</v>
      </c>
      <c r="AL1996">
        <v>36.029170000000001</v>
      </c>
      <c r="AM1996" t="s">
        <v>693</v>
      </c>
      <c r="AN1996">
        <v>-75.668098999999998</v>
      </c>
      <c r="AO1996">
        <v>25</v>
      </c>
      <c r="AP1996">
        <v>525</v>
      </c>
      <c r="AQ1996" t="s">
        <v>129</v>
      </c>
      <c r="AR1996">
        <v>-16</v>
      </c>
      <c r="AS1996">
        <v>-69</v>
      </c>
      <c r="AT1996">
        <v>-832</v>
      </c>
      <c r="BB1996" t="str">
        <f t="shared" si="126"/>
        <v>1200</v>
      </c>
      <c r="BC1996">
        <v>1</v>
      </c>
      <c r="BD1996" t="str">
        <f t="shared" si="124"/>
        <v xml:space="preserve">N1281F  </v>
      </c>
      <c r="BE1996">
        <v>1</v>
      </c>
      <c r="BG1996">
        <v>0</v>
      </c>
      <c r="BH1996">
        <v>0</v>
      </c>
      <c r="BI1996">
        <v>0</v>
      </c>
      <c r="BJ1996">
        <v>350</v>
      </c>
      <c r="BK1996">
        <v>-175</v>
      </c>
      <c r="BL1996" t="s">
        <v>300</v>
      </c>
      <c r="BM1996">
        <v>1</v>
      </c>
      <c r="BN1996">
        <v>0</v>
      </c>
      <c r="BO1996">
        <v>1</v>
      </c>
      <c r="BP1996">
        <v>0</v>
      </c>
      <c r="BS1996">
        <v>0.08</v>
      </c>
      <c r="BT1996">
        <v>0</v>
      </c>
      <c r="BU1996">
        <v>0</v>
      </c>
      <c r="CE1996" t="str">
        <f>"21:18:06.896"</f>
        <v>21:18:06.896</v>
      </c>
      <c r="CF1996">
        <v>896181802</v>
      </c>
      <c r="CI1996">
        <v>0</v>
      </c>
      <c r="CJ1996">
        <v>1504</v>
      </c>
      <c r="CK1996">
        <v>1011.2</v>
      </c>
      <c r="CL1996">
        <v>4.2187999999999999</v>
      </c>
      <c r="CM1996">
        <v>1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4</v>
      </c>
      <c r="CY1996">
        <v>7</v>
      </c>
      <c r="CZ1996" t="s">
        <v>131</v>
      </c>
      <c r="DA1996">
        <v>145</v>
      </c>
      <c r="DB1996">
        <v>1</v>
      </c>
      <c r="DC1996" t="s">
        <v>132</v>
      </c>
      <c r="DD1996" t="s">
        <v>133</v>
      </c>
      <c r="DG1996">
        <v>1975572</v>
      </c>
      <c r="DI1996">
        <v>0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3">
      <c r="A1997" t="str">
        <f>"09/28/2024 21:18:07.218"</f>
        <v>09/28/2024 21:18:07.218</v>
      </c>
      <c r="C1997" t="str">
        <f t="shared" si="123"/>
        <v>FFDFD7C0</v>
      </c>
      <c r="D1997" t="s">
        <v>136</v>
      </c>
      <c r="E1997">
        <v>4</v>
      </c>
      <c r="F1997">
        <v>1004</v>
      </c>
      <c r="G1997" t="s">
        <v>124</v>
      </c>
      <c r="J1997" t="s">
        <v>137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"21:18:06.891"</f>
        <v>21:18:06.891</v>
      </c>
      <c r="T1997" t="str">
        <f>"21:18:06.491"</f>
        <v>21:18:06.491</v>
      </c>
      <c r="U1997" t="str">
        <f t="shared" si="125"/>
        <v>A073EB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297</v>
      </c>
      <c r="AG1997">
        <v>0</v>
      </c>
      <c r="AH1997">
        <v>3</v>
      </c>
      <c r="AI1997">
        <v>2</v>
      </c>
      <c r="AJ1997">
        <v>1</v>
      </c>
      <c r="AK1997" t="s">
        <v>928</v>
      </c>
      <c r="AL1997">
        <v>36.029170000000001</v>
      </c>
      <c r="AM1997" t="s">
        <v>693</v>
      </c>
      <c r="AN1997">
        <v>-75.668098999999998</v>
      </c>
      <c r="AO1997">
        <v>25</v>
      </c>
      <c r="AP1997">
        <v>525</v>
      </c>
      <c r="AQ1997" t="s">
        <v>129</v>
      </c>
      <c r="AR1997">
        <v>-16</v>
      </c>
      <c r="AS1997">
        <v>-69</v>
      </c>
      <c r="AT1997">
        <v>-832</v>
      </c>
      <c r="BB1997" t="str">
        <f t="shared" si="126"/>
        <v>1200</v>
      </c>
      <c r="BC1997">
        <v>1</v>
      </c>
      <c r="BD1997" t="str">
        <f t="shared" si="124"/>
        <v xml:space="preserve">N1281F  </v>
      </c>
      <c r="BE1997">
        <v>1</v>
      </c>
      <c r="BG1997">
        <v>0</v>
      </c>
      <c r="BH1997">
        <v>0</v>
      </c>
      <c r="BI1997">
        <v>0</v>
      </c>
      <c r="BJ1997">
        <v>350</v>
      </c>
      <c r="BK1997">
        <v>-175</v>
      </c>
      <c r="BL1997" t="s">
        <v>300</v>
      </c>
      <c r="BM1997">
        <v>1</v>
      </c>
      <c r="BN1997">
        <v>0</v>
      </c>
      <c r="BO1997">
        <v>1</v>
      </c>
      <c r="BP1997">
        <v>0</v>
      </c>
      <c r="BS1997">
        <v>0.08</v>
      </c>
      <c r="BT1997">
        <v>0</v>
      </c>
      <c r="BU1997">
        <v>0</v>
      </c>
      <c r="CE1997" t="str">
        <f>"21:18:06.896"</f>
        <v>21:18:06.896</v>
      </c>
      <c r="CF1997">
        <v>896181802</v>
      </c>
      <c r="CI1997">
        <v>0</v>
      </c>
      <c r="CJ1997">
        <v>1504</v>
      </c>
      <c r="CK1997">
        <v>1011.2</v>
      </c>
      <c r="CL1997">
        <v>4.2187999999999999</v>
      </c>
      <c r="CM1997">
        <v>1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4</v>
      </c>
      <c r="CY1997">
        <v>7</v>
      </c>
      <c r="CZ1997" t="s">
        <v>131</v>
      </c>
      <c r="DA1997">
        <v>145</v>
      </c>
      <c r="DB1997">
        <v>1</v>
      </c>
      <c r="DC1997" t="s">
        <v>132</v>
      </c>
      <c r="DD1997" t="s">
        <v>133</v>
      </c>
      <c r="DG1997">
        <v>1975572</v>
      </c>
      <c r="DI1997">
        <v>0</v>
      </c>
      <c r="DJ1997">
        <v>0</v>
      </c>
      <c r="DK1997">
        <v>1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3">
      <c r="A1998" t="str">
        <f>"09/28/2024 21:18:07.218"</f>
        <v>09/28/2024 21:18:07.218</v>
      </c>
      <c r="C1998" t="str">
        <f t="shared" si="123"/>
        <v>FFDFD7C0</v>
      </c>
      <c r="D1998" t="s">
        <v>123</v>
      </c>
      <c r="E1998">
        <v>2</v>
      </c>
      <c r="H1998">
        <v>158</v>
      </c>
      <c r="I1998" t="s">
        <v>124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"21:18:06.891"</f>
        <v>21:18:06.891</v>
      </c>
      <c r="T1998" t="str">
        <f>"21:18:06.491"</f>
        <v>21:18:06.491</v>
      </c>
      <c r="U1998" t="str">
        <f t="shared" si="125"/>
        <v>A073EB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297</v>
      </c>
      <c r="AG1998">
        <v>0</v>
      </c>
      <c r="AH1998">
        <v>3</v>
      </c>
      <c r="AI1998">
        <v>2</v>
      </c>
      <c r="AJ1998">
        <v>1</v>
      </c>
      <c r="AK1998" t="s">
        <v>928</v>
      </c>
      <c r="AL1998">
        <v>36.029170000000001</v>
      </c>
      <c r="AM1998" t="s">
        <v>693</v>
      </c>
      <c r="AN1998">
        <v>-75.668098999999998</v>
      </c>
      <c r="AO1998">
        <v>25</v>
      </c>
      <c r="AP1998">
        <v>525</v>
      </c>
      <c r="AQ1998" t="s">
        <v>129</v>
      </c>
      <c r="AR1998">
        <v>-16</v>
      </c>
      <c r="AS1998">
        <v>-69</v>
      </c>
      <c r="AT1998">
        <v>-832</v>
      </c>
      <c r="BB1998" t="str">
        <f t="shared" si="126"/>
        <v>1200</v>
      </c>
      <c r="BC1998">
        <v>1</v>
      </c>
      <c r="BD1998" t="str">
        <f t="shared" si="124"/>
        <v xml:space="preserve">N1281F  </v>
      </c>
      <c r="BE1998">
        <v>1</v>
      </c>
      <c r="BG1998">
        <v>0</v>
      </c>
      <c r="BH1998">
        <v>0</v>
      </c>
      <c r="BI1998">
        <v>0</v>
      </c>
      <c r="BJ1998">
        <v>350</v>
      </c>
      <c r="BK1998">
        <v>-175</v>
      </c>
      <c r="BL1998" t="s">
        <v>300</v>
      </c>
      <c r="BM1998">
        <v>1</v>
      </c>
      <c r="BN1998">
        <v>0</v>
      </c>
      <c r="BO1998">
        <v>1</v>
      </c>
      <c r="BP1998">
        <v>0</v>
      </c>
      <c r="BS1998">
        <v>0.08</v>
      </c>
      <c r="BT1998">
        <v>0</v>
      </c>
      <c r="BU1998">
        <v>0</v>
      </c>
      <c r="CE1998" t="str">
        <f>"21:18:06.896"</f>
        <v>21:18:06.896</v>
      </c>
      <c r="CF1998">
        <v>896181802</v>
      </c>
      <c r="CI1998">
        <v>0</v>
      </c>
      <c r="CJ1998">
        <v>1504</v>
      </c>
      <c r="CK1998">
        <v>1011.2</v>
      </c>
      <c r="CL1998">
        <v>4.2187999999999999</v>
      </c>
      <c r="CM1998">
        <v>1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4</v>
      </c>
      <c r="CY1998">
        <v>7</v>
      </c>
      <c r="CZ1998" t="s">
        <v>131</v>
      </c>
      <c r="DA1998">
        <v>145</v>
      </c>
      <c r="DB1998">
        <v>1</v>
      </c>
      <c r="DC1998" t="s">
        <v>132</v>
      </c>
      <c r="DD1998" t="s">
        <v>133</v>
      </c>
      <c r="DG1998">
        <v>1975572</v>
      </c>
      <c r="DI1998">
        <v>0</v>
      </c>
      <c r="DJ1998">
        <v>0</v>
      </c>
      <c r="DK1998">
        <v>1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3">
      <c r="A1999" t="str">
        <f>"09/28/2024 21:18:07.218"</f>
        <v>09/28/2024 21:18:07.218</v>
      </c>
      <c r="C1999" t="str">
        <f t="shared" si="123"/>
        <v>FFDFD7C0</v>
      </c>
      <c r="D1999" t="s">
        <v>427</v>
      </c>
      <c r="E1999">
        <v>46</v>
      </c>
      <c r="H1999">
        <v>143</v>
      </c>
      <c r="I1999" t="s">
        <v>428</v>
      </c>
      <c r="J1999" t="s">
        <v>297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"21:18:06.891"</f>
        <v>21:18:06.891</v>
      </c>
      <c r="T1999" t="str">
        <f>"21:18:06.491"</f>
        <v>21:18:06.491</v>
      </c>
      <c r="U1999" t="str">
        <f t="shared" si="125"/>
        <v>A073EB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297</v>
      </c>
      <c r="AG1999">
        <v>0</v>
      </c>
      <c r="AH1999">
        <v>3</v>
      </c>
      <c r="AI1999">
        <v>2</v>
      </c>
      <c r="AJ1999">
        <v>1</v>
      </c>
      <c r="AK1999" t="s">
        <v>928</v>
      </c>
      <c r="AL1999">
        <v>36.029170000000001</v>
      </c>
      <c r="AM1999" t="s">
        <v>693</v>
      </c>
      <c r="AN1999">
        <v>-75.668098999999998</v>
      </c>
      <c r="AO1999">
        <v>25</v>
      </c>
      <c r="AP1999">
        <v>525</v>
      </c>
      <c r="AQ1999" t="s">
        <v>129</v>
      </c>
      <c r="AR1999">
        <v>-16</v>
      </c>
      <c r="AS1999">
        <v>-69</v>
      </c>
      <c r="AT1999">
        <v>-832</v>
      </c>
      <c r="BB1999" t="str">
        <f t="shared" si="126"/>
        <v>1200</v>
      </c>
      <c r="BC1999">
        <v>1</v>
      </c>
      <c r="BD1999" t="str">
        <f t="shared" si="124"/>
        <v xml:space="preserve">N1281F  </v>
      </c>
      <c r="BE1999">
        <v>1</v>
      </c>
      <c r="BG1999">
        <v>0</v>
      </c>
      <c r="BH1999">
        <v>0</v>
      </c>
      <c r="BI1999">
        <v>0</v>
      </c>
      <c r="BJ1999">
        <v>350</v>
      </c>
      <c r="BK1999">
        <v>-175</v>
      </c>
      <c r="BL1999" t="s">
        <v>300</v>
      </c>
      <c r="BM1999">
        <v>1</v>
      </c>
      <c r="BN1999">
        <v>0</v>
      </c>
      <c r="BO1999">
        <v>1</v>
      </c>
      <c r="BP1999">
        <v>0</v>
      </c>
      <c r="BS1999">
        <v>0.08</v>
      </c>
      <c r="BT1999">
        <v>0</v>
      </c>
      <c r="BU1999">
        <v>0</v>
      </c>
      <c r="CE1999" t="str">
        <f>"21:18:06.896"</f>
        <v>21:18:06.896</v>
      </c>
      <c r="CF1999">
        <v>896181802</v>
      </c>
      <c r="CI1999">
        <v>0</v>
      </c>
      <c r="CJ1999">
        <v>1504</v>
      </c>
      <c r="CK1999">
        <v>1011.2</v>
      </c>
      <c r="CL1999">
        <v>4.2187999999999999</v>
      </c>
      <c r="CM1999">
        <v>1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4</v>
      </c>
      <c r="CY1999">
        <v>7</v>
      </c>
      <c r="CZ1999" t="s">
        <v>131</v>
      </c>
      <c r="DA1999">
        <v>145</v>
      </c>
      <c r="DB1999">
        <v>1</v>
      </c>
      <c r="DC1999" t="s">
        <v>132</v>
      </c>
      <c r="DD1999" t="s">
        <v>133</v>
      </c>
      <c r="DG1999">
        <v>1975572</v>
      </c>
      <c r="DI1999">
        <v>0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3">
      <c r="A2000" t="str">
        <f>"09/28/2024 21:18:08.124"</f>
        <v>09/28/2024 21:18:08.124</v>
      </c>
      <c r="C2000" t="str">
        <f t="shared" si="123"/>
        <v>FFDFD7C0</v>
      </c>
      <c r="D2000" t="s">
        <v>427</v>
      </c>
      <c r="E2000">
        <v>46</v>
      </c>
      <c r="H2000">
        <v>143</v>
      </c>
      <c r="I2000" t="s">
        <v>428</v>
      </c>
      <c r="J2000" t="s">
        <v>297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"21:18:07.750"</f>
        <v>21:18:07.750</v>
      </c>
      <c r="T2000" t="str">
        <f>"21:18:07.350"</f>
        <v>21:18:07.350</v>
      </c>
      <c r="U2000" t="str">
        <f t="shared" si="125"/>
        <v>A073EB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297</v>
      </c>
      <c r="AG2000">
        <v>0</v>
      </c>
      <c r="AH2000">
        <v>3</v>
      </c>
      <c r="AI2000">
        <v>2</v>
      </c>
      <c r="AJ2000">
        <v>1</v>
      </c>
      <c r="AK2000" t="s">
        <v>929</v>
      </c>
      <c r="AL2000">
        <v>36.028869</v>
      </c>
      <c r="AM2000" t="s">
        <v>930</v>
      </c>
      <c r="AN2000">
        <v>-75.668163000000007</v>
      </c>
      <c r="AO2000">
        <v>25</v>
      </c>
      <c r="AP2000">
        <v>500</v>
      </c>
      <c r="AQ2000" t="s">
        <v>129</v>
      </c>
      <c r="AR2000">
        <v>-16</v>
      </c>
      <c r="AS2000">
        <v>-69</v>
      </c>
      <c r="AT2000">
        <v>-832</v>
      </c>
      <c r="BB2000" t="str">
        <f t="shared" si="126"/>
        <v>1200</v>
      </c>
      <c r="BC2000">
        <v>1</v>
      </c>
      <c r="BD2000" t="str">
        <f t="shared" si="124"/>
        <v xml:space="preserve">N1281F  </v>
      </c>
      <c r="BE2000">
        <v>1</v>
      </c>
      <c r="BG2000">
        <v>0</v>
      </c>
      <c r="BH2000">
        <v>0</v>
      </c>
      <c r="BI2000">
        <v>0</v>
      </c>
      <c r="BJ2000">
        <v>350</v>
      </c>
      <c r="BK2000">
        <v>-150</v>
      </c>
      <c r="BL2000" t="s">
        <v>300</v>
      </c>
      <c r="BM2000">
        <v>1</v>
      </c>
      <c r="BN2000">
        <v>0</v>
      </c>
      <c r="BO2000">
        <v>1</v>
      </c>
      <c r="BP2000">
        <v>0</v>
      </c>
      <c r="BS2000">
        <v>0.08</v>
      </c>
      <c r="BT2000">
        <v>0</v>
      </c>
      <c r="BU2000">
        <v>0</v>
      </c>
      <c r="CE2000" t="str">
        <f>"21:18:07.751"</f>
        <v>21:18:07.751</v>
      </c>
      <c r="CF2000">
        <v>751433776</v>
      </c>
      <c r="CI2000">
        <v>0</v>
      </c>
      <c r="CJ2000">
        <v>1504</v>
      </c>
      <c r="CK2000">
        <v>1011.2</v>
      </c>
      <c r="CL2000">
        <v>4.2187999999999999</v>
      </c>
      <c r="CM2000">
        <v>1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3</v>
      </c>
      <c r="CY2000">
        <v>7</v>
      </c>
      <c r="CZ2000" t="s">
        <v>131</v>
      </c>
      <c r="DA2000">
        <v>145</v>
      </c>
      <c r="DB2000">
        <v>1</v>
      </c>
      <c r="DC2000" t="s">
        <v>132</v>
      </c>
      <c r="DD2000" t="s">
        <v>133</v>
      </c>
      <c r="DG2000">
        <v>1975968</v>
      </c>
      <c r="DI2000">
        <v>0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3">
      <c r="A2001" t="str">
        <f>"09/28/2024 21:18:08.124"</f>
        <v>09/28/2024 21:18:08.124</v>
      </c>
      <c r="C2001" t="str">
        <f t="shared" si="123"/>
        <v>FFDFD7C0</v>
      </c>
      <c r="D2001" t="s">
        <v>123</v>
      </c>
      <c r="E2001">
        <v>2</v>
      </c>
      <c r="H2001">
        <v>158</v>
      </c>
      <c r="I2001" t="s">
        <v>124</v>
      </c>
      <c r="J2001" t="s">
        <v>125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"21:18:07.750"</f>
        <v>21:18:07.750</v>
      </c>
      <c r="T2001" t="str">
        <f>"21:18:07.350"</f>
        <v>21:18:07.350</v>
      </c>
      <c r="U2001" t="str">
        <f t="shared" si="125"/>
        <v>A073EB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297</v>
      </c>
      <c r="AG2001">
        <v>0</v>
      </c>
      <c r="AH2001">
        <v>3</v>
      </c>
      <c r="AI2001">
        <v>2</v>
      </c>
      <c r="AJ2001">
        <v>1</v>
      </c>
      <c r="AK2001" t="s">
        <v>929</v>
      </c>
      <c r="AL2001">
        <v>36.028869</v>
      </c>
      <c r="AM2001" t="s">
        <v>930</v>
      </c>
      <c r="AN2001">
        <v>-75.668163000000007</v>
      </c>
      <c r="AO2001">
        <v>25</v>
      </c>
      <c r="AP2001">
        <v>500</v>
      </c>
      <c r="AQ2001" t="s">
        <v>129</v>
      </c>
      <c r="AR2001">
        <v>-16</v>
      </c>
      <c r="AS2001">
        <v>-69</v>
      </c>
      <c r="AT2001">
        <v>-832</v>
      </c>
      <c r="BB2001" t="str">
        <f t="shared" si="126"/>
        <v>1200</v>
      </c>
      <c r="BC2001">
        <v>1</v>
      </c>
      <c r="BD2001" t="str">
        <f t="shared" si="124"/>
        <v xml:space="preserve">N1281F  </v>
      </c>
      <c r="BE2001">
        <v>1</v>
      </c>
      <c r="BG2001">
        <v>0</v>
      </c>
      <c r="BH2001">
        <v>0</v>
      </c>
      <c r="BI2001">
        <v>0</v>
      </c>
      <c r="BJ2001">
        <v>350</v>
      </c>
      <c r="BK2001">
        <v>-150</v>
      </c>
      <c r="BL2001" t="s">
        <v>300</v>
      </c>
      <c r="BM2001">
        <v>1</v>
      </c>
      <c r="BN2001">
        <v>0</v>
      </c>
      <c r="BO2001">
        <v>1</v>
      </c>
      <c r="BP2001">
        <v>0</v>
      </c>
      <c r="BS2001">
        <v>0.08</v>
      </c>
      <c r="BT2001">
        <v>0</v>
      </c>
      <c r="BU2001">
        <v>0</v>
      </c>
      <c r="CE2001" t="str">
        <f>"21:18:07.751"</f>
        <v>21:18:07.751</v>
      </c>
      <c r="CF2001">
        <v>751433776</v>
      </c>
      <c r="CI2001">
        <v>0</v>
      </c>
      <c r="CJ2001">
        <v>1504</v>
      </c>
      <c r="CK2001">
        <v>1011.2</v>
      </c>
      <c r="CL2001">
        <v>4.2187999999999999</v>
      </c>
      <c r="CM2001">
        <v>1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3</v>
      </c>
      <c r="CY2001">
        <v>7</v>
      </c>
      <c r="CZ2001" t="s">
        <v>131</v>
      </c>
      <c r="DA2001">
        <v>145</v>
      </c>
      <c r="DB2001">
        <v>1</v>
      </c>
      <c r="DC2001" t="s">
        <v>132</v>
      </c>
      <c r="DD2001" t="s">
        <v>133</v>
      </c>
      <c r="DG2001">
        <v>1975968</v>
      </c>
      <c r="DI2001">
        <v>0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3">
      <c r="A2002" t="str">
        <f>"09/28/2024 21:18:08.155"</f>
        <v>09/28/2024 21:18:08.155</v>
      </c>
      <c r="C2002" t="str">
        <f t="shared" si="123"/>
        <v>FFDFD7C0</v>
      </c>
      <c r="D2002" t="s">
        <v>136</v>
      </c>
      <c r="E2002">
        <v>3</v>
      </c>
      <c r="F2002">
        <v>1003</v>
      </c>
      <c r="G2002" t="s">
        <v>142</v>
      </c>
      <c r="J2002" t="s">
        <v>137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"21:18:07.750"</f>
        <v>21:18:07.750</v>
      </c>
      <c r="T2002" t="str">
        <f>"21:18:07.350"</f>
        <v>21:18:07.350</v>
      </c>
      <c r="U2002" t="str">
        <f t="shared" si="125"/>
        <v>A073EB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297</v>
      </c>
      <c r="AG2002">
        <v>0</v>
      </c>
      <c r="AH2002">
        <v>3</v>
      </c>
      <c r="AI2002">
        <v>2</v>
      </c>
      <c r="AJ2002">
        <v>1</v>
      </c>
      <c r="AK2002" t="s">
        <v>929</v>
      </c>
      <c r="AL2002">
        <v>36.028869</v>
      </c>
      <c r="AM2002" t="s">
        <v>930</v>
      </c>
      <c r="AN2002">
        <v>-75.668163000000007</v>
      </c>
      <c r="AO2002">
        <v>25</v>
      </c>
      <c r="AP2002">
        <v>500</v>
      </c>
      <c r="AQ2002" t="s">
        <v>129</v>
      </c>
      <c r="AR2002">
        <v>-16</v>
      </c>
      <c r="AS2002">
        <v>-69</v>
      </c>
      <c r="AT2002">
        <v>-832</v>
      </c>
      <c r="BB2002" t="str">
        <f t="shared" si="126"/>
        <v>1200</v>
      </c>
      <c r="BC2002">
        <v>1</v>
      </c>
      <c r="BD2002" t="str">
        <f t="shared" si="124"/>
        <v xml:space="preserve">N1281F  </v>
      </c>
      <c r="BE2002">
        <v>1</v>
      </c>
      <c r="BG2002">
        <v>0</v>
      </c>
      <c r="BH2002">
        <v>0</v>
      </c>
      <c r="BI2002">
        <v>0</v>
      </c>
      <c r="BJ2002">
        <v>350</v>
      </c>
      <c r="BK2002">
        <v>-150</v>
      </c>
      <c r="BL2002" t="s">
        <v>300</v>
      </c>
      <c r="BM2002">
        <v>1</v>
      </c>
      <c r="BN2002">
        <v>0</v>
      </c>
      <c r="BO2002">
        <v>1</v>
      </c>
      <c r="BP2002">
        <v>0</v>
      </c>
      <c r="BS2002">
        <v>0.08</v>
      </c>
      <c r="BT2002">
        <v>0</v>
      </c>
      <c r="BU2002">
        <v>0</v>
      </c>
      <c r="CE2002" t="str">
        <f>"21:18:07.751"</f>
        <v>21:18:07.751</v>
      </c>
      <c r="CF2002">
        <v>751433776</v>
      </c>
      <c r="CI2002">
        <v>0</v>
      </c>
      <c r="CJ2002">
        <v>1504</v>
      </c>
      <c r="CK2002">
        <v>1011.2</v>
      </c>
      <c r="CL2002">
        <v>4.2187999999999999</v>
      </c>
      <c r="CM2002">
        <v>1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3</v>
      </c>
      <c r="CY2002">
        <v>7</v>
      </c>
      <c r="CZ2002" t="s">
        <v>131</v>
      </c>
      <c r="DA2002">
        <v>145</v>
      </c>
      <c r="DB2002">
        <v>1</v>
      </c>
      <c r="DC2002" t="s">
        <v>132</v>
      </c>
      <c r="DD2002" t="s">
        <v>133</v>
      </c>
      <c r="DG2002">
        <v>1975968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3">
      <c r="A2003" t="str">
        <f>"09/28/2024 21:18:08.155"</f>
        <v>09/28/2024 21:18:08.155</v>
      </c>
      <c r="C2003" t="str">
        <f t="shared" si="123"/>
        <v>FFDFD7C0</v>
      </c>
      <c r="D2003" t="s">
        <v>143</v>
      </c>
      <c r="E2003">
        <v>13</v>
      </c>
      <c r="J2003" t="s">
        <v>144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"21:18:07.750"</f>
        <v>21:18:07.750</v>
      </c>
      <c r="T2003" t="str">
        <f>"21:18:07.350"</f>
        <v>21:18:07.350</v>
      </c>
      <c r="U2003" t="str">
        <f t="shared" si="125"/>
        <v>A073EB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297</v>
      </c>
      <c r="AG2003">
        <v>0</v>
      </c>
      <c r="AH2003">
        <v>3</v>
      </c>
      <c r="AI2003">
        <v>2</v>
      </c>
      <c r="AJ2003">
        <v>1</v>
      </c>
      <c r="AK2003" t="s">
        <v>929</v>
      </c>
      <c r="AL2003">
        <v>36.028869</v>
      </c>
      <c r="AM2003" t="s">
        <v>930</v>
      </c>
      <c r="AN2003">
        <v>-75.668163000000007</v>
      </c>
      <c r="AO2003">
        <v>25</v>
      </c>
      <c r="AP2003">
        <v>500</v>
      </c>
      <c r="AQ2003" t="s">
        <v>129</v>
      </c>
      <c r="AR2003">
        <v>-16</v>
      </c>
      <c r="AS2003">
        <v>-69</v>
      </c>
      <c r="AT2003">
        <v>-832</v>
      </c>
      <c r="BB2003" t="str">
        <f t="shared" si="126"/>
        <v>1200</v>
      </c>
      <c r="BC2003">
        <v>1</v>
      </c>
      <c r="BD2003" t="str">
        <f t="shared" si="124"/>
        <v xml:space="preserve">N1281F  </v>
      </c>
      <c r="BE2003">
        <v>1</v>
      </c>
      <c r="BG2003">
        <v>0</v>
      </c>
      <c r="BH2003">
        <v>0</v>
      </c>
      <c r="BI2003">
        <v>0</v>
      </c>
      <c r="BJ2003">
        <v>350</v>
      </c>
      <c r="BK2003">
        <v>-150</v>
      </c>
      <c r="BL2003" t="s">
        <v>300</v>
      </c>
      <c r="BM2003">
        <v>1</v>
      </c>
      <c r="BN2003">
        <v>0</v>
      </c>
      <c r="BO2003">
        <v>1</v>
      </c>
      <c r="BP2003">
        <v>0</v>
      </c>
      <c r="BS2003">
        <v>0.08</v>
      </c>
      <c r="BT2003">
        <v>0</v>
      </c>
      <c r="BU2003">
        <v>0</v>
      </c>
      <c r="CE2003" t="str">
        <f>"21:18:07.751"</f>
        <v>21:18:07.751</v>
      </c>
      <c r="CF2003">
        <v>751433776</v>
      </c>
      <c r="CI2003">
        <v>0</v>
      </c>
      <c r="CJ2003">
        <v>1504</v>
      </c>
      <c r="CK2003">
        <v>1011.2</v>
      </c>
      <c r="CL2003">
        <v>4.2187999999999999</v>
      </c>
      <c r="CM2003">
        <v>1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3</v>
      </c>
      <c r="CY2003">
        <v>7</v>
      </c>
      <c r="CZ2003" t="s">
        <v>131</v>
      </c>
      <c r="DA2003">
        <v>145</v>
      </c>
      <c r="DB2003">
        <v>1</v>
      </c>
      <c r="DC2003" t="s">
        <v>132</v>
      </c>
      <c r="DD2003" t="s">
        <v>133</v>
      </c>
      <c r="DG2003">
        <v>1975968</v>
      </c>
      <c r="DI2003">
        <v>0</v>
      </c>
      <c r="DJ2003">
        <v>0</v>
      </c>
      <c r="DK2003">
        <v>1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3">
      <c r="A2004" t="str">
        <f>"09/28/2024 21:18:08.155"</f>
        <v>09/28/2024 21:18:08.155</v>
      </c>
      <c r="C2004" t="str">
        <f t="shared" ref="C2004:C2067" si="127">"FFDFD7C0"</f>
        <v>FFDFD7C0</v>
      </c>
      <c r="D2004" t="s">
        <v>136</v>
      </c>
      <c r="E2004">
        <v>4</v>
      </c>
      <c r="F2004">
        <v>1004</v>
      </c>
      <c r="G2004" t="s">
        <v>124</v>
      </c>
      <c r="J2004" t="s">
        <v>137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"21:18:07.750"</f>
        <v>21:18:07.750</v>
      </c>
      <c r="T2004" t="str">
        <f>"21:18:07.350"</f>
        <v>21:18:07.350</v>
      </c>
      <c r="U2004" t="str">
        <f t="shared" si="125"/>
        <v>A073EB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297</v>
      </c>
      <c r="AG2004">
        <v>0</v>
      </c>
      <c r="AH2004">
        <v>3</v>
      </c>
      <c r="AI2004">
        <v>2</v>
      </c>
      <c r="AJ2004">
        <v>1</v>
      </c>
      <c r="AK2004" t="s">
        <v>929</v>
      </c>
      <c r="AL2004">
        <v>36.028869</v>
      </c>
      <c r="AM2004" t="s">
        <v>930</v>
      </c>
      <c r="AN2004">
        <v>-75.668163000000007</v>
      </c>
      <c r="AO2004">
        <v>25</v>
      </c>
      <c r="AP2004">
        <v>500</v>
      </c>
      <c r="AQ2004" t="s">
        <v>129</v>
      </c>
      <c r="AR2004">
        <v>-16</v>
      </c>
      <c r="AS2004">
        <v>-69</v>
      </c>
      <c r="AT2004">
        <v>-832</v>
      </c>
      <c r="BB2004" t="str">
        <f t="shared" si="126"/>
        <v>1200</v>
      </c>
      <c r="BC2004">
        <v>1</v>
      </c>
      <c r="BD2004" t="str">
        <f t="shared" ref="BD2004:BD2067" si="128">"N1281F  "</f>
        <v xml:space="preserve">N1281F  </v>
      </c>
      <c r="BE2004">
        <v>1</v>
      </c>
      <c r="BG2004">
        <v>0</v>
      </c>
      <c r="BH2004">
        <v>0</v>
      </c>
      <c r="BI2004">
        <v>0</v>
      </c>
      <c r="BJ2004">
        <v>350</v>
      </c>
      <c r="BK2004">
        <v>-150</v>
      </c>
      <c r="BL2004" t="s">
        <v>300</v>
      </c>
      <c r="BM2004">
        <v>1</v>
      </c>
      <c r="BN2004">
        <v>0</v>
      </c>
      <c r="BO2004">
        <v>1</v>
      </c>
      <c r="BP2004">
        <v>0</v>
      </c>
      <c r="BS2004">
        <v>0.08</v>
      </c>
      <c r="BT2004">
        <v>0</v>
      </c>
      <c r="BU2004">
        <v>0</v>
      </c>
      <c r="CE2004" t="str">
        <f>"21:18:07.751"</f>
        <v>21:18:07.751</v>
      </c>
      <c r="CF2004">
        <v>751433776</v>
      </c>
      <c r="CI2004">
        <v>0</v>
      </c>
      <c r="CJ2004">
        <v>1504</v>
      </c>
      <c r="CK2004">
        <v>1011.2</v>
      </c>
      <c r="CL2004">
        <v>4.2187999999999999</v>
      </c>
      <c r="CM2004">
        <v>1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3</v>
      </c>
      <c r="CY2004">
        <v>7</v>
      </c>
      <c r="CZ2004" t="s">
        <v>131</v>
      </c>
      <c r="DA2004">
        <v>145</v>
      </c>
      <c r="DB2004">
        <v>1</v>
      </c>
      <c r="DC2004" t="s">
        <v>132</v>
      </c>
      <c r="DD2004" t="s">
        <v>133</v>
      </c>
      <c r="DG2004">
        <v>1975968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3">
      <c r="A2005" t="str">
        <f>"09/28/2024 21:18:09.014"</f>
        <v>09/28/2024 21:18:09.014</v>
      </c>
      <c r="C2005" t="str">
        <f t="shared" si="127"/>
        <v>FFDFD7C0</v>
      </c>
      <c r="D2005" t="s">
        <v>136</v>
      </c>
      <c r="E2005">
        <v>3</v>
      </c>
      <c r="F2005">
        <v>1003</v>
      </c>
      <c r="G2005" t="s">
        <v>142</v>
      </c>
      <c r="J2005" t="s">
        <v>137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"21:18:08.789"</f>
        <v>21:18:08.789</v>
      </c>
      <c r="T2005" t="str">
        <f>"21:18:07.789"</f>
        <v>21:18:07.789</v>
      </c>
      <c r="U2005" t="str">
        <f t="shared" si="125"/>
        <v>A073EB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297</v>
      </c>
      <c r="AG2005">
        <v>0</v>
      </c>
      <c r="AH2005">
        <v>3</v>
      </c>
      <c r="AI2005">
        <v>2</v>
      </c>
      <c r="AJ2005">
        <v>1</v>
      </c>
      <c r="AK2005" t="s">
        <v>931</v>
      </c>
      <c r="AL2005">
        <v>36.028547000000003</v>
      </c>
      <c r="AM2005" t="s">
        <v>697</v>
      </c>
      <c r="AN2005">
        <v>-75.668271000000004</v>
      </c>
      <c r="AO2005">
        <v>25</v>
      </c>
      <c r="AP2005">
        <v>500</v>
      </c>
      <c r="AQ2005" t="s">
        <v>129</v>
      </c>
      <c r="AR2005">
        <v>-16</v>
      </c>
      <c r="AS2005">
        <v>-69</v>
      </c>
      <c r="AT2005">
        <v>-896</v>
      </c>
      <c r="BB2005" t="str">
        <f t="shared" si="126"/>
        <v>1200</v>
      </c>
      <c r="BC2005">
        <v>1</v>
      </c>
      <c r="BD2005" t="str">
        <f t="shared" si="128"/>
        <v xml:space="preserve">N1281F  </v>
      </c>
      <c r="BE2005">
        <v>1</v>
      </c>
      <c r="BG2005">
        <v>0</v>
      </c>
      <c r="BH2005">
        <v>0</v>
      </c>
      <c r="BI2005">
        <v>0</v>
      </c>
      <c r="BJ2005">
        <v>325</v>
      </c>
      <c r="BK2005">
        <v>-175</v>
      </c>
      <c r="BL2005" t="s">
        <v>300</v>
      </c>
      <c r="BM2005">
        <v>1</v>
      </c>
      <c r="BN2005">
        <v>0</v>
      </c>
      <c r="BO2005">
        <v>1</v>
      </c>
      <c r="BP2005">
        <v>0</v>
      </c>
      <c r="BS2005">
        <v>0.08</v>
      </c>
      <c r="BT2005">
        <v>0</v>
      </c>
      <c r="BU2005">
        <v>0</v>
      </c>
      <c r="CE2005" t="str">
        <f>"21:18:08.792"</f>
        <v>21:18:08.792</v>
      </c>
      <c r="CF2005">
        <v>791826607</v>
      </c>
      <c r="CI2005">
        <v>0</v>
      </c>
      <c r="CJ2005">
        <v>1504</v>
      </c>
      <c r="CK2005">
        <v>1011.2</v>
      </c>
      <c r="CL2005">
        <v>4.2187999999999999</v>
      </c>
      <c r="CM2005">
        <v>1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3</v>
      </c>
      <c r="CY2005">
        <v>7</v>
      </c>
      <c r="CZ2005" t="s">
        <v>131</v>
      </c>
      <c r="DA2005">
        <v>145</v>
      </c>
      <c r="DB2005">
        <v>1</v>
      </c>
      <c r="DC2005" t="s">
        <v>132</v>
      </c>
      <c r="DD2005" t="s">
        <v>133</v>
      </c>
      <c r="DG2005">
        <v>1976475</v>
      </c>
      <c r="DI2005">
        <v>0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3">
      <c r="A2006" t="str">
        <f>"09/28/2024 21:18:09.014"</f>
        <v>09/28/2024 21:18:09.014</v>
      </c>
      <c r="C2006" t="str">
        <f t="shared" si="127"/>
        <v>FFDFD7C0</v>
      </c>
      <c r="D2006" t="s">
        <v>143</v>
      </c>
      <c r="E2006">
        <v>13</v>
      </c>
      <c r="J2006" t="s">
        <v>144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"21:18:08.789"</f>
        <v>21:18:08.789</v>
      </c>
      <c r="T2006" t="str">
        <f>"21:18:07.789"</f>
        <v>21:18:07.789</v>
      </c>
      <c r="U2006" t="str">
        <f t="shared" si="125"/>
        <v>A073EB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297</v>
      </c>
      <c r="AG2006">
        <v>0</v>
      </c>
      <c r="AH2006">
        <v>3</v>
      </c>
      <c r="AI2006">
        <v>2</v>
      </c>
      <c r="AJ2006">
        <v>1</v>
      </c>
      <c r="AK2006" t="s">
        <v>931</v>
      </c>
      <c r="AL2006">
        <v>36.028547000000003</v>
      </c>
      <c r="AM2006" t="s">
        <v>697</v>
      </c>
      <c r="AN2006">
        <v>-75.668271000000004</v>
      </c>
      <c r="AO2006">
        <v>25</v>
      </c>
      <c r="AP2006">
        <v>500</v>
      </c>
      <c r="AQ2006" t="s">
        <v>129</v>
      </c>
      <c r="AR2006">
        <v>-16</v>
      </c>
      <c r="AS2006">
        <v>-69</v>
      </c>
      <c r="AT2006">
        <v>-896</v>
      </c>
      <c r="BB2006" t="str">
        <f t="shared" si="126"/>
        <v>1200</v>
      </c>
      <c r="BC2006">
        <v>1</v>
      </c>
      <c r="BD2006" t="str">
        <f t="shared" si="128"/>
        <v xml:space="preserve">N1281F  </v>
      </c>
      <c r="BE2006">
        <v>1</v>
      </c>
      <c r="BG2006">
        <v>0</v>
      </c>
      <c r="BH2006">
        <v>0</v>
      </c>
      <c r="BI2006">
        <v>0</v>
      </c>
      <c r="BJ2006">
        <v>325</v>
      </c>
      <c r="BK2006">
        <v>-175</v>
      </c>
      <c r="BL2006" t="s">
        <v>300</v>
      </c>
      <c r="BM2006">
        <v>1</v>
      </c>
      <c r="BN2006">
        <v>0</v>
      </c>
      <c r="BO2006">
        <v>1</v>
      </c>
      <c r="BP2006">
        <v>0</v>
      </c>
      <c r="BS2006">
        <v>0.08</v>
      </c>
      <c r="BT2006">
        <v>0</v>
      </c>
      <c r="BU2006">
        <v>0</v>
      </c>
      <c r="CE2006" t="str">
        <f>"21:18:08.792"</f>
        <v>21:18:08.792</v>
      </c>
      <c r="CF2006">
        <v>791826607</v>
      </c>
      <c r="CI2006">
        <v>0</v>
      </c>
      <c r="CJ2006">
        <v>1504</v>
      </c>
      <c r="CK2006">
        <v>1011.2</v>
      </c>
      <c r="CL2006">
        <v>4.2187999999999999</v>
      </c>
      <c r="CM2006">
        <v>1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3</v>
      </c>
      <c r="CY2006">
        <v>7</v>
      </c>
      <c r="CZ2006" t="s">
        <v>131</v>
      </c>
      <c r="DA2006">
        <v>145</v>
      </c>
      <c r="DB2006">
        <v>1</v>
      </c>
      <c r="DC2006" t="s">
        <v>132</v>
      </c>
      <c r="DD2006" t="s">
        <v>133</v>
      </c>
      <c r="DG2006">
        <v>1976475</v>
      </c>
      <c r="DI2006">
        <v>0</v>
      </c>
      <c r="DJ2006">
        <v>0</v>
      </c>
      <c r="DK2006">
        <v>1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3">
      <c r="A2007" t="str">
        <f>"09/28/2024 21:18:09.046"</f>
        <v>09/28/2024 21:18:09.046</v>
      </c>
      <c r="C2007" t="str">
        <f t="shared" si="127"/>
        <v>FFDFD7C0</v>
      </c>
      <c r="D2007" t="s">
        <v>427</v>
      </c>
      <c r="E2007">
        <v>46</v>
      </c>
      <c r="H2007">
        <v>143</v>
      </c>
      <c r="I2007" t="s">
        <v>428</v>
      </c>
      <c r="J2007" t="s">
        <v>297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"21:18:08.789"</f>
        <v>21:18:08.789</v>
      </c>
      <c r="T2007" t="str">
        <f>"21:18:07.789"</f>
        <v>21:18:07.789</v>
      </c>
      <c r="U2007" t="str">
        <f t="shared" si="125"/>
        <v>A073EB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297</v>
      </c>
      <c r="AG2007">
        <v>0</v>
      </c>
      <c r="AH2007">
        <v>3</v>
      </c>
      <c r="AI2007">
        <v>2</v>
      </c>
      <c r="AJ2007">
        <v>1</v>
      </c>
      <c r="AK2007" t="s">
        <v>931</v>
      </c>
      <c r="AL2007">
        <v>36.028547000000003</v>
      </c>
      <c r="AM2007" t="s">
        <v>697</v>
      </c>
      <c r="AN2007">
        <v>-75.668271000000004</v>
      </c>
      <c r="AO2007">
        <v>25</v>
      </c>
      <c r="AP2007">
        <v>500</v>
      </c>
      <c r="AQ2007" t="s">
        <v>129</v>
      </c>
      <c r="AR2007">
        <v>-16</v>
      </c>
      <c r="AS2007">
        <v>-69</v>
      </c>
      <c r="AT2007">
        <v>-896</v>
      </c>
      <c r="BB2007" t="str">
        <f t="shared" si="126"/>
        <v>1200</v>
      </c>
      <c r="BC2007">
        <v>1</v>
      </c>
      <c r="BD2007" t="str">
        <f t="shared" si="128"/>
        <v xml:space="preserve">N1281F  </v>
      </c>
      <c r="BE2007">
        <v>1</v>
      </c>
      <c r="BG2007">
        <v>0</v>
      </c>
      <c r="BH2007">
        <v>0</v>
      </c>
      <c r="BI2007">
        <v>0</v>
      </c>
      <c r="BJ2007">
        <v>325</v>
      </c>
      <c r="BK2007">
        <v>-175</v>
      </c>
      <c r="BL2007" t="s">
        <v>300</v>
      </c>
      <c r="BM2007">
        <v>1</v>
      </c>
      <c r="BN2007">
        <v>0</v>
      </c>
      <c r="BO2007">
        <v>1</v>
      </c>
      <c r="BP2007">
        <v>0</v>
      </c>
      <c r="BS2007">
        <v>0.08</v>
      </c>
      <c r="BT2007">
        <v>0</v>
      </c>
      <c r="BU2007">
        <v>0</v>
      </c>
      <c r="CE2007" t="str">
        <f>"21:18:08.792"</f>
        <v>21:18:08.792</v>
      </c>
      <c r="CF2007">
        <v>791826607</v>
      </c>
      <c r="CI2007">
        <v>0</v>
      </c>
      <c r="CJ2007">
        <v>1504</v>
      </c>
      <c r="CK2007">
        <v>1011.2</v>
      </c>
      <c r="CL2007">
        <v>4.2187999999999999</v>
      </c>
      <c r="CM2007">
        <v>1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3</v>
      </c>
      <c r="CY2007">
        <v>7</v>
      </c>
      <c r="CZ2007" t="s">
        <v>131</v>
      </c>
      <c r="DA2007">
        <v>145</v>
      </c>
      <c r="DB2007">
        <v>1</v>
      </c>
      <c r="DC2007" t="s">
        <v>132</v>
      </c>
      <c r="DD2007" t="s">
        <v>133</v>
      </c>
      <c r="DG2007">
        <v>1976475</v>
      </c>
      <c r="DI2007">
        <v>0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3">
      <c r="A2008" t="str">
        <f>"09/28/2024 21:18:09.046"</f>
        <v>09/28/2024 21:18:09.046</v>
      </c>
      <c r="C2008" t="str">
        <f t="shared" si="127"/>
        <v>FFDFD7C0</v>
      </c>
      <c r="D2008" t="s">
        <v>123</v>
      </c>
      <c r="E2008">
        <v>2</v>
      </c>
      <c r="H2008">
        <v>158</v>
      </c>
      <c r="I2008" t="s">
        <v>124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"21:18:08.789"</f>
        <v>21:18:08.789</v>
      </c>
      <c r="T2008" t="str">
        <f>"21:18:07.789"</f>
        <v>21:18:07.789</v>
      </c>
      <c r="U2008" t="str">
        <f t="shared" si="125"/>
        <v>A073EB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297</v>
      </c>
      <c r="AG2008">
        <v>0</v>
      </c>
      <c r="AH2008">
        <v>3</v>
      </c>
      <c r="AI2008">
        <v>2</v>
      </c>
      <c r="AJ2008">
        <v>1</v>
      </c>
      <c r="AK2008" t="s">
        <v>931</v>
      </c>
      <c r="AL2008">
        <v>36.028547000000003</v>
      </c>
      <c r="AM2008" t="s">
        <v>697</v>
      </c>
      <c r="AN2008">
        <v>-75.668271000000004</v>
      </c>
      <c r="AO2008">
        <v>25</v>
      </c>
      <c r="AP2008">
        <v>500</v>
      </c>
      <c r="AQ2008" t="s">
        <v>129</v>
      </c>
      <c r="AR2008">
        <v>-16</v>
      </c>
      <c r="AS2008">
        <v>-69</v>
      </c>
      <c r="AT2008">
        <v>-896</v>
      </c>
      <c r="BB2008" t="str">
        <f t="shared" si="126"/>
        <v>1200</v>
      </c>
      <c r="BC2008">
        <v>1</v>
      </c>
      <c r="BD2008" t="str">
        <f t="shared" si="128"/>
        <v xml:space="preserve">N1281F  </v>
      </c>
      <c r="BE2008">
        <v>1</v>
      </c>
      <c r="BG2008">
        <v>0</v>
      </c>
      <c r="BH2008">
        <v>0</v>
      </c>
      <c r="BI2008">
        <v>0</v>
      </c>
      <c r="BJ2008">
        <v>325</v>
      </c>
      <c r="BK2008">
        <v>-175</v>
      </c>
      <c r="BL2008" t="s">
        <v>300</v>
      </c>
      <c r="BM2008">
        <v>1</v>
      </c>
      <c r="BN2008">
        <v>0</v>
      </c>
      <c r="BO2008">
        <v>1</v>
      </c>
      <c r="BP2008">
        <v>0</v>
      </c>
      <c r="BS2008">
        <v>0.08</v>
      </c>
      <c r="BT2008">
        <v>0</v>
      </c>
      <c r="BU2008">
        <v>0</v>
      </c>
      <c r="CE2008" t="str">
        <f>"21:18:08.792"</f>
        <v>21:18:08.792</v>
      </c>
      <c r="CF2008">
        <v>791826607</v>
      </c>
      <c r="CI2008">
        <v>0</v>
      </c>
      <c r="CJ2008">
        <v>1504</v>
      </c>
      <c r="CK2008">
        <v>1011.2</v>
      </c>
      <c r="CL2008">
        <v>4.2187999999999999</v>
      </c>
      <c r="CM2008">
        <v>1</v>
      </c>
      <c r="CN2008">
        <v>0</v>
      </c>
      <c r="CO2008">
        <v>0</v>
      </c>
      <c r="CP2008">
        <v>0</v>
      </c>
      <c r="CQ2008">
        <v>0</v>
      </c>
      <c r="CR2008">
        <v>0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3</v>
      </c>
      <c r="CY2008">
        <v>7</v>
      </c>
      <c r="CZ2008" t="s">
        <v>131</v>
      </c>
      <c r="DA2008">
        <v>145</v>
      </c>
      <c r="DB2008">
        <v>1</v>
      </c>
      <c r="DC2008" t="s">
        <v>132</v>
      </c>
      <c r="DD2008" t="s">
        <v>133</v>
      </c>
      <c r="DG2008">
        <v>1976475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3">
      <c r="A2009" t="str">
        <f>"09/28/2024 21:18:09.014"</f>
        <v>09/28/2024 21:18:09.014</v>
      </c>
      <c r="C2009" t="str">
        <f t="shared" si="127"/>
        <v>FFDFD7C0</v>
      </c>
      <c r="D2009" t="s">
        <v>136</v>
      </c>
      <c r="E2009">
        <v>4</v>
      </c>
      <c r="F2009">
        <v>1004</v>
      </c>
      <c r="G2009" t="s">
        <v>124</v>
      </c>
      <c r="J2009" t="s">
        <v>137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"21:18:08.789"</f>
        <v>21:18:08.789</v>
      </c>
      <c r="T2009" t="str">
        <f>"21:18:07.789"</f>
        <v>21:18:07.789</v>
      </c>
      <c r="U2009" t="str">
        <f t="shared" si="125"/>
        <v>A073EB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297</v>
      </c>
      <c r="AG2009">
        <v>0</v>
      </c>
      <c r="AH2009">
        <v>3</v>
      </c>
      <c r="AI2009">
        <v>2</v>
      </c>
      <c r="AJ2009">
        <v>1</v>
      </c>
      <c r="AK2009" t="s">
        <v>931</v>
      </c>
      <c r="AL2009">
        <v>36.028547000000003</v>
      </c>
      <c r="AM2009" t="s">
        <v>697</v>
      </c>
      <c r="AN2009">
        <v>-75.668271000000004</v>
      </c>
      <c r="AO2009">
        <v>25</v>
      </c>
      <c r="AP2009">
        <v>500</v>
      </c>
      <c r="AQ2009" t="s">
        <v>129</v>
      </c>
      <c r="AR2009">
        <v>-16</v>
      </c>
      <c r="AS2009">
        <v>-69</v>
      </c>
      <c r="AT2009">
        <v>-896</v>
      </c>
      <c r="BB2009" t="str">
        <f t="shared" si="126"/>
        <v>1200</v>
      </c>
      <c r="BC2009">
        <v>1</v>
      </c>
      <c r="BD2009" t="str">
        <f t="shared" si="128"/>
        <v xml:space="preserve">N1281F  </v>
      </c>
      <c r="BE2009">
        <v>1</v>
      </c>
      <c r="BG2009">
        <v>0</v>
      </c>
      <c r="BH2009">
        <v>0</v>
      </c>
      <c r="BI2009">
        <v>0</v>
      </c>
      <c r="BJ2009">
        <v>325</v>
      </c>
      <c r="BK2009">
        <v>-175</v>
      </c>
      <c r="BL2009" t="s">
        <v>300</v>
      </c>
      <c r="BM2009">
        <v>1</v>
      </c>
      <c r="BN2009">
        <v>0</v>
      </c>
      <c r="BO2009">
        <v>1</v>
      </c>
      <c r="BP2009">
        <v>0</v>
      </c>
      <c r="BS2009">
        <v>0.08</v>
      </c>
      <c r="BT2009">
        <v>0</v>
      </c>
      <c r="BU2009">
        <v>0</v>
      </c>
      <c r="CE2009" t="str">
        <f>"21:18:08.792"</f>
        <v>21:18:08.792</v>
      </c>
      <c r="CF2009">
        <v>791826607</v>
      </c>
      <c r="CI2009">
        <v>0</v>
      </c>
      <c r="CJ2009">
        <v>1504</v>
      </c>
      <c r="CK2009">
        <v>1011.2</v>
      </c>
      <c r="CL2009">
        <v>4.2187999999999999</v>
      </c>
      <c r="CM2009">
        <v>1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3</v>
      </c>
      <c r="CY2009">
        <v>7</v>
      </c>
      <c r="CZ2009" t="s">
        <v>131</v>
      </c>
      <c r="DA2009">
        <v>145</v>
      </c>
      <c r="DB2009">
        <v>1</v>
      </c>
      <c r="DC2009" t="s">
        <v>132</v>
      </c>
      <c r="DD2009" t="s">
        <v>133</v>
      </c>
      <c r="DG2009">
        <v>1976475</v>
      </c>
      <c r="DI2009">
        <v>0</v>
      </c>
      <c r="DJ2009">
        <v>0</v>
      </c>
      <c r="DK2009">
        <v>1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3">
      <c r="A2010" t="str">
        <f>"09/28/2024 21:18:10.061"</f>
        <v>09/28/2024 21:18:10.061</v>
      </c>
      <c r="C2010" t="str">
        <f t="shared" si="127"/>
        <v>FFDFD7C0</v>
      </c>
      <c r="D2010" t="s">
        <v>136</v>
      </c>
      <c r="E2010">
        <v>3</v>
      </c>
      <c r="F2010">
        <v>1003</v>
      </c>
      <c r="G2010" t="s">
        <v>142</v>
      </c>
      <c r="J2010" t="s">
        <v>137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"21:18:09.773"</f>
        <v>21:18:09.773</v>
      </c>
      <c r="T2010" t="str">
        <f>"21:18:09.373"</f>
        <v>21:18:09.373</v>
      </c>
      <c r="U2010" t="str">
        <f t="shared" si="125"/>
        <v>A073EB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297</v>
      </c>
      <c r="AG2010">
        <v>0</v>
      </c>
      <c r="AH2010">
        <v>3</v>
      </c>
      <c r="AI2010">
        <v>2</v>
      </c>
      <c r="AJ2010">
        <v>1</v>
      </c>
      <c r="AK2010" t="s">
        <v>932</v>
      </c>
      <c r="AL2010">
        <v>36.028224999999999</v>
      </c>
      <c r="AM2010" t="s">
        <v>933</v>
      </c>
      <c r="AN2010">
        <v>-75.668334999999999</v>
      </c>
      <c r="AO2010">
        <v>25</v>
      </c>
      <c r="AP2010">
        <v>475</v>
      </c>
      <c r="AQ2010" t="s">
        <v>129</v>
      </c>
      <c r="AR2010">
        <v>-16</v>
      </c>
      <c r="AS2010">
        <v>-69</v>
      </c>
      <c r="AT2010">
        <v>-896</v>
      </c>
      <c r="BB2010" t="str">
        <f t="shared" si="126"/>
        <v>1200</v>
      </c>
      <c r="BC2010">
        <v>1</v>
      </c>
      <c r="BD2010" t="str">
        <f t="shared" si="128"/>
        <v xml:space="preserve">N1281F  </v>
      </c>
      <c r="BE2010">
        <v>1</v>
      </c>
      <c r="BG2010">
        <v>0</v>
      </c>
      <c r="BH2010">
        <v>0</v>
      </c>
      <c r="BI2010">
        <v>0</v>
      </c>
      <c r="BJ2010">
        <v>325</v>
      </c>
      <c r="BK2010">
        <v>-150</v>
      </c>
      <c r="BL2010" t="s">
        <v>300</v>
      </c>
      <c r="BM2010">
        <v>1</v>
      </c>
      <c r="BN2010">
        <v>0</v>
      </c>
      <c r="BO2010">
        <v>1</v>
      </c>
      <c r="BP2010">
        <v>0</v>
      </c>
      <c r="BS2010">
        <v>0.08</v>
      </c>
      <c r="BT2010">
        <v>0</v>
      </c>
      <c r="BU2010">
        <v>0</v>
      </c>
      <c r="CE2010" t="str">
        <f>"21:18:09.775"</f>
        <v>21:18:09.775</v>
      </c>
      <c r="CF2010">
        <v>774874871</v>
      </c>
      <c r="CI2010">
        <v>0</v>
      </c>
      <c r="CJ2010">
        <v>1504</v>
      </c>
      <c r="CK2010">
        <v>1011.2</v>
      </c>
      <c r="CL2010">
        <v>4.2187999999999999</v>
      </c>
      <c r="CM2010">
        <v>1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2</v>
      </c>
      <c r="CY2010">
        <v>7</v>
      </c>
      <c r="CZ2010" t="s">
        <v>131</v>
      </c>
      <c r="DA2010">
        <v>145</v>
      </c>
      <c r="DB2010">
        <v>1</v>
      </c>
      <c r="DC2010" t="s">
        <v>132</v>
      </c>
      <c r="DD2010" t="s">
        <v>133</v>
      </c>
      <c r="DG2010">
        <v>1976945</v>
      </c>
      <c r="DI2010">
        <v>0</v>
      </c>
      <c r="DJ2010">
        <v>0</v>
      </c>
      <c r="DK2010">
        <v>0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3">
      <c r="A2011" t="str">
        <f>"09/28/2024 21:18:10.061"</f>
        <v>09/28/2024 21:18:10.061</v>
      </c>
      <c r="C2011" t="str">
        <f t="shared" si="127"/>
        <v>FFDFD7C0</v>
      </c>
      <c r="D2011" t="s">
        <v>136</v>
      </c>
      <c r="E2011">
        <v>4</v>
      </c>
      <c r="F2011">
        <v>1004</v>
      </c>
      <c r="G2011" t="s">
        <v>124</v>
      </c>
      <c r="J2011" t="s">
        <v>137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"21:18:09.773"</f>
        <v>21:18:09.773</v>
      </c>
      <c r="T2011" t="str">
        <f>"21:18:09.373"</f>
        <v>21:18:09.373</v>
      </c>
      <c r="U2011" t="str">
        <f t="shared" si="125"/>
        <v>A073EB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297</v>
      </c>
      <c r="AG2011">
        <v>0</v>
      </c>
      <c r="AH2011">
        <v>3</v>
      </c>
      <c r="AI2011">
        <v>2</v>
      </c>
      <c r="AJ2011">
        <v>1</v>
      </c>
      <c r="AK2011" t="s">
        <v>932</v>
      </c>
      <c r="AL2011">
        <v>36.028224999999999</v>
      </c>
      <c r="AM2011" t="s">
        <v>933</v>
      </c>
      <c r="AN2011">
        <v>-75.668334999999999</v>
      </c>
      <c r="AO2011">
        <v>25</v>
      </c>
      <c r="AP2011">
        <v>475</v>
      </c>
      <c r="AQ2011" t="s">
        <v>129</v>
      </c>
      <c r="AR2011">
        <v>-16</v>
      </c>
      <c r="AS2011">
        <v>-69</v>
      </c>
      <c r="AT2011">
        <v>-896</v>
      </c>
      <c r="BB2011" t="str">
        <f t="shared" si="126"/>
        <v>1200</v>
      </c>
      <c r="BC2011">
        <v>1</v>
      </c>
      <c r="BD2011" t="str">
        <f t="shared" si="128"/>
        <v xml:space="preserve">N1281F  </v>
      </c>
      <c r="BE2011">
        <v>1</v>
      </c>
      <c r="BG2011">
        <v>0</v>
      </c>
      <c r="BH2011">
        <v>0</v>
      </c>
      <c r="BI2011">
        <v>0</v>
      </c>
      <c r="BJ2011">
        <v>325</v>
      </c>
      <c r="BK2011">
        <v>-150</v>
      </c>
      <c r="BL2011" t="s">
        <v>300</v>
      </c>
      <c r="BM2011">
        <v>1</v>
      </c>
      <c r="BN2011">
        <v>0</v>
      </c>
      <c r="BO2011">
        <v>1</v>
      </c>
      <c r="BP2011">
        <v>0</v>
      </c>
      <c r="BS2011">
        <v>0.08</v>
      </c>
      <c r="BT2011">
        <v>0</v>
      </c>
      <c r="BU2011">
        <v>0</v>
      </c>
      <c r="CE2011" t="str">
        <f>"21:18:09.775"</f>
        <v>21:18:09.775</v>
      </c>
      <c r="CF2011">
        <v>774874871</v>
      </c>
      <c r="CI2011">
        <v>0</v>
      </c>
      <c r="CJ2011">
        <v>1504</v>
      </c>
      <c r="CK2011">
        <v>1011.2</v>
      </c>
      <c r="CL2011">
        <v>4.2187999999999999</v>
      </c>
      <c r="CM2011">
        <v>1</v>
      </c>
      <c r="CN2011">
        <v>0</v>
      </c>
      <c r="CO2011">
        <v>0</v>
      </c>
      <c r="CP2011">
        <v>0</v>
      </c>
      <c r="CQ2011">
        <v>0</v>
      </c>
      <c r="CR2011">
        <v>0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2</v>
      </c>
      <c r="CY2011">
        <v>7</v>
      </c>
      <c r="CZ2011" t="s">
        <v>131</v>
      </c>
      <c r="DA2011">
        <v>145</v>
      </c>
      <c r="DB2011">
        <v>1</v>
      </c>
      <c r="DC2011" t="s">
        <v>132</v>
      </c>
      <c r="DD2011" t="s">
        <v>133</v>
      </c>
      <c r="DG2011">
        <v>1976945</v>
      </c>
      <c r="DI2011">
        <v>0</v>
      </c>
      <c r="DJ2011">
        <v>0</v>
      </c>
      <c r="DK2011">
        <v>1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3">
      <c r="A2012" t="str">
        <f>"09/28/2024 21:18:10.077"</f>
        <v>09/28/2024 21:18:10.077</v>
      </c>
      <c r="C2012" t="str">
        <f t="shared" si="127"/>
        <v>FFDFD7C0</v>
      </c>
      <c r="D2012" t="s">
        <v>123</v>
      </c>
      <c r="E2012">
        <v>2</v>
      </c>
      <c r="H2012">
        <v>158</v>
      </c>
      <c r="I2012" t="s">
        <v>124</v>
      </c>
      <c r="J2012" t="s">
        <v>125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"21:18:09.773"</f>
        <v>21:18:09.773</v>
      </c>
      <c r="T2012" t="str">
        <f>"21:18:09.373"</f>
        <v>21:18:09.373</v>
      </c>
      <c r="U2012" t="str">
        <f t="shared" si="125"/>
        <v>A073EB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297</v>
      </c>
      <c r="AG2012">
        <v>0</v>
      </c>
      <c r="AH2012">
        <v>3</v>
      </c>
      <c r="AI2012">
        <v>2</v>
      </c>
      <c r="AJ2012">
        <v>1</v>
      </c>
      <c r="AK2012" t="s">
        <v>932</v>
      </c>
      <c r="AL2012">
        <v>36.028224999999999</v>
      </c>
      <c r="AM2012" t="s">
        <v>933</v>
      </c>
      <c r="AN2012">
        <v>-75.668334999999999</v>
      </c>
      <c r="AO2012">
        <v>25</v>
      </c>
      <c r="AP2012">
        <v>475</v>
      </c>
      <c r="AQ2012" t="s">
        <v>129</v>
      </c>
      <c r="AR2012">
        <v>-16</v>
      </c>
      <c r="AS2012">
        <v>-69</v>
      </c>
      <c r="AT2012">
        <v>-896</v>
      </c>
      <c r="BB2012" t="str">
        <f t="shared" si="126"/>
        <v>1200</v>
      </c>
      <c r="BC2012">
        <v>1</v>
      </c>
      <c r="BD2012" t="str">
        <f t="shared" si="128"/>
        <v xml:space="preserve">N1281F  </v>
      </c>
      <c r="BE2012">
        <v>1</v>
      </c>
      <c r="BG2012">
        <v>0</v>
      </c>
      <c r="BH2012">
        <v>0</v>
      </c>
      <c r="BI2012">
        <v>0</v>
      </c>
      <c r="BJ2012">
        <v>325</v>
      </c>
      <c r="BK2012">
        <v>-150</v>
      </c>
      <c r="BL2012" t="s">
        <v>300</v>
      </c>
      <c r="BM2012">
        <v>1</v>
      </c>
      <c r="BN2012">
        <v>0</v>
      </c>
      <c r="BO2012">
        <v>1</v>
      </c>
      <c r="BP2012">
        <v>0</v>
      </c>
      <c r="BS2012">
        <v>0.08</v>
      </c>
      <c r="BT2012">
        <v>0</v>
      </c>
      <c r="BU2012">
        <v>0</v>
      </c>
      <c r="CE2012" t="str">
        <f>"21:18:09.775"</f>
        <v>21:18:09.775</v>
      </c>
      <c r="CF2012">
        <v>774874871</v>
      </c>
      <c r="CI2012">
        <v>0</v>
      </c>
      <c r="CJ2012">
        <v>1504</v>
      </c>
      <c r="CK2012">
        <v>1011.2</v>
      </c>
      <c r="CL2012">
        <v>4.2187999999999999</v>
      </c>
      <c r="CM2012">
        <v>1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2</v>
      </c>
      <c r="CY2012">
        <v>7</v>
      </c>
      <c r="CZ2012" t="s">
        <v>131</v>
      </c>
      <c r="DA2012">
        <v>145</v>
      </c>
      <c r="DB2012">
        <v>1</v>
      </c>
      <c r="DC2012" t="s">
        <v>132</v>
      </c>
      <c r="DD2012" t="s">
        <v>133</v>
      </c>
      <c r="DG2012">
        <v>1976945</v>
      </c>
      <c r="DI2012">
        <v>0</v>
      </c>
      <c r="DJ2012">
        <v>0</v>
      </c>
      <c r="DK2012">
        <v>1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3">
      <c r="A2013" t="str">
        <f>"09/28/2024 21:18:10.077"</f>
        <v>09/28/2024 21:18:10.077</v>
      </c>
      <c r="C2013" t="str">
        <f t="shared" si="127"/>
        <v>FFDFD7C0</v>
      </c>
      <c r="D2013" t="s">
        <v>427</v>
      </c>
      <c r="E2013">
        <v>46</v>
      </c>
      <c r="H2013">
        <v>143</v>
      </c>
      <c r="I2013" t="s">
        <v>428</v>
      </c>
      <c r="J2013" t="s">
        <v>297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"21:18:09.773"</f>
        <v>21:18:09.773</v>
      </c>
      <c r="T2013" t="str">
        <f>"21:18:09.373"</f>
        <v>21:18:09.373</v>
      </c>
      <c r="U2013" t="str">
        <f t="shared" si="125"/>
        <v>A073EB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297</v>
      </c>
      <c r="AG2013">
        <v>0</v>
      </c>
      <c r="AH2013">
        <v>3</v>
      </c>
      <c r="AI2013">
        <v>2</v>
      </c>
      <c r="AJ2013">
        <v>1</v>
      </c>
      <c r="AK2013" t="s">
        <v>932</v>
      </c>
      <c r="AL2013">
        <v>36.028224999999999</v>
      </c>
      <c r="AM2013" t="s">
        <v>933</v>
      </c>
      <c r="AN2013">
        <v>-75.668334999999999</v>
      </c>
      <c r="AO2013">
        <v>25</v>
      </c>
      <c r="AP2013">
        <v>475</v>
      </c>
      <c r="AQ2013" t="s">
        <v>129</v>
      </c>
      <c r="AR2013">
        <v>-16</v>
      </c>
      <c r="AS2013">
        <v>-69</v>
      </c>
      <c r="AT2013">
        <v>-896</v>
      </c>
      <c r="BB2013" t="str">
        <f t="shared" si="126"/>
        <v>1200</v>
      </c>
      <c r="BC2013">
        <v>1</v>
      </c>
      <c r="BD2013" t="str">
        <f t="shared" si="128"/>
        <v xml:space="preserve">N1281F  </v>
      </c>
      <c r="BE2013">
        <v>1</v>
      </c>
      <c r="BG2013">
        <v>0</v>
      </c>
      <c r="BH2013">
        <v>0</v>
      </c>
      <c r="BI2013">
        <v>0</v>
      </c>
      <c r="BJ2013">
        <v>325</v>
      </c>
      <c r="BK2013">
        <v>-150</v>
      </c>
      <c r="BL2013" t="s">
        <v>300</v>
      </c>
      <c r="BM2013">
        <v>1</v>
      </c>
      <c r="BN2013">
        <v>0</v>
      </c>
      <c r="BO2013">
        <v>1</v>
      </c>
      <c r="BP2013">
        <v>0</v>
      </c>
      <c r="BS2013">
        <v>0.08</v>
      </c>
      <c r="BT2013">
        <v>0</v>
      </c>
      <c r="BU2013">
        <v>0</v>
      </c>
      <c r="CE2013" t="str">
        <f>"21:18:09.775"</f>
        <v>21:18:09.775</v>
      </c>
      <c r="CF2013">
        <v>774874871</v>
      </c>
      <c r="CI2013">
        <v>0</v>
      </c>
      <c r="CJ2013">
        <v>1504</v>
      </c>
      <c r="CK2013">
        <v>1011.2</v>
      </c>
      <c r="CL2013">
        <v>4.2187999999999999</v>
      </c>
      <c r="CM2013">
        <v>1</v>
      </c>
      <c r="CN2013">
        <v>0</v>
      </c>
      <c r="CO2013">
        <v>0</v>
      </c>
      <c r="CP2013">
        <v>0</v>
      </c>
      <c r="CQ2013">
        <v>0</v>
      </c>
      <c r="CR2013">
        <v>0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2</v>
      </c>
      <c r="CY2013">
        <v>7</v>
      </c>
      <c r="CZ2013" t="s">
        <v>131</v>
      </c>
      <c r="DA2013">
        <v>145</v>
      </c>
      <c r="DB2013">
        <v>1</v>
      </c>
      <c r="DC2013" t="s">
        <v>132</v>
      </c>
      <c r="DD2013" t="s">
        <v>133</v>
      </c>
      <c r="DG2013">
        <v>1976945</v>
      </c>
      <c r="DI2013">
        <v>0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3">
      <c r="A2014" t="str">
        <f>"09/28/2024 21:18:10.061"</f>
        <v>09/28/2024 21:18:10.061</v>
      </c>
      <c r="C2014" t="str">
        <f t="shared" si="127"/>
        <v>FFDFD7C0</v>
      </c>
      <c r="D2014" t="s">
        <v>143</v>
      </c>
      <c r="E2014">
        <v>13</v>
      </c>
      <c r="J2014" t="s">
        <v>144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"21:18:09.773"</f>
        <v>21:18:09.773</v>
      </c>
      <c r="T2014" t="str">
        <f>"21:18:09.373"</f>
        <v>21:18:09.373</v>
      </c>
      <c r="U2014" t="str">
        <f t="shared" si="125"/>
        <v>A073EB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297</v>
      </c>
      <c r="AG2014">
        <v>0</v>
      </c>
      <c r="AH2014">
        <v>3</v>
      </c>
      <c r="AI2014">
        <v>2</v>
      </c>
      <c r="AJ2014">
        <v>1</v>
      </c>
      <c r="AK2014" t="s">
        <v>932</v>
      </c>
      <c r="AL2014">
        <v>36.028224999999999</v>
      </c>
      <c r="AM2014" t="s">
        <v>933</v>
      </c>
      <c r="AN2014">
        <v>-75.668334999999999</v>
      </c>
      <c r="AO2014">
        <v>25</v>
      </c>
      <c r="AP2014">
        <v>475</v>
      </c>
      <c r="AQ2014" t="s">
        <v>129</v>
      </c>
      <c r="AR2014">
        <v>-16</v>
      </c>
      <c r="AS2014">
        <v>-69</v>
      </c>
      <c r="AT2014">
        <v>-896</v>
      </c>
      <c r="BB2014" t="str">
        <f t="shared" si="126"/>
        <v>1200</v>
      </c>
      <c r="BC2014">
        <v>1</v>
      </c>
      <c r="BD2014" t="str">
        <f t="shared" si="128"/>
        <v xml:space="preserve">N1281F  </v>
      </c>
      <c r="BE2014">
        <v>1</v>
      </c>
      <c r="BG2014">
        <v>0</v>
      </c>
      <c r="BH2014">
        <v>0</v>
      </c>
      <c r="BI2014">
        <v>0</v>
      </c>
      <c r="BJ2014">
        <v>325</v>
      </c>
      <c r="BK2014">
        <v>-150</v>
      </c>
      <c r="BL2014" t="s">
        <v>300</v>
      </c>
      <c r="BM2014">
        <v>1</v>
      </c>
      <c r="BN2014">
        <v>0</v>
      </c>
      <c r="BO2014">
        <v>1</v>
      </c>
      <c r="BP2014">
        <v>0</v>
      </c>
      <c r="BS2014">
        <v>0.08</v>
      </c>
      <c r="BT2014">
        <v>0</v>
      </c>
      <c r="BU2014">
        <v>0</v>
      </c>
      <c r="CE2014" t="str">
        <f>"21:18:09.775"</f>
        <v>21:18:09.775</v>
      </c>
      <c r="CF2014">
        <v>774874871</v>
      </c>
      <c r="CI2014">
        <v>0</v>
      </c>
      <c r="CJ2014">
        <v>1504</v>
      </c>
      <c r="CK2014">
        <v>1011.2</v>
      </c>
      <c r="CL2014">
        <v>4.2187999999999999</v>
      </c>
      <c r="CM2014">
        <v>1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2</v>
      </c>
      <c r="CY2014">
        <v>7</v>
      </c>
      <c r="CZ2014" t="s">
        <v>131</v>
      </c>
      <c r="DA2014">
        <v>145</v>
      </c>
      <c r="DB2014">
        <v>1</v>
      </c>
      <c r="DC2014" t="s">
        <v>132</v>
      </c>
      <c r="DD2014" t="s">
        <v>133</v>
      </c>
      <c r="DG2014">
        <v>1976945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3">
      <c r="A2015" t="str">
        <f>"09/28/2024 21:18:11.280"</f>
        <v>09/28/2024 21:18:11.280</v>
      </c>
      <c r="C2015" t="str">
        <f t="shared" si="127"/>
        <v>FFDFD7C0</v>
      </c>
      <c r="D2015" t="s">
        <v>136</v>
      </c>
      <c r="E2015">
        <v>3</v>
      </c>
      <c r="F2015">
        <v>1003</v>
      </c>
      <c r="G2015" t="s">
        <v>142</v>
      </c>
      <c r="J2015" t="s">
        <v>137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"21:18:10.922"</f>
        <v>21:18:10.922</v>
      </c>
      <c r="T2015" t="str">
        <f>"21:18:09.822"</f>
        <v>21:18:09.822</v>
      </c>
      <c r="U2015" t="str">
        <f t="shared" si="125"/>
        <v>A073EB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297</v>
      </c>
      <c r="AG2015">
        <v>0</v>
      </c>
      <c r="AH2015">
        <v>3</v>
      </c>
      <c r="AI2015">
        <v>2</v>
      </c>
      <c r="AJ2015">
        <v>1</v>
      </c>
      <c r="AK2015" t="s">
        <v>934</v>
      </c>
      <c r="AL2015">
        <v>36.027881999999998</v>
      </c>
      <c r="AM2015" t="s">
        <v>774</v>
      </c>
      <c r="AN2015">
        <v>-75.668441999999999</v>
      </c>
      <c r="AO2015">
        <v>25</v>
      </c>
      <c r="AP2015">
        <v>450</v>
      </c>
      <c r="AQ2015" t="s">
        <v>129</v>
      </c>
      <c r="AR2015">
        <v>-16</v>
      </c>
      <c r="AS2015">
        <v>-69</v>
      </c>
      <c r="AT2015">
        <v>-896</v>
      </c>
      <c r="BB2015" t="str">
        <f t="shared" si="126"/>
        <v>1200</v>
      </c>
      <c r="BC2015">
        <v>1</v>
      </c>
      <c r="BD2015" t="str">
        <f t="shared" si="128"/>
        <v xml:space="preserve">N1281F  </v>
      </c>
      <c r="BE2015">
        <v>1</v>
      </c>
      <c r="BG2015">
        <v>0</v>
      </c>
      <c r="BH2015">
        <v>0</v>
      </c>
      <c r="BI2015">
        <v>0</v>
      </c>
      <c r="BJ2015">
        <v>300</v>
      </c>
      <c r="BK2015">
        <v>-150</v>
      </c>
      <c r="BL2015" t="s">
        <v>300</v>
      </c>
      <c r="BM2015">
        <v>1</v>
      </c>
      <c r="BN2015">
        <v>0</v>
      </c>
      <c r="BO2015">
        <v>1</v>
      </c>
      <c r="BP2015">
        <v>0</v>
      </c>
      <c r="BS2015">
        <v>0.08</v>
      </c>
      <c r="BT2015">
        <v>0</v>
      </c>
      <c r="BU2015">
        <v>0</v>
      </c>
      <c r="CE2015" t="str">
        <f>"21:18:10.923"</f>
        <v>21:18:10.923</v>
      </c>
      <c r="CF2015">
        <v>923403091</v>
      </c>
      <c r="CI2015">
        <v>0</v>
      </c>
      <c r="CJ2015">
        <v>1504</v>
      </c>
      <c r="CK2015">
        <v>1011.2</v>
      </c>
      <c r="CL2015">
        <v>4.2187999999999999</v>
      </c>
      <c r="CM2015">
        <v>1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2</v>
      </c>
      <c r="CY2015">
        <v>7</v>
      </c>
      <c r="CZ2015" t="s">
        <v>131</v>
      </c>
      <c r="DA2015">
        <v>145</v>
      </c>
      <c r="DB2015">
        <v>1</v>
      </c>
      <c r="DC2015" t="s">
        <v>132</v>
      </c>
      <c r="DD2015" t="s">
        <v>133</v>
      </c>
      <c r="DG2015">
        <v>1977607</v>
      </c>
      <c r="DI2015">
        <v>0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3">
      <c r="A2016" t="str">
        <f>"09/28/2024 21:18:11.280"</f>
        <v>09/28/2024 21:18:11.280</v>
      </c>
      <c r="C2016" t="str">
        <f t="shared" si="127"/>
        <v>FFDFD7C0</v>
      </c>
      <c r="D2016" t="s">
        <v>143</v>
      </c>
      <c r="E2016">
        <v>13</v>
      </c>
      <c r="J2016" t="s">
        <v>144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"21:18:10.922"</f>
        <v>21:18:10.922</v>
      </c>
      <c r="T2016" t="str">
        <f>"21:18:09.822"</f>
        <v>21:18:09.822</v>
      </c>
      <c r="U2016" t="str">
        <f t="shared" si="125"/>
        <v>A073EB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297</v>
      </c>
      <c r="AG2016">
        <v>0</v>
      </c>
      <c r="AH2016">
        <v>3</v>
      </c>
      <c r="AI2016">
        <v>2</v>
      </c>
      <c r="AJ2016">
        <v>1</v>
      </c>
      <c r="AK2016" t="s">
        <v>934</v>
      </c>
      <c r="AL2016">
        <v>36.027881999999998</v>
      </c>
      <c r="AM2016" t="s">
        <v>774</v>
      </c>
      <c r="AN2016">
        <v>-75.668441999999999</v>
      </c>
      <c r="AO2016">
        <v>25</v>
      </c>
      <c r="AP2016">
        <v>450</v>
      </c>
      <c r="AQ2016" t="s">
        <v>129</v>
      </c>
      <c r="AR2016">
        <v>-16</v>
      </c>
      <c r="AS2016">
        <v>-69</v>
      </c>
      <c r="AT2016">
        <v>-896</v>
      </c>
      <c r="BB2016" t="str">
        <f t="shared" si="126"/>
        <v>1200</v>
      </c>
      <c r="BC2016">
        <v>1</v>
      </c>
      <c r="BD2016" t="str">
        <f t="shared" si="128"/>
        <v xml:space="preserve">N1281F  </v>
      </c>
      <c r="BE2016">
        <v>1</v>
      </c>
      <c r="BG2016">
        <v>0</v>
      </c>
      <c r="BH2016">
        <v>0</v>
      </c>
      <c r="BI2016">
        <v>0</v>
      </c>
      <c r="BJ2016">
        <v>300</v>
      </c>
      <c r="BK2016">
        <v>-150</v>
      </c>
      <c r="BL2016" t="s">
        <v>300</v>
      </c>
      <c r="BM2016">
        <v>1</v>
      </c>
      <c r="BN2016">
        <v>0</v>
      </c>
      <c r="BO2016">
        <v>1</v>
      </c>
      <c r="BP2016">
        <v>0</v>
      </c>
      <c r="BS2016">
        <v>0.08</v>
      </c>
      <c r="BT2016">
        <v>0</v>
      </c>
      <c r="BU2016">
        <v>0</v>
      </c>
      <c r="CE2016" t="str">
        <f>"21:18:10.923"</f>
        <v>21:18:10.923</v>
      </c>
      <c r="CF2016">
        <v>923403091</v>
      </c>
      <c r="CI2016">
        <v>0</v>
      </c>
      <c r="CJ2016">
        <v>1504</v>
      </c>
      <c r="CK2016">
        <v>1011.2</v>
      </c>
      <c r="CL2016">
        <v>4.2187999999999999</v>
      </c>
      <c r="CM2016">
        <v>1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2</v>
      </c>
      <c r="CY2016">
        <v>7</v>
      </c>
      <c r="CZ2016" t="s">
        <v>131</v>
      </c>
      <c r="DA2016">
        <v>145</v>
      </c>
      <c r="DB2016">
        <v>1</v>
      </c>
      <c r="DC2016" t="s">
        <v>132</v>
      </c>
      <c r="DD2016" t="s">
        <v>133</v>
      </c>
      <c r="DG2016">
        <v>1977607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3">
      <c r="A2017" t="str">
        <f>"09/28/2024 21:18:11.280"</f>
        <v>09/28/2024 21:18:11.280</v>
      </c>
      <c r="C2017" t="str">
        <f t="shared" si="127"/>
        <v>FFDFD7C0</v>
      </c>
      <c r="D2017" t="s">
        <v>136</v>
      </c>
      <c r="E2017">
        <v>4</v>
      </c>
      <c r="F2017">
        <v>1004</v>
      </c>
      <c r="G2017" t="s">
        <v>124</v>
      </c>
      <c r="J2017" t="s">
        <v>137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"21:18:10.922"</f>
        <v>21:18:10.922</v>
      </c>
      <c r="T2017" t="str">
        <f>"21:18:09.822"</f>
        <v>21:18:09.822</v>
      </c>
      <c r="U2017" t="str">
        <f t="shared" si="125"/>
        <v>A073EB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297</v>
      </c>
      <c r="AG2017">
        <v>0</v>
      </c>
      <c r="AH2017">
        <v>3</v>
      </c>
      <c r="AI2017">
        <v>2</v>
      </c>
      <c r="AJ2017">
        <v>1</v>
      </c>
      <c r="AK2017" t="s">
        <v>934</v>
      </c>
      <c r="AL2017">
        <v>36.027881999999998</v>
      </c>
      <c r="AM2017" t="s">
        <v>774</v>
      </c>
      <c r="AN2017">
        <v>-75.668441999999999</v>
      </c>
      <c r="AO2017">
        <v>25</v>
      </c>
      <c r="AP2017">
        <v>450</v>
      </c>
      <c r="AQ2017" t="s">
        <v>129</v>
      </c>
      <c r="AR2017">
        <v>-16</v>
      </c>
      <c r="AS2017">
        <v>-69</v>
      </c>
      <c r="AT2017">
        <v>-896</v>
      </c>
      <c r="BB2017" t="str">
        <f t="shared" si="126"/>
        <v>1200</v>
      </c>
      <c r="BC2017">
        <v>1</v>
      </c>
      <c r="BD2017" t="str">
        <f t="shared" si="128"/>
        <v xml:space="preserve">N1281F  </v>
      </c>
      <c r="BE2017">
        <v>1</v>
      </c>
      <c r="BG2017">
        <v>0</v>
      </c>
      <c r="BH2017">
        <v>0</v>
      </c>
      <c r="BI2017">
        <v>0</v>
      </c>
      <c r="BJ2017">
        <v>300</v>
      </c>
      <c r="BK2017">
        <v>-150</v>
      </c>
      <c r="BL2017" t="s">
        <v>300</v>
      </c>
      <c r="BM2017">
        <v>1</v>
      </c>
      <c r="BN2017">
        <v>0</v>
      </c>
      <c r="BO2017">
        <v>1</v>
      </c>
      <c r="BP2017">
        <v>0</v>
      </c>
      <c r="BS2017">
        <v>0.08</v>
      </c>
      <c r="BT2017">
        <v>0</v>
      </c>
      <c r="BU2017">
        <v>0</v>
      </c>
      <c r="CE2017" t="str">
        <f>"21:18:10.923"</f>
        <v>21:18:10.923</v>
      </c>
      <c r="CF2017">
        <v>923403091</v>
      </c>
      <c r="CI2017">
        <v>0</v>
      </c>
      <c r="CJ2017">
        <v>1504</v>
      </c>
      <c r="CK2017">
        <v>1011.2</v>
      </c>
      <c r="CL2017">
        <v>4.2187999999999999</v>
      </c>
      <c r="CM2017">
        <v>1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2</v>
      </c>
      <c r="CY2017">
        <v>7</v>
      </c>
      <c r="CZ2017" t="s">
        <v>131</v>
      </c>
      <c r="DA2017">
        <v>145</v>
      </c>
      <c r="DB2017">
        <v>1</v>
      </c>
      <c r="DC2017" t="s">
        <v>132</v>
      </c>
      <c r="DD2017" t="s">
        <v>133</v>
      </c>
      <c r="DG2017">
        <v>1977607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3">
      <c r="A2018" t="str">
        <f>"09/28/2024 21:18:11.280"</f>
        <v>09/28/2024 21:18:11.280</v>
      </c>
      <c r="C2018" t="str">
        <f t="shared" si="127"/>
        <v>FFDFD7C0</v>
      </c>
      <c r="D2018" t="s">
        <v>123</v>
      </c>
      <c r="E2018">
        <v>2</v>
      </c>
      <c r="H2018">
        <v>158</v>
      </c>
      <c r="I2018" t="s">
        <v>124</v>
      </c>
      <c r="J2018" t="s">
        <v>125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"21:18:10.922"</f>
        <v>21:18:10.922</v>
      </c>
      <c r="T2018" t="str">
        <f>"21:18:09.822"</f>
        <v>21:18:09.822</v>
      </c>
      <c r="U2018" t="str">
        <f t="shared" si="125"/>
        <v>A073EB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297</v>
      </c>
      <c r="AG2018">
        <v>0</v>
      </c>
      <c r="AH2018">
        <v>3</v>
      </c>
      <c r="AI2018">
        <v>2</v>
      </c>
      <c r="AJ2018">
        <v>1</v>
      </c>
      <c r="AK2018" t="s">
        <v>934</v>
      </c>
      <c r="AL2018">
        <v>36.027881999999998</v>
      </c>
      <c r="AM2018" t="s">
        <v>774</v>
      </c>
      <c r="AN2018">
        <v>-75.668441999999999</v>
      </c>
      <c r="AO2018">
        <v>25</v>
      </c>
      <c r="AP2018">
        <v>450</v>
      </c>
      <c r="AQ2018" t="s">
        <v>129</v>
      </c>
      <c r="AR2018">
        <v>-16</v>
      </c>
      <c r="AS2018">
        <v>-69</v>
      </c>
      <c r="AT2018">
        <v>-896</v>
      </c>
      <c r="BB2018" t="str">
        <f t="shared" si="126"/>
        <v>1200</v>
      </c>
      <c r="BC2018">
        <v>1</v>
      </c>
      <c r="BD2018" t="str">
        <f t="shared" si="128"/>
        <v xml:space="preserve">N1281F  </v>
      </c>
      <c r="BE2018">
        <v>1</v>
      </c>
      <c r="BG2018">
        <v>0</v>
      </c>
      <c r="BH2018">
        <v>0</v>
      </c>
      <c r="BI2018">
        <v>0</v>
      </c>
      <c r="BJ2018">
        <v>300</v>
      </c>
      <c r="BK2018">
        <v>-150</v>
      </c>
      <c r="BL2018" t="s">
        <v>300</v>
      </c>
      <c r="BM2018">
        <v>1</v>
      </c>
      <c r="BN2018">
        <v>0</v>
      </c>
      <c r="BO2018">
        <v>1</v>
      </c>
      <c r="BP2018">
        <v>0</v>
      </c>
      <c r="BS2018">
        <v>0.08</v>
      </c>
      <c r="BT2018">
        <v>0</v>
      </c>
      <c r="BU2018">
        <v>0</v>
      </c>
      <c r="CE2018" t="str">
        <f>"21:18:10.923"</f>
        <v>21:18:10.923</v>
      </c>
      <c r="CF2018">
        <v>923403091</v>
      </c>
      <c r="CI2018">
        <v>0</v>
      </c>
      <c r="CJ2018">
        <v>1504</v>
      </c>
      <c r="CK2018">
        <v>1011.2</v>
      </c>
      <c r="CL2018">
        <v>4.2187999999999999</v>
      </c>
      <c r="CM2018">
        <v>1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2</v>
      </c>
      <c r="CY2018">
        <v>7</v>
      </c>
      <c r="CZ2018" t="s">
        <v>131</v>
      </c>
      <c r="DA2018">
        <v>145</v>
      </c>
      <c r="DB2018">
        <v>1</v>
      </c>
      <c r="DC2018" t="s">
        <v>132</v>
      </c>
      <c r="DD2018" t="s">
        <v>133</v>
      </c>
      <c r="DG2018">
        <v>1977607</v>
      </c>
      <c r="DI2018">
        <v>0</v>
      </c>
      <c r="DJ2018">
        <v>0</v>
      </c>
      <c r="DK2018">
        <v>1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3">
      <c r="A2019" t="str">
        <f>"09/28/2024 21:18:11.280"</f>
        <v>09/28/2024 21:18:11.280</v>
      </c>
      <c r="C2019" t="str">
        <f t="shared" si="127"/>
        <v>FFDFD7C0</v>
      </c>
      <c r="D2019" t="s">
        <v>427</v>
      </c>
      <c r="E2019">
        <v>46</v>
      </c>
      <c r="H2019">
        <v>143</v>
      </c>
      <c r="I2019" t="s">
        <v>428</v>
      </c>
      <c r="J2019" t="s">
        <v>297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"21:18:10.922"</f>
        <v>21:18:10.922</v>
      </c>
      <c r="T2019" t="str">
        <f>"21:18:09.822"</f>
        <v>21:18:09.822</v>
      </c>
      <c r="U2019" t="str">
        <f t="shared" si="125"/>
        <v>A073EB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297</v>
      </c>
      <c r="AG2019">
        <v>0</v>
      </c>
      <c r="AH2019">
        <v>3</v>
      </c>
      <c r="AI2019">
        <v>2</v>
      </c>
      <c r="AJ2019">
        <v>1</v>
      </c>
      <c r="AK2019" t="s">
        <v>934</v>
      </c>
      <c r="AL2019">
        <v>36.027881999999998</v>
      </c>
      <c r="AM2019" t="s">
        <v>774</v>
      </c>
      <c r="AN2019">
        <v>-75.668441999999999</v>
      </c>
      <c r="AO2019">
        <v>25</v>
      </c>
      <c r="AP2019">
        <v>450</v>
      </c>
      <c r="AQ2019" t="s">
        <v>129</v>
      </c>
      <c r="AR2019">
        <v>-16</v>
      </c>
      <c r="AS2019">
        <v>-69</v>
      </c>
      <c r="AT2019">
        <v>-896</v>
      </c>
      <c r="BB2019" t="str">
        <f t="shared" si="126"/>
        <v>1200</v>
      </c>
      <c r="BC2019">
        <v>1</v>
      </c>
      <c r="BD2019" t="str">
        <f t="shared" si="128"/>
        <v xml:space="preserve">N1281F  </v>
      </c>
      <c r="BE2019">
        <v>1</v>
      </c>
      <c r="BG2019">
        <v>0</v>
      </c>
      <c r="BH2019">
        <v>0</v>
      </c>
      <c r="BI2019">
        <v>0</v>
      </c>
      <c r="BJ2019">
        <v>300</v>
      </c>
      <c r="BK2019">
        <v>-150</v>
      </c>
      <c r="BL2019" t="s">
        <v>300</v>
      </c>
      <c r="BM2019">
        <v>1</v>
      </c>
      <c r="BN2019">
        <v>0</v>
      </c>
      <c r="BO2019">
        <v>1</v>
      </c>
      <c r="BP2019">
        <v>0</v>
      </c>
      <c r="BS2019">
        <v>0.08</v>
      </c>
      <c r="BT2019">
        <v>0</v>
      </c>
      <c r="BU2019">
        <v>0</v>
      </c>
      <c r="CE2019" t="str">
        <f>"21:18:10.923"</f>
        <v>21:18:10.923</v>
      </c>
      <c r="CF2019">
        <v>923403091</v>
      </c>
      <c r="CI2019">
        <v>0</v>
      </c>
      <c r="CJ2019">
        <v>1504</v>
      </c>
      <c r="CK2019">
        <v>1011.2</v>
      </c>
      <c r="CL2019">
        <v>4.2187999999999999</v>
      </c>
      <c r="CM2019">
        <v>1</v>
      </c>
      <c r="CN2019">
        <v>0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2</v>
      </c>
      <c r="CY2019">
        <v>7</v>
      </c>
      <c r="CZ2019" t="s">
        <v>131</v>
      </c>
      <c r="DA2019">
        <v>145</v>
      </c>
      <c r="DB2019">
        <v>1</v>
      </c>
      <c r="DC2019" t="s">
        <v>132</v>
      </c>
      <c r="DD2019" t="s">
        <v>133</v>
      </c>
      <c r="DG2019">
        <v>1977607</v>
      </c>
      <c r="DI2019">
        <v>0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3">
      <c r="A2020" t="str">
        <f>"09/28/2024 21:18:12.248"</f>
        <v>09/28/2024 21:18:12.248</v>
      </c>
      <c r="C2020" t="str">
        <f t="shared" si="127"/>
        <v>FFDFD7C0</v>
      </c>
      <c r="D2020" t="s">
        <v>136</v>
      </c>
      <c r="E2020">
        <v>3</v>
      </c>
      <c r="F2020">
        <v>1003</v>
      </c>
      <c r="G2020" t="s">
        <v>142</v>
      </c>
      <c r="J2020" t="s">
        <v>137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"21:18:11.938"</f>
        <v>21:18:11.938</v>
      </c>
      <c r="T2020" t="str">
        <f>"21:18:11.438"</f>
        <v>21:18:11.438</v>
      </c>
      <c r="U2020" t="str">
        <f t="shared" si="125"/>
        <v>A073EB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297</v>
      </c>
      <c r="AG2020">
        <v>0</v>
      </c>
      <c r="AH2020">
        <v>3</v>
      </c>
      <c r="AI2020">
        <v>2</v>
      </c>
      <c r="AJ2020">
        <v>1</v>
      </c>
      <c r="AK2020" t="s">
        <v>935</v>
      </c>
      <c r="AL2020">
        <v>36.027517000000003</v>
      </c>
      <c r="AM2020" t="s">
        <v>936</v>
      </c>
      <c r="AN2020">
        <v>-75.668571</v>
      </c>
      <c r="AO2020">
        <v>25</v>
      </c>
      <c r="AP2020">
        <v>450</v>
      </c>
      <c r="AQ2020" t="s">
        <v>129</v>
      </c>
      <c r="AR2020">
        <v>-16</v>
      </c>
      <c r="AS2020">
        <v>-69</v>
      </c>
      <c r="AT2020">
        <v>-896</v>
      </c>
      <c r="BB2020" t="str">
        <f t="shared" si="126"/>
        <v>1200</v>
      </c>
      <c r="BC2020">
        <v>1</v>
      </c>
      <c r="BD2020" t="str">
        <f t="shared" si="128"/>
        <v xml:space="preserve">N1281F  </v>
      </c>
      <c r="BE2020">
        <v>1</v>
      </c>
      <c r="BG2020">
        <v>0</v>
      </c>
      <c r="BH2020">
        <v>0</v>
      </c>
      <c r="BI2020">
        <v>0</v>
      </c>
      <c r="BJ2020">
        <v>275</v>
      </c>
      <c r="BK2020">
        <v>-175</v>
      </c>
      <c r="BL2020" t="s">
        <v>300</v>
      </c>
      <c r="BM2020">
        <v>1</v>
      </c>
      <c r="BN2020">
        <v>0</v>
      </c>
      <c r="BO2020">
        <v>1</v>
      </c>
      <c r="BP2020">
        <v>0</v>
      </c>
      <c r="BS2020">
        <v>0.08</v>
      </c>
      <c r="BT2020">
        <v>0</v>
      </c>
      <c r="BU2020">
        <v>0</v>
      </c>
      <c r="CE2020" t="str">
        <f>"21:18:11.941"</f>
        <v>21:18:11.941</v>
      </c>
      <c r="CF2020">
        <v>940857977</v>
      </c>
      <c r="CI2020">
        <v>0</v>
      </c>
      <c r="CJ2020">
        <v>1504</v>
      </c>
      <c r="CK2020">
        <v>1011.2</v>
      </c>
      <c r="CL2020">
        <v>4.2187999999999999</v>
      </c>
      <c r="CM2020">
        <v>1</v>
      </c>
      <c r="CN2020">
        <v>0</v>
      </c>
      <c r="CO2020">
        <v>0</v>
      </c>
      <c r="CP2020">
        <v>0</v>
      </c>
      <c r="CQ2020">
        <v>0</v>
      </c>
      <c r="CR2020">
        <v>0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2</v>
      </c>
      <c r="CY2020">
        <v>7</v>
      </c>
      <c r="CZ2020" t="s">
        <v>131</v>
      </c>
      <c r="DA2020">
        <v>145</v>
      </c>
      <c r="DB2020">
        <v>1</v>
      </c>
      <c r="DC2020" t="s">
        <v>132</v>
      </c>
      <c r="DD2020" t="s">
        <v>133</v>
      </c>
      <c r="DG2020">
        <v>1978122</v>
      </c>
      <c r="DI2020">
        <v>0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3">
      <c r="A2021" t="str">
        <f>"09/28/2024 21:18:12.248"</f>
        <v>09/28/2024 21:18:12.248</v>
      </c>
      <c r="C2021" t="str">
        <f t="shared" si="127"/>
        <v>FFDFD7C0</v>
      </c>
      <c r="D2021" t="s">
        <v>143</v>
      </c>
      <c r="E2021">
        <v>13</v>
      </c>
      <c r="J2021" t="s">
        <v>144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"21:18:11.938"</f>
        <v>21:18:11.938</v>
      </c>
      <c r="T2021" t="str">
        <f>"21:18:11.438"</f>
        <v>21:18:11.438</v>
      </c>
      <c r="U2021" t="str">
        <f t="shared" si="125"/>
        <v>A073EB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297</v>
      </c>
      <c r="AG2021">
        <v>0</v>
      </c>
      <c r="AH2021">
        <v>3</v>
      </c>
      <c r="AI2021">
        <v>2</v>
      </c>
      <c r="AJ2021">
        <v>1</v>
      </c>
      <c r="AK2021" t="s">
        <v>935</v>
      </c>
      <c r="AL2021">
        <v>36.027517000000003</v>
      </c>
      <c r="AM2021" t="s">
        <v>936</v>
      </c>
      <c r="AN2021">
        <v>-75.668571</v>
      </c>
      <c r="AO2021">
        <v>25</v>
      </c>
      <c r="AP2021">
        <v>450</v>
      </c>
      <c r="AQ2021" t="s">
        <v>129</v>
      </c>
      <c r="AR2021">
        <v>-16</v>
      </c>
      <c r="AS2021">
        <v>-69</v>
      </c>
      <c r="AT2021">
        <v>-896</v>
      </c>
      <c r="BB2021" t="str">
        <f t="shared" si="126"/>
        <v>1200</v>
      </c>
      <c r="BC2021">
        <v>1</v>
      </c>
      <c r="BD2021" t="str">
        <f t="shared" si="128"/>
        <v xml:space="preserve">N1281F  </v>
      </c>
      <c r="BE2021">
        <v>1</v>
      </c>
      <c r="BG2021">
        <v>0</v>
      </c>
      <c r="BH2021">
        <v>0</v>
      </c>
      <c r="BI2021">
        <v>0</v>
      </c>
      <c r="BJ2021">
        <v>275</v>
      </c>
      <c r="BK2021">
        <v>-175</v>
      </c>
      <c r="BL2021" t="s">
        <v>300</v>
      </c>
      <c r="BM2021">
        <v>1</v>
      </c>
      <c r="BN2021">
        <v>0</v>
      </c>
      <c r="BO2021">
        <v>1</v>
      </c>
      <c r="BP2021">
        <v>0</v>
      </c>
      <c r="BS2021">
        <v>0.08</v>
      </c>
      <c r="BT2021">
        <v>0</v>
      </c>
      <c r="BU2021">
        <v>0</v>
      </c>
      <c r="CE2021" t="str">
        <f>"21:18:11.941"</f>
        <v>21:18:11.941</v>
      </c>
      <c r="CF2021">
        <v>940857977</v>
      </c>
      <c r="CI2021">
        <v>0</v>
      </c>
      <c r="CJ2021">
        <v>1504</v>
      </c>
      <c r="CK2021">
        <v>1011.2</v>
      </c>
      <c r="CL2021">
        <v>4.2187999999999999</v>
      </c>
      <c r="CM2021">
        <v>1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2</v>
      </c>
      <c r="CY2021">
        <v>7</v>
      </c>
      <c r="CZ2021" t="s">
        <v>131</v>
      </c>
      <c r="DA2021">
        <v>145</v>
      </c>
      <c r="DB2021">
        <v>1</v>
      </c>
      <c r="DC2021" t="s">
        <v>132</v>
      </c>
      <c r="DD2021" t="s">
        <v>133</v>
      </c>
      <c r="DG2021">
        <v>1978122</v>
      </c>
      <c r="DI2021">
        <v>0</v>
      </c>
      <c r="DJ2021">
        <v>0</v>
      </c>
      <c r="DK2021">
        <v>1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3">
      <c r="A2022" t="str">
        <f>"09/28/2024 21:18:12.248"</f>
        <v>09/28/2024 21:18:12.248</v>
      </c>
      <c r="C2022" t="str">
        <f t="shared" si="127"/>
        <v>FFDFD7C0</v>
      </c>
      <c r="D2022" t="s">
        <v>136</v>
      </c>
      <c r="E2022">
        <v>4</v>
      </c>
      <c r="F2022">
        <v>1004</v>
      </c>
      <c r="G2022" t="s">
        <v>124</v>
      </c>
      <c r="J2022" t="s">
        <v>137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"21:18:11.938"</f>
        <v>21:18:11.938</v>
      </c>
      <c r="T2022" t="str">
        <f>"21:18:11.438"</f>
        <v>21:18:11.438</v>
      </c>
      <c r="U2022" t="str">
        <f t="shared" si="125"/>
        <v>A073EB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297</v>
      </c>
      <c r="AG2022">
        <v>0</v>
      </c>
      <c r="AH2022">
        <v>3</v>
      </c>
      <c r="AI2022">
        <v>2</v>
      </c>
      <c r="AJ2022">
        <v>1</v>
      </c>
      <c r="AK2022" t="s">
        <v>935</v>
      </c>
      <c r="AL2022">
        <v>36.027517000000003</v>
      </c>
      <c r="AM2022" t="s">
        <v>936</v>
      </c>
      <c r="AN2022">
        <v>-75.668571</v>
      </c>
      <c r="AO2022">
        <v>25</v>
      </c>
      <c r="AP2022">
        <v>450</v>
      </c>
      <c r="AQ2022" t="s">
        <v>129</v>
      </c>
      <c r="AR2022">
        <v>-16</v>
      </c>
      <c r="AS2022">
        <v>-69</v>
      </c>
      <c r="AT2022">
        <v>-896</v>
      </c>
      <c r="BB2022" t="str">
        <f t="shared" si="126"/>
        <v>1200</v>
      </c>
      <c r="BC2022">
        <v>1</v>
      </c>
      <c r="BD2022" t="str">
        <f t="shared" si="128"/>
        <v xml:space="preserve">N1281F  </v>
      </c>
      <c r="BE2022">
        <v>1</v>
      </c>
      <c r="BG2022">
        <v>0</v>
      </c>
      <c r="BH2022">
        <v>0</v>
      </c>
      <c r="BI2022">
        <v>0</v>
      </c>
      <c r="BJ2022">
        <v>275</v>
      </c>
      <c r="BK2022">
        <v>-175</v>
      </c>
      <c r="BL2022" t="s">
        <v>300</v>
      </c>
      <c r="BM2022">
        <v>1</v>
      </c>
      <c r="BN2022">
        <v>0</v>
      </c>
      <c r="BO2022">
        <v>1</v>
      </c>
      <c r="BP2022">
        <v>0</v>
      </c>
      <c r="BS2022">
        <v>0.08</v>
      </c>
      <c r="BT2022">
        <v>0</v>
      </c>
      <c r="BU2022">
        <v>0</v>
      </c>
      <c r="CE2022" t="str">
        <f>"21:18:11.941"</f>
        <v>21:18:11.941</v>
      </c>
      <c r="CF2022">
        <v>940857977</v>
      </c>
      <c r="CI2022">
        <v>0</v>
      </c>
      <c r="CJ2022">
        <v>1504</v>
      </c>
      <c r="CK2022">
        <v>1011.2</v>
      </c>
      <c r="CL2022">
        <v>4.2187999999999999</v>
      </c>
      <c r="CM2022">
        <v>1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2</v>
      </c>
      <c r="CY2022">
        <v>7</v>
      </c>
      <c r="CZ2022" t="s">
        <v>131</v>
      </c>
      <c r="DA2022">
        <v>145</v>
      </c>
      <c r="DB2022">
        <v>1</v>
      </c>
      <c r="DC2022" t="s">
        <v>132</v>
      </c>
      <c r="DD2022" t="s">
        <v>133</v>
      </c>
      <c r="DG2022">
        <v>1978122</v>
      </c>
      <c r="DI2022">
        <v>0</v>
      </c>
      <c r="DJ2022">
        <v>0</v>
      </c>
      <c r="DK2022">
        <v>1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3">
      <c r="A2023" t="str">
        <f>"09/28/2024 21:18:12.248"</f>
        <v>09/28/2024 21:18:12.248</v>
      </c>
      <c r="C2023" t="str">
        <f t="shared" si="127"/>
        <v>FFDFD7C0</v>
      </c>
      <c r="D2023" t="s">
        <v>427</v>
      </c>
      <c r="E2023">
        <v>46</v>
      </c>
      <c r="H2023">
        <v>143</v>
      </c>
      <c r="I2023" t="s">
        <v>428</v>
      </c>
      <c r="J2023" t="s">
        <v>297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"21:18:11.938"</f>
        <v>21:18:11.938</v>
      </c>
      <c r="T2023" t="str">
        <f>"21:18:11.438"</f>
        <v>21:18:11.438</v>
      </c>
      <c r="U2023" t="str">
        <f t="shared" si="125"/>
        <v>A073EB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297</v>
      </c>
      <c r="AG2023">
        <v>0</v>
      </c>
      <c r="AH2023">
        <v>3</v>
      </c>
      <c r="AI2023">
        <v>2</v>
      </c>
      <c r="AJ2023">
        <v>1</v>
      </c>
      <c r="AK2023" t="s">
        <v>935</v>
      </c>
      <c r="AL2023">
        <v>36.027517000000003</v>
      </c>
      <c r="AM2023" t="s">
        <v>936</v>
      </c>
      <c r="AN2023">
        <v>-75.668571</v>
      </c>
      <c r="AO2023">
        <v>25</v>
      </c>
      <c r="AP2023">
        <v>450</v>
      </c>
      <c r="AQ2023" t="s">
        <v>129</v>
      </c>
      <c r="AR2023">
        <v>-16</v>
      </c>
      <c r="AS2023">
        <v>-69</v>
      </c>
      <c r="AT2023">
        <v>-896</v>
      </c>
      <c r="BB2023" t="str">
        <f t="shared" si="126"/>
        <v>1200</v>
      </c>
      <c r="BC2023">
        <v>1</v>
      </c>
      <c r="BD2023" t="str">
        <f t="shared" si="128"/>
        <v xml:space="preserve">N1281F  </v>
      </c>
      <c r="BE2023">
        <v>1</v>
      </c>
      <c r="BG2023">
        <v>0</v>
      </c>
      <c r="BH2023">
        <v>0</v>
      </c>
      <c r="BI2023">
        <v>0</v>
      </c>
      <c r="BJ2023">
        <v>275</v>
      </c>
      <c r="BK2023">
        <v>-175</v>
      </c>
      <c r="BL2023" t="s">
        <v>300</v>
      </c>
      <c r="BM2023">
        <v>1</v>
      </c>
      <c r="BN2023">
        <v>0</v>
      </c>
      <c r="BO2023">
        <v>1</v>
      </c>
      <c r="BP2023">
        <v>0</v>
      </c>
      <c r="BS2023">
        <v>0.08</v>
      </c>
      <c r="BT2023">
        <v>0</v>
      </c>
      <c r="BU2023">
        <v>0</v>
      </c>
      <c r="CE2023" t="str">
        <f>"21:18:11.941"</f>
        <v>21:18:11.941</v>
      </c>
      <c r="CF2023">
        <v>940857977</v>
      </c>
      <c r="CI2023">
        <v>0</v>
      </c>
      <c r="CJ2023">
        <v>1504</v>
      </c>
      <c r="CK2023">
        <v>1011.2</v>
      </c>
      <c r="CL2023">
        <v>4.2187999999999999</v>
      </c>
      <c r="CM2023">
        <v>1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2</v>
      </c>
      <c r="CY2023">
        <v>7</v>
      </c>
      <c r="CZ2023" t="s">
        <v>131</v>
      </c>
      <c r="DA2023">
        <v>145</v>
      </c>
      <c r="DB2023">
        <v>1</v>
      </c>
      <c r="DC2023" t="s">
        <v>132</v>
      </c>
      <c r="DD2023" t="s">
        <v>133</v>
      </c>
      <c r="DG2023">
        <v>1978122</v>
      </c>
      <c r="DI2023">
        <v>0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3">
      <c r="A2024" t="str">
        <f>"09/28/2024 21:18:12.248"</f>
        <v>09/28/2024 21:18:12.248</v>
      </c>
      <c r="C2024" t="str">
        <f t="shared" si="127"/>
        <v>FFDFD7C0</v>
      </c>
      <c r="D2024" t="s">
        <v>123</v>
      </c>
      <c r="E2024">
        <v>2</v>
      </c>
      <c r="H2024">
        <v>158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"21:18:11.938"</f>
        <v>21:18:11.938</v>
      </c>
      <c r="T2024" t="str">
        <f>"21:18:11.438"</f>
        <v>21:18:11.438</v>
      </c>
      <c r="U2024" t="str">
        <f t="shared" si="125"/>
        <v>A073EB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9</v>
      </c>
      <c r="AC2024">
        <v>3</v>
      </c>
      <c r="AD2024">
        <v>0</v>
      </c>
      <c r="AE2024">
        <v>10</v>
      </c>
      <c r="AF2024" t="s">
        <v>297</v>
      </c>
      <c r="AG2024">
        <v>0</v>
      </c>
      <c r="AH2024">
        <v>3</v>
      </c>
      <c r="AI2024">
        <v>2</v>
      </c>
      <c r="AJ2024">
        <v>1</v>
      </c>
      <c r="AK2024" t="s">
        <v>935</v>
      </c>
      <c r="AL2024">
        <v>36.027517000000003</v>
      </c>
      <c r="AM2024" t="s">
        <v>936</v>
      </c>
      <c r="AN2024">
        <v>-75.668571</v>
      </c>
      <c r="AO2024">
        <v>25</v>
      </c>
      <c r="AP2024">
        <v>450</v>
      </c>
      <c r="AQ2024" t="s">
        <v>129</v>
      </c>
      <c r="AR2024">
        <v>-16</v>
      </c>
      <c r="AS2024">
        <v>-69</v>
      </c>
      <c r="AT2024">
        <v>-896</v>
      </c>
      <c r="BB2024" t="str">
        <f t="shared" si="126"/>
        <v>1200</v>
      </c>
      <c r="BC2024">
        <v>1</v>
      </c>
      <c r="BD2024" t="str">
        <f t="shared" si="128"/>
        <v xml:space="preserve">N1281F  </v>
      </c>
      <c r="BE2024">
        <v>1</v>
      </c>
      <c r="BG2024">
        <v>0</v>
      </c>
      <c r="BH2024">
        <v>0</v>
      </c>
      <c r="BI2024">
        <v>0</v>
      </c>
      <c r="BJ2024">
        <v>275</v>
      </c>
      <c r="BK2024">
        <v>-175</v>
      </c>
      <c r="BL2024" t="s">
        <v>300</v>
      </c>
      <c r="BM2024">
        <v>1</v>
      </c>
      <c r="BN2024">
        <v>0</v>
      </c>
      <c r="BO2024">
        <v>1</v>
      </c>
      <c r="BP2024">
        <v>0</v>
      </c>
      <c r="BS2024">
        <v>0.08</v>
      </c>
      <c r="BT2024">
        <v>0</v>
      </c>
      <c r="BU2024">
        <v>0</v>
      </c>
      <c r="CE2024" t="str">
        <f>"21:18:11.941"</f>
        <v>21:18:11.941</v>
      </c>
      <c r="CF2024">
        <v>940857977</v>
      </c>
      <c r="CI2024">
        <v>0</v>
      </c>
      <c r="CJ2024">
        <v>1504</v>
      </c>
      <c r="CK2024">
        <v>1011.2</v>
      </c>
      <c r="CL2024">
        <v>4.2187999999999999</v>
      </c>
      <c r="CM2024">
        <v>1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2</v>
      </c>
      <c r="CU2024">
        <v>0</v>
      </c>
      <c r="CV2024">
        <v>2</v>
      </c>
      <c r="CW2024">
        <v>0</v>
      </c>
      <c r="CX2024">
        <v>2</v>
      </c>
      <c r="CY2024">
        <v>7</v>
      </c>
      <c r="CZ2024" t="s">
        <v>131</v>
      </c>
      <c r="DA2024">
        <v>145</v>
      </c>
      <c r="DB2024">
        <v>1</v>
      </c>
      <c r="DC2024" t="s">
        <v>132</v>
      </c>
      <c r="DD2024" t="s">
        <v>133</v>
      </c>
      <c r="DG2024">
        <v>1978122</v>
      </c>
      <c r="DI2024">
        <v>0</v>
      </c>
      <c r="DJ2024">
        <v>0</v>
      </c>
      <c r="DK2024">
        <v>1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</row>
    <row r="2025" spans="1:123" x14ac:dyDescent="0.3">
      <c r="A2025" t="str">
        <f>"09/28/2024 21:18:13.076"</f>
        <v>09/28/2024 21:18:13.076</v>
      </c>
      <c r="C2025" t="str">
        <f t="shared" si="127"/>
        <v>FFDFD7C0</v>
      </c>
      <c r="D2025" t="s">
        <v>143</v>
      </c>
      <c r="E2025">
        <v>13</v>
      </c>
      <c r="J2025" t="s">
        <v>144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"21:18:12.805"</f>
        <v>21:18:12.805</v>
      </c>
      <c r="T2025" t="str">
        <f>"21:18:12.405"</f>
        <v>21:18:12.405</v>
      </c>
      <c r="U2025" t="str">
        <f t="shared" si="125"/>
        <v>A073EB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9</v>
      </c>
      <c r="AC2025">
        <v>3</v>
      </c>
      <c r="AD2025">
        <v>0</v>
      </c>
      <c r="AE2025">
        <v>10</v>
      </c>
      <c r="AF2025" t="s">
        <v>297</v>
      </c>
      <c r="AG2025">
        <v>0</v>
      </c>
      <c r="AH2025">
        <v>3</v>
      </c>
      <c r="AI2025">
        <v>2</v>
      </c>
      <c r="AJ2025">
        <v>1</v>
      </c>
      <c r="AK2025" t="s">
        <v>699</v>
      </c>
      <c r="AL2025">
        <v>36.027281000000002</v>
      </c>
      <c r="AM2025" t="s">
        <v>702</v>
      </c>
      <c r="AN2025">
        <v>-75.668634999999995</v>
      </c>
      <c r="AO2025">
        <v>25</v>
      </c>
      <c r="AP2025">
        <v>425</v>
      </c>
      <c r="AQ2025" t="s">
        <v>129</v>
      </c>
      <c r="AR2025">
        <v>-16</v>
      </c>
      <c r="AS2025">
        <v>-68</v>
      </c>
      <c r="AT2025">
        <v>-896</v>
      </c>
      <c r="BB2025" t="str">
        <f t="shared" si="126"/>
        <v>1200</v>
      </c>
      <c r="BC2025">
        <v>1</v>
      </c>
      <c r="BD2025" t="str">
        <f t="shared" si="128"/>
        <v xml:space="preserve">N1281F  </v>
      </c>
      <c r="BE2025">
        <v>1</v>
      </c>
      <c r="BG2025">
        <v>0</v>
      </c>
      <c r="BH2025">
        <v>0</v>
      </c>
      <c r="BI2025">
        <v>0</v>
      </c>
      <c r="BJ2025">
        <v>250</v>
      </c>
      <c r="BK2025">
        <v>-175</v>
      </c>
      <c r="BL2025" t="s">
        <v>300</v>
      </c>
      <c r="BM2025">
        <v>1</v>
      </c>
      <c r="BN2025">
        <v>0</v>
      </c>
      <c r="BO2025">
        <v>1</v>
      </c>
      <c r="BP2025">
        <v>0</v>
      </c>
      <c r="BS2025">
        <v>0.08</v>
      </c>
      <c r="BT2025">
        <v>0</v>
      </c>
      <c r="BU2025">
        <v>0</v>
      </c>
      <c r="CE2025" t="str">
        <f>"21:18:12.806"</f>
        <v>21:18:12.806</v>
      </c>
      <c r="CF2025">
        <v>805940574</v>
      </c>
      <c r="CI2025">
        <v>0</v>
      </c>
      <c r="CJ2025">
        <v>1504</v>
      </c>
      <c r="CK2025">
        <v>1011.2</v>
      </c>
      <c r="CL2025">
        <v>4.2187999999999999</v>
      </c>
      <c r="CM2025">
        <v>1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2</v>
      </c>
      <c r="CU2025">
        <v>0</v>
      </c>
      <c r="CV2025">
        <v>2</v>
      </c>
      <c r="CW2025">
        <v>0</v>
      </c>
      <c r="CX2025">
        <v>3</v>
      </c>
      <c r="CY2025">
        <v>7</v>
      </c>
      <c r="CZ2025" t="s">
        <v>131</v>
      </c>
      <c r="DA2025">
        <v>145</v>
      </c>
      <c r="DB2025">
        <v>1</v>
      </c>
      <c r="DC2025" t="s">
        <v>132</v>
      </c>
      <c r="DD2025" t="s">
        <v>133</v>
      </c>
      <c r="DG2025">
        <v>1978537</v>
      </c>
      <c r="DI2025">
        <v>0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</row>
    <row r="2026" spans="1:123" x14ac:dyDescent="0.3">
      <c r="A2026" t="str">
        <f>"09/28/2024 21:18:13.076"</f>
        <v>09/28/2024 21:18:13.076</v>
      </c>
      <c r="C2026" t="str">
        <f t="shared" si="127"/>
        <v>FFDFD7C0</v>
      </c>
      <c r="D2026" t="s">
        <v>136</v>
      </c>
      <c r="E2026">
        <v>4</v>
      </c>
      <c r="F2026">
        <v>1004</v>
      </c>
      <c r="G2026" t="s">
        <v>124</v>
      </c>
      <c r="J2026" t="s">
        <v>137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"21:18:12.805"</f>
        <v>21:18:12.805</v>
      </c>
      <c r="T2026" t="str">
        <f>"21:18:12.405"</f>
        <v>21:18:12.405</v>
      </c>
      <c r="U2026" t="str">
        <f t="shared" si="125"/>
        <v>A073EB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9</v>
      </c>
      <c r="AC2026">
        <v>3</v>
      </c>
      <c r="AD2026">
        <v>0</v>
      </c>
      <c r="AE2026">
        <v>10</v>
      </c>
      <c r="AF2026" t="s">
        <v>297</v>
      </c>
      <c r="AG2026">
        <v>0</v>
      </c>
      <c r="AH2026">
        <v>3</v>
      </c>
      <c r="AI2026">
        <v>2</v>
      </c>
      <c r="AJ2026">
        <v>1</v>
      </c>
      <c r="AK2026" t="s">
        <v>699</v>
      </c>
      <c r="AL2026">
        <v>36.027281000000002</v>
      </c>
      <c r="AM2026" t="s">
        <v>702</v>
      </c>
      <c r="AN2026">
        <v>-75.668634999999995</v>
      </c>
      <c r="AO2026">
        <v>25</v>
      </c>
      <c r="AP2026">
        <v>425</v>
      </c>
      <c r="AQ2026" t="s">
        <v>129</v>
      </c>
      <c r="AR2026">
        <v>-16</v>
      </c>
      <c r="AS2026">
        <v>-68</v>
      </c>
      <c r="AT2026">
        <v>-896</v>
      </c>
      <c r="BB2026" t="str">
        <f t="shared" si="126"/>
        <v>1200</v>
      </c>
      <c r="BC2026">
        <v>1</v>
      </c>
      <c r="BD2026" t="str">
        <f t="shared" si="128"/>
        <v xml:space="preserve">N1281F  </v>
      </c>
      <c r="BE2026">
        <v>1</v>
      </c>
      <c r="BG2026">
        <v>0</v>
      </c>
      <c r="BH2026">
        <v>0</v>
      </c>
      <c r="BI2026">
        <v>0</v>
      </c>
      <c r="BJ2026">
        <v>250</v>
      </c>
      <c r="BK2026">
        <v>-175</v>
      </c>
      <c r="BL2026" t="s">
        <v>300</v>
      </c>
      <c r="BM2026">
        <v>1</v>
      </c>
      <c r="BN2026">
        <v>0</v>
      </c>
      <c r="BO2026">
        <v>1</v>
      </c>
      <c r="BP2026">
        <v>0</v>
      </c>
      <c r="BS2026">
        <v>0.08</v>
      </c>
      <c r="BT2026">
        <v>0</v>
      </c>
      <c r="BU2026">
        <v>0</v>
      </c>
      <c r="CE2026" t="str">
        <f>"21:18:12.806"</f>
        <v>21:18:12.806</v>
      </c>
      <c r="CF2026">
        <v>805940574</v>
      </c>
      <c r="CI2026">
        <v>0</v>
      </c>
      <c r="CJ2026">
        <v>1504</v>
      </c>
      <c r="CK2026">
        <v>1011.2</v>
      </c>
      <c r="CL2026">
        <v>4.2187999999999999</v>
      </c>
      <c r="CM2026">
        <v>1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2</v>
      </c>
      <c r="CU2026">
        <v>0</v>
      </c>
      <c r="CV2026">
        <v>2</v>
      </c>
      <c r="CW2026">
        <v>0</v>
      </c>
      <c r="CX2026">
        <v>3</v>
      </c>
      <c r="CY2026">
        <v>7</v>
      </c>
      <c r="CZ2026" t="s">
        <v>131</v>
      </c>
      <c r="DA2026">
        <v>145</v>
      </c>
      <c r="DB2026">
        <v>1</v>
      </c>
      <c r="DC2026" t="s">
        <v>132</v>
      </c>
      <c r="DD2026" t="s">
        <v>133</v>
      </c>
      <c r="DG2026">
        <v>1978537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</row>
    <row r="2027" spans="1:123" x14ac:dyDescent="0.3">
      <c r="A2027" t="str">
        <f>"09/28/2024 21:18:13.076"</f>
        <v>09/28/2024 21:18:13.076</v>
      </c>
      <c r="C2027" t="str">
        <f t="shared" si="127"/>
        <v>FFDFD7C0</v>
      </c>
      <c r="D2027" t="s">
        <v>123</v>
      </c>
      <c r="E2027">
        <v>2</v>
      </c>
      <c r="H2027">
        <v>158</v>
      </c>
      <c r="I2027" t="s">
        <v>124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"21:18:12.805"</f>
        <v>21:18:12.805</v>
      </c>
      <c r="T2027" t="str">
        <f>"21:18:12.405"</f>
        <v>21:18:12.405</v>
      </c>
      <c r="U2027" t="str">
        <f t="shared" si="125"/>
        <v>A073EB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3</v>
      </c>
      <c r="AD2027">
        <v>0</v>
      </c>
      <c r="AE2027">
        <v>10</v>
      </c>
      <c r="AF2027" t="s">
        <v>297</v>
      </c>
      <c r="AG2027">
        <v>0</v>
      </c>
      <c r="AH2027">
        <v>3</v>
      </c>
      <c r="AI2027">
        <v>2</v>
      </c>
      <c r="AJ2027">
        <v>1</v>
      </c>
      <c r="AK2027" t="s">
        <v>699</v>
      </c>
      <c r="AL2027">
        <v>36.027281000000002</v>
      </c>
      <c r="AM2027" t="s">
        <v>702</v>
      </c>
      <c r="AN2027">
        <v>-75.668634999999995</v>
      </c>
      <c r="AO2027">
        <v>25</v>
      </c>
      <c r="AP2027">
        <v>425</v>
      </c>
      <c r="AQ2027" t="s">
        <v>129</v>
      </c>
      <c r="AR2027">
        <v>-16</v>
      </c>
      <c r="AS2027">
        <v>-68</v>
      </c>
      <c r="AT2027">
        <v>-896</v>
      </c>
      <c r="BB2027" t="str">
        <f t="shared" si="126"/>
        <v>1200</v>
      </c>
      <c r="BC2027">
        <v>1</v>
      </c>
      <c r="BD2027" t="str">
        <f t="shared" si="128"/>
        <v xml:space="preserve">N1281F  </v>
      </c>
      <c r="BE2027">
        <v>1</v>
      </c>
      <c r="BG2027">
        <v>0</v>
      </c>
      <c r="BH2027">
        <v>0</v>
      </c>
      <c r="BI2027">
        <v>0</v>
      </c>
      <c r="BJ2027">
        <v>250</v>
      </c>
      <c r="BK2027">
        <v>-175</v>
      </c>
      <c r="BL2027" t="s">
        <v>300</v>
      </c>
      <c r="BM2027">
        <v>1</v>
      </c>
      <c r="BN2027">
        <v>0</v>
      </c>
      <c r="BO2027">
        <v>1</v>
      </c>
      <c r="BP2027">
        <v>0</v>
      </c>
      <c r="BS2027">
        <v>0.08</v>
      </c>
      <c r="BT2027">
        <v>0</v>
      </c>
      <c r="BU2027">
        <v>0</v>
      </c>
      <c r="CE2027" t="str">
        <f>"21:18:12.806"</f>
        <v>21:18:12.806</v>
      </c>
      <c r="CF2027">
        <v>805940574</v>
      </c>
      <c r="CI2027">
        <v>0</v>
      </c>
      <c r="CJ2027">
        <v>1504</v>
      </c>
      <c r="CK2027">
        <v>1011.2</v>
      </c>
      <c r="CL2027">
        <v>4.2187999999999999</v>
      </c>
      <c r="CM2027">
        <v>1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2</v>
      </c>
      <c r="CU2027">
        <v>0</v>
      </c>
      <c r="CV2027">
        <v>2</v>
      </c>
      <c r="CW2027">
        <v>0</v>
      </c>
      <c r="CX2027">
        <v>3</v>
      </c>
      <c r="CY2027">
        <v>7</v>
      </c>
      <c r="CZ2027" t="s">
        <v>131</v>
      </c>
      <c r="DA2027">
        <v>145</v>
      </c>
      <c r="DB2027">
        <v>1</v>
      </c>
      <c r="DC2027" t="s">
        <v>132</v>
      </c>
      <c r="DD2027" t="s">
        <v>133</v>
      </c>
      <c r="DG2027">
        <v>1978537</v>
      </c>
      <c r="DI2027">
        <v>0</v>
      </c>
      <c r="DJ2027">
        <v>0</v>
      </c>
      <c r="DK2027">
        <v>1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</row>
    <row r="2028" spans="1:123" x14ac:dyDescent="0.3">
      <c r="A2028" t="str">
        <f>"09/28/2024 21:18:13.076"</f>
        <v>09/28/2024 21:18:13.076</v>
      </c>
      <c r="C2028" t="str">
        <f t="shared" si="127"/>
        <v>FFDFD7C0</v>
      </c>
      <c r="D2028" t="s">
        <v>427</v>
      </c>
      <c r="E2028">
        <v>46</v>
      </c>
      <c r="H2028">
        <v>143</v>
      </c>
      <c r="I2028" t="s">
        <v>428</v>
      </c>
      <c r="J2028" t="s">
        <v>297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"21:18:12.805"</f>
        <v>21:18:12.805</v>
      </c>
      <c r="T2028" t="str">
        <f>"21:18:12.405"</f>
        <v>21:18:12.405</v>
      </c>
      <c r="U2028" t="str">
        <f t="shared" si="125"/>
        <v>A073EB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3</v>
      </c>
      <c r="AD2028">
        <v>0</v>
      </c>
      <c r="AE2028">
        <v>10</v>
      </c>
      <c r="AF2028" t="s">
        <v>297</v>
      </c>
      <c r="AG2028">
        <v>0</v>
      </c>
      <c r="AH2028">
        <v>3</v>
      </c>
      <c r="AI2028">
        <v>2</v>
      </c>
      <c r="AJ2028">
        <v>1</v>
      </c>
      <c r="AK2028" t="s">
        <v>699</v>
      </c>
      <c r="AL2028">
        <v>36.027281000000002</v>
      </c>
      <c r="AM2028" t="s">
        <v>702</v>
      </c>
      <c r="AN2028">
        <v>-75.668634999999995</v>
      </c>
      <c r="AO2028">
        <v>25</v>
      </c>
      <c r="AP2028">
        <v>425</v>
      </c>
      <c r="AQ2028" t="s">
        <v>129</v>
      </c>
      <c r="AR2028">
        <v>-16</v>
      </c>
      <c r="AS2028">
        <v>-68</v>
      </c>
      <c r="AT2028">
        <v>-896</v>
      </c>
      <c r="BB2028" t="str">
        <f t="shared" si="126"/>
        <v>1200</v>
      </c>
      <c r="BC2028">
        <v>1</v>
      </c>
      <c r="BD2028" t="str">
        <f t="shared" si="128"/>
        <v xml:space="preserve">N1281F  </v>
      </c>
      <c r="BE2028">
        <v>1</v>
      </c>
      <c r="BG2028">
        <v>0</v>
      </c>
      <c r="BH2028">
        <v>0</v>
      </c>
      <c r="BI2028">
        <v>0</v>
      </c>
      <c r="BJ2028">
        <v>250</v>
      </c>
      <c r="BK2028">
        <v>-175</v>
      </c>
      <c r="BL2028" t="s">
        <v>300</v>
      </c>
      <c r="BM2028">
        <v>1</v>
      </c>
      <c r="BN2028">
        <v>0</v>
      </c>
      <c r="BO2028">
        <v>1</v>
      </c>
      <c r="BP2028">
        <v>0</v>
      </c>
      <c r="BS2028">
        <v>0.08</v>
      </c>
      <c r="BT2028">
        <v>0</v>
      </c>
      <c r="BU2028">
        <v>0</v>
      </c>
      <c r="CE2028" t="str">
        <f>"21:18:12.806"</f>
        <v>21:18:12.806</v>
      </c>
      <c r="CF2028">
        <v>805940574</v>
      </c>
      <c r="CI2028">
        <v>0</v>
      </c>
      <c r="CJ2028">
        <v>1504</v>
      </c>
      <c r="CK2028">
        <v>1011.2</v>
      </c>
      <c r="CL2028">
        <v>4.2187999999999999</v>
      </c>
      <c r="CM2028">
        <v>1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2</v>
      </c>
      <c r="CU2028">
        <v>0</v>
      </c>
      <c r="CV2028">
        <v>2</v>
      </c>
      <c r="CW2028">
        <v>0</v>
      </c>
      <c r="CX2028">
        <v>3</v>
      </c>
      <c r="CY2028">
        <v>7</v>
      </c>
      <c r="CZ2028" t="s">
        <v>131</v>
      </c>
      <c r="DA2028">
        <v>145</v>
      </c>
      <c r="DB2028">
        <v>1</v>
      </c>
      <c r="DC2028" t="s">
        <v>132</v>
      </c>
      <c r="DD2028" t="s">
        <v>133</v>
      </c>
      <c r="DG2028">
        <v>1978537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</row>
    <row r="2029" spans="1:123" x14ac:dyDescent="0.3">
      <c r="A2029" t="str">
        <f>"09/28/2024 21:18:13.076"</f>
        <v>09/28/2024 21:18:13.076</v>
      </c>
      <c r="C2029" t="str">
        <f t="shared" si="127"/>
        <v>FFDFD7C0</v>
      </c>
      <c r="D2029" t="s">
        <v>136</v>
      </c>
      <c r="E2029">
        <v>3</v>
      </c>
      <c r="F2029">
        <v>1003</v>
      </c>
      <c r="G2029" t="s">
        <v>142</v>
      </c>
      <c r="J2029" t="s">
        <v>137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"21:18:12.805"</f>
        <v>21:18:12.805</v>
      </c>
      <c r="T2029" t="str">
        <f>"21:18:12.405"</f>
        <v>21:18:12.405</v>
      </c>
      <c r="U2029" t="str">
        <f t="shared" si="125"/>
        <v>A073EB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3</v>
      </c>
      <c r="AD2029">
        <v>0</v>
      </c>
      <c r="AE2029">
        <v>10</v>
      </c>
      <c r="AF2029" t="s">
        <v>297</v>
      </c>
      <c r="AG2029">
        <v>0</v>
      </c>
      <c r="AH2029">
        <v>3</v>
      </c>
      <c r="AI2029">
        <v>2</v>
      </c>
      <c r="AJ2029">
        <v>1</v>
      </c>
      <c r="AK2029" t="s">
        <v>699</v>
      </c>
      <c r="AL2029">
        <v>36.027281000000002</v>
      </c>
      <c r="AM2029" t="s">
        <v>702</v>
      </c>
      <c r="AN2029">
        <v>-75.668634999999995</v>
      </c>
      <c r="AO2029">
        <v>25</v>
      </c>
      <c r="AP2029">
        <v>425</v>
      </c>
      <c r="AQ2029" t="s">
        <v>129</v>
      </c>
      <c r="AR2029">
        <v>-16</v>
      </c>
      <c r="AS2029">
        <v>-68</v>
      </c>
      <c r="AT2029">
        <v>-896</v>
      </c>
      <c r="BB2029" t="str">
        <f t="shared" si="126"/>
        <v>1200</v>
      </c>
      <c r="BC2029">
        <v>1</v>
      </c>
      <c r="BD2029" t="str">
        <f t="shared" si="128"/>
        <v xml:space="preserve">N1281F  </v>
      </c>
      <c r="BE2029">
        <v>1</v>
      </c>
      <c r="BG2029">
        <v>0</v>
      </c>
      <c r="BH2029">
        <v>0</v>
      </c>
      <c r="BI2029">
        <v>0</v>
      </c>
      <c r="BJ2029">
        <v>250</v>
      </c>
      <c r="BK2029">
        <v>-175</v>
      </c>
      <c r="BL2029" t="s">
        <v>300</v>
      </c>
      <c r="BM2029">
        <v>1</v>
      </c>
      <c r="BN2029">
        <v>0</v>
      </c>
      <c r="BO2029">
        <v>1</v>
      </c>
      <c r="BP2029">
        <v>0</v>
      </c>
      <c r="BS2029">
        <v>0.08</v>
      </c>
      <c r="BT2029">
        <v>0</v>
      </c>
      <c r="BU2029">
        <v>0</v>
      </c>
      <c r="CE2029" t="str">
        <f>"21:18:12.806"</f>
        <v>21:18:12.806</v>
      </c>
      <c r="CF2029">
        <v>805940574</v>
      </c>
      <c r="CI2029">
        <v>0</v>
      </c>
      <c r="CJ2029">
        <v>1504</v>
      </c>
      <c r="CK2029">
        <v>1011.2</v>
      </c>
      <c r="CL2029">
        <v>4.2187999999999999</v>
      </c>
      <c r="CM2029">
        <v>1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2</v>
      </c>
      <c r="CU2029">
        <v>0</v>
      </c>
      <c r="CV2029">
        <v>2</v>
      </c>
      <c r="CW2029">
        <v>0</v>
      </c>
      <c r="CX2029">
        <v>3</v>
      </c>
      <c r="CY2029">
        <v>7</v>
      </c>
      <c r="CZ2029" t="s">
        <v>131</v>
      </c>
      <c r="DA2029">
        <v>145</v>
      </c>
      <c r="DB2029">
        <v>1</v>
      </c>
      <c r="DC2029" t="s">
        <v>132</v>
      </c>
      <c r="DD2029" t="s">
        <v>133</v>
      </c>
      <c r="DG2029">
        <v>1978537</v>
      </c>
      <c r="DI2029">
        <v>0</v>
      </c>
      <c r="DJ2029">
        <v>0</v>
      </c>
      <c r="DK2029">
        <v>1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</row>
    <row r="2030" spans="1:123" x14ac:dyDescent="0.3">
      <c r="A2030" t="str">
        <f>"09/28/2024 21:18:14.013"</f>
        <v>09/28/2024 21:18:14.013</v>
      </c>
      <c r="C2030" t="str">
        <f t="shared" si="127"/>
        <v>FFDFD7C0</v>
      </c>
      <c r="D2030" t="s">
        <v>136</v>
      </c>
      <c r="E2030">
        <v>3</v>
      </c>
      <c r="F2030">
        <v>1003</v>
      </c>
      <c r="G2030" t="s">
        <v>142</v>
      </c>
      <c r="J2030" t="s">
        <v>137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"21:18:13.773"</f>
        <v>21:18:13.773</v>
      </c>
      <c r="T2030" t="str">
        <f>"21:18:12.873"</f>
        <v>21:18:12.873</v>
      </c>
      <c r="U2030" t="str">
        <f t="shared" si="125"/>
        <v>A073EB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297</v>
      </c>
      <c r="AG2030">
        <v>0</v>
      </c>
      <c r="AH2030">
        <v>3</v>
      </c>
      <c r="AI2030">
        <v>2</v>
      </c>
      <c r="AJ2030">
        <v>1</v>
      </c>
      <c r="AK2030" t="s">
        <v>937</v>
      </c>
      <c r="AL2030">
        <v>36.026958999999998</v>
      </c>
      <c r="AM2030" t="s">
        <v>704</v>
      </c>
      <c r="AN2030">
        <v>-75.668743000000006</v>
      </c>
      <c r="AO2030">
        <v>25</v>
      </c>
      <c r="AP2030">
        <v>425</v>
      </c>
      <c r="AQ2030" t="s">
        <v>129</v>
      </c>
      <c r="AR2030">
        <v>-16</v>
      </c>
      <c r="AS2030">
        <v>-68</v>
      </c>
      <c r="AT2030">
        <v>-896</v>
      </c>
      <c r="BB2030" t="str">
        <f t="shared" si="126"/>
        <v>1200</v>
      </c>
      <c r="BC2030">
        <v>1</v>
      </c>
      <c r="BD2030" t="str">
        <f t="shared" si="128"/>
        <v xml:space="preserve">N1281F  </v>
      </c>
      <c r="BE2030">
        <v>1</v>
      </c>
      <c r="BG2030">
        <v>0</v>
      </c>
      <c r="BH2030">
        <v>0</v>
      </c>
      <c r="BI2030">
        <v>0</v>
      </c>
      <c r="BJ2030">
        <v>225</v>
      </c>
      <c r="BK2030">
        <v>-200</v>
      </c>
      <c r="BL2030" t="s">
        <v>300</v>
      </c>
      <c r="BM2030">
        <v>1</v>
      </c>
      <c r="BN2030">
        <v>0</v>
      </c>
      <c r="BO2030">
        <v>1</v>
      </c>
      <c r="BP2030">
        <v>0</v>
      </c>
      <c r="BS2030">
        <v>0.08</v>
      </c>
      <c r="BT2030">
        <v>0</v>
      </c>
      <c r="BU2030">
        <v>0</v>
      </c>
      <c r="CE2030" t="str">
        <f>"21:18:13.779"</f>
        <v>21:18:13.779</v>
      </c>
      <c r="CF2030">
        <v>779158381</v>
      </c>
      <c r="CI2030">
        <v>0</v>
      </c>
      <c r="CJ2030">
        <v>1504</v>
      </c>
      <c r="CK2030">
        <v>1011.2</v>
      </c>
      <c r="CL2030">
        <v>4.2187999999999999</v>
      </c>
      <c r="CM2030">
        <v>1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2</v>
      </c>
      <c r="CY2030">
        <v>7</v>
      </c>
      <c r="CZ2030" t="s">
        <v>131</v>
      </c>
      <c r="DA2030">
        <v>145</v>
      </c>
      <c r="DB2030">
        <v>1</v>
      </c>
      <c r="DC2030" t="s">
        <v>132</v>
      </c>
      <c r="DD2030" t="s">
        <v>133</v>
      </c>
      <c r="DG2030">
        <v>1978986</v>
      </c>
      <c r="DI2030">
        <v>0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3">
      <c r="A2031" t="str">
        <f>"09/28/2024 21:18:14.076"</f>
        <v>09/28/2024 21:18:14.076</v>
      </c>
      <c r="C2031" t="str">
        <f t="shared" si="127"/>
        <v>FFDFD7C0</v>
      </c>
      <c r="D2031" t="s">
        <v>143</v>
      </c>
      <c r="E2031">
        <v>13</v>
      </c>
      <c r="J2031" t="s">
        <v>144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"21:18:13.773"</f>
        <v>21:18:13.773</v>
      </c>
      <c r="T2031" t="str">
        <f>"21:18:12.873"</f>
        <v>21:18:12.873</v>
      </c>
      <c r="U2031" t="str">
        <f t="shared" si="125"/>
        <v>A073EB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297</v>
      </c>
      <c r="AG2031">
        <v>0</v>
      </c>
      <c r="AH2031">
        <v>3</v>
      </c>
      <c r="AI2031">
        <v>2</v>
      </c>
      <c r="AJ2031">
        <v>1</v>
      </c>
      <c r="AK2031" t="s">
        <v>937</v>
      </c>
      <c r="AL2031">
        <v>36.026958999999998</v>
      </c>
      <c r="AM2031" t="s">
        <v>704</v>
      </c>
      <c r="AN2031">
        <v>-75.668743000000006</v>
      </c>
      <c r="AO2031">
        <v>25</v>
      </c>
      <c r="AP2031">
        <v>425</v>
      </c>
      <c r="AQ2031" t="s">
        <v>129</v>
      </c>
      <c r="AR2031">
        <v>-16</v>
      </c>
      <c r="AS2031">
        <v>-68</v>
      </c>
      <c r="AT2031">
        <v>-896</v>
      </c>
      <c r="BB2031" t="str">
        <f t="shared" si="126"/>
        <v>1200</v>
      </c>
      <c r="BC2031">
        <v>1</v>
      </c>
      <c r="BD2031" t="str">
        <f t="shared" si="128"/>
        <v xml:space="preserve">N1281F  </v>
      </c>
      <c r="BE2031">
        <v>1</v>
      </c>
      <c r="BG2031">
        <v>0</v>
      </c>
      <c r="BH2031">
        <v>0</v>
      </c>
      <c r="BI2031">
        <v>0</v>
      </c>
      <c r="BJ2031">
        <v>225</v>
      </c>
      <c r="BK2031">
        <v>-200</v>
      </c>
      <c r="BL2031" t="s">
        <v>300</v>
      </c>
      <c r="BM2031">
        <v>1</v>
      </c>
      <c r="BN2031">
        <v>0</v>
      </c>
      <c r="BO2031">
        <v>1</v>
      </c>
      <c r="BP2031">
        <v>0</v>
      </c>
      <c r="BS2031">
        <v>0.08</v>
      </c>
      <c r="BT2031">
        <v>0</v>
      </c>
      <c r="BU2031">
        <v>0</v>
      </c>
      <c r="CE2031" t="str">
        <f>"21:18:13.779"</f>
        <v>21:18:13.779</v>
      </c>
      <c r="CF2031">
        <v>779158381</v>
      </c>
      <c r="CI2031">
        <v>0</v>
      </c>
      <c r="CJ2031">
        <v>1504</v>
      </c>
      <c r="CK2031">
        <v>1011.2</v>
      </c>
      <c r="CL2031">
        <v>4.2187999999999999</v>
      </c>
      <c r="CM2031">
        <v>1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2</v>
      </c>
      <c r="CY2031">
        <v>7</v>
      </c>
      <c r="CZ2031" t="s">
        <v>131</v>
      </c>
      <c r="DA2031">
        <v>145</v>
      </c>
      <c r="DB2031">
        <v>1</v>
      </c>
      <c r="DC2031" t="s">
        <v>132</v>
      </c>
      <c r="DD2031" t="s">
        <v>133</v>
      </c>
      <c r="DG2031">
        <v>1978986</v>
      </c>
      <c r="DI2031">
        <v>0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3">
      <c r="A2032" t="str">
        <f>"09/28/2024 21:18:14.076"</f>
        <v>09/28/2024 21:18:14.076</v>
      </c>
      <c r="C2032" t="str">
        <f t="shared" si="127"/>
        <v>FFDFD7C0</v>
      </c>
      <c r="D2032" t="s">
        <v>136</v>
      </c>
      <c r="E2032">
        <v>4</v>
      </c>
      <c r="F2032">
        <v>1004</v>
      </c>
      <c r="G2032" t="s">
        <v>124</v>
      </c>
      <c r="J2032" t="s">
        <v>137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"21:18:13.773"</f>
        <v>21:18:13.773</v>
      </c>
      <c r="T2032" t="str">
        <f>"21:18:12.873"</f>
        <v>21:18:12.873</v>
      </c>
      <c r="U2032" t="str">
        <f t="shared" si="125"/>
        <v>A073EB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297</v>
      </c>
      <c r="AG2032">
        <v>0</v>
      </c>
      <c r="AH2032">
        <v>3</v>
      </c>
      <c r="AI2032">
        <v>2</v>
      </c>
      <c r="AJ2032">
        <v>1</v>
      </c>
      <c r="AK2032" t="s">
        <v>937</v>
      </c>
      <c r="AL2032">
        <v>36.026958999999998</v>
      </c>
      <c r="AM2032" t="s">
        <v>704</v>
      </c>
      <c r="AN2032">
        <v>-75.668743000000006</v>
      </c>
      <c r="AO2032">
        <v>25</v>
      </c>
      <c r="AP2032">
        <v>425</v>
      </c>
      <c r="AQ2032" t="s">
        <v>129</v>
      </c>
      <c r="AR2032">
        <v>-16</v>
      </c>
      <c r="AS2032">
        <v>-68</v>
      </c>
      <c r="AT2032">
        <v>-896</v>
      </c>
      <c r="BB2032" t="str">
        <f t="shared" si="126"/>
        <v>1200</v>
      </c>
      <c r="BC2032">
        <v>1</v>
      </c>
      <c r="BD2032" t="str">
        <f t="shared" si="128"/>
        <v xml:space="preserve">N1281F  </v>
      </c>
      <c r="BE2032">
        <v>1</v>
      </c>
      <c r="BG2032">
        <v>0</v>
      </c>
      <c r="BH2032">
        <v>0</v>
      </c>
      <c r="BI2032">
        <v>0</v>
      </c>
      <c r="BJ2032">
        <v>225</v>
      </c>
      <c r="BK2032">
        <v>-200</v>
      </c>
      <c r="BL2032" t="s">
        <v>300</v>
      </c>
      <c r="BM2032">
        <v>1</v>
      </c>
      <c r="BN2032">
        <v>0</v>
      </c>
      <c r="BO2032">
        <v>1</v>
      </c>
      <c r="BP2032">
        <v>0</v>
      </c>
      <c r="BS2032">
        <v>0.08</v>
      </c>
      <c r="BT2032">
        <v>0</v>
      </c>
      <c r="BU2032">
        <v>0</v>
      </c>
      <c r="CE2032" t="str">
        <f>"21:18:13.779"</f>
        <v>21:18:13.779</v>
      </c>
      <c r="CF2032">
        <v>779158381</v>
      </c>
      <c r="CI2032">
        <v>0</v>
      </c>
      <c r="CJ2032">
        <v>1504</v>
      </c>
      <c r="CK2032">
        <v>1011.2</v>
      </c>
      <c r="CL2032">
        <v>4.2187999999999999</v>
      </c>
      <c r="CM2032">
        <v>1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2</v>
      </c>
      <c r="CY2032">
        <v>7</v>
      </c>
      <c r="CZ2032" t="s">
        <v>131</v>
      </c>
      <c r="DA2032">
        <v>145</v>
      </c>
      <c r="DB2032">
        <v>1</v>
      </c>
      <c r="DC2032" t="s">
        <v>132</v>
      </c>
      <c r="DD2032" t="s">
        <v>133</v>
      </c>
      <c r="DG2032">
        <v>1978986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3">
      <c r="A2033" t="str">
        <f>"09/28/2024 21:18:14.076"</f>
        <v>09/28/2024 21:18:14.076</v>
      </c>
      <c r="C2033" t="str">
        <f t="shared" si="127"/>
        <v>FFDFD7C0</v>
      </c>
      <c r="D2033" t="s">
        <v>123</v>
      </c>
      <c r="E2033">
        <v>2</v>
      </c>
      <c r="H2033">
        <v>158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"21:18:13.773"</f>
        <v>21:18:13.773</v>
      </c>
      <c r="T2033" t="str">
        <f>"21:18:12.873"</f>
        <v>21:18:12.873</v>
      </c>
      <c r="U2033" t="str">
        <f t="shared" si="125"/>
        <v>A073EB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297</v>
      </c>
      <c r="AG2033">
        <v>0</v>
      </c>
      <c r="AH2033">
        <v>3</v>
      </c>
      <c r="AI2033">
        <v>2</v>
      </c>
      <c r="AJ2033">
        <v>1</v>
      </c>
      <c r="AK2033" t="s">
        <v>937</v>
      </c>
      <c r="AL2033">
        <v>36.026958999999998</v>
      </c>
      <c r="AM2033" t="s">
        <v>704</v>
      </c>
      <c r="AN2033">
        <v>-75.668743000000006</v>
      </c>
      <c r="AO2033">
        <v>25</v>
      </c>
      <c r="AP2033">
        <v>425</v>
      </c>
      <c r="AQ2033" t="s">
        <v>129</v>
      </c>
      <c r="AR2033">
        <v>-16</v>
      </c>
      <c r="AS2033">
        <v>-68</v>
      </c>
      <c r="AT2033">
        <v>-896</v>
      </c>
      <c r="BB2033" t="str">
        <f t="shared" si="126"/>
        <v>1200</v>
      </c>
      <c r="BC2033">
        <v>1</v>
      </c>
      <c r="BD2033" t="str">
        <f t="shared" si="128"/>
        <v xml:space="preserve">N1281F  </v>
      </c>
      <c r="BE2033">
        <v>1</v>
      </c>
      <c r="BG2033">
        <v>0</v>
      </c>
      <c r="BH2033">
        <v>0</v>
      </c>
      <c r="BI2033">
        <v>0</v>
      </c>
      <c r="BJ2033">
        <v>225</v>
      </c>
      <c r="BK2033">
        <v>-200</v>
      </c>
      <c r="BL2033" t="s">
        <v>300</v>
      </c>
      <c r="BM2033">
        <v>1</v>
      </c>
      <c r="BN2033">
        <v>0</v>
      </c>
      <c r="BO2033">
        <v>1</v>
      </c>
      <c r="BP2033">
        <v>0</v>
      </c>
      <c r="BS2033">
        <v>0.08</v>
      </c>
      <c r="BT2033">
        <v>0</v>
      </c>
      <c r="BU2033">
        <v>0</v>
      </c>
      <c r="CE2033" t="str">
        <f>"21:18:13.779"</f>
        <v>21:18:13.779</v>
      </c>
      <c r="CF2033">
        <v>779158381</v>
      </c>
      <c r="CI2033">
        <v>0</v>
      </c>
      <c r="CJ2033">
        <v>1504</v>
      </c>
      <c r="CK2033">
        <v>1011.2</v>
      </c>
      <c r="CL2033">
        <v>4.2187999999999999</v>
      </c>
      <c r="CM2033">
        <v>1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2</v>
      </c>
      <c r="CY2033">
        <v>7</v>
      </c>
      <c r="CZ2033" t="s">
        <v>131</v>
      </c>
      <c r="DA2033">
        <v>145</v>
      </c>
      <c r="DB2033">
        <v>1</v>
      </c>
      <c r="DC2033" t="s">
        <v>132</v>
      </c>
      <c r="DD2033" t="s">
        <v>133</v>
      </c>
      <c r="DG2033">
        <v>1978986</v>
      </c>
      <c r="DI2033">
        <v>0</v>
      </c>
      <c r="DJ2033">
        <v>0</v>
      </c>
      <c r="DK2033">
        <v>1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3">
      <c r="A2034" t="str">
        <f>"09/28/2024 21:18:14.076"</f>
        <v>09/28/2024 21:18:14.076</v>
      </c>
      <c r="C2034" t="str">
        <f t="shared" si="127"/>
        <v>FFDFD7C0</v>
      </c>
      <c r="D2034" t="s">
        <v>427</v>
      </c>
      <c r="E2034">
        <v>46</v>
      </c>
      <c r="H2034">
        <v>143</v>
      </c>
      <c r="I2034" t="s">
        <v>428</v>
      </c>
      <c r="J2034" t="s">
        <v>297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"21:18:13.773"</f>
        <v>21:18:13.773</v>
      </c>
      <c r="T2034" t="str">
        <f>"21:18:12.873"</f>
        <v>21:18:12.873</v>
      </c>
      <c r="U2034" t="str">
        <f t="shared" si="125"/>
        <v>A073EB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297</v>
      </c>
      <c r="AG2034">
        <v>0</v>
      </c>
      <c r="AH2034">
        <v>3</v>
      </c>
      <c r="AI2034">
        <v>2</v>
      </c>
      <c r="AJ2034">
        <v>1</v>
      </c>
      <c r="AK2034" t="s">
        <v>937</v>
      </c>
      <c r="AL2034">
        <v>36.026958999999998</v>
      </c>
      <c r="AM2034" t="s">
        <v>704</v>
      </c>
      <c r="AN2034">
        <v>-75.668743000000006</v>
      </c>
      <c r="AO2034">
        <v>25</v>
      </c>
      <c r="AP2034">
        <v>425</v>
      </c>
      <c r="AQ2034" t="s">
        <v>129</v>
      </c>
      <c r="AR2034">
        <v>-16</v>
      </c>
      <c r="AS2034">
        <v>-68</v>
      </c>
      <c r="AT2034">
        <v>-896</v>
      </c>
      <c r="BB2034" t="str">
        <f t="shared" si="126"/>
        <v>1200</v>
      </c>
      <c r="BC2034">
        <v>1</v>
      </c>
      <c r="BD2034" t="str">
        <f t="shared" si="128"/>
        <v xml:space="preserve">N1281F  </v>
      </c>
      <c r="BE2034">
        <v>1</v>
      </c>
      <c r="BG2034">
        <v>0</v>
      </c>
      <c r="BH2034">
        <v>0</v>
      </c>
      <c r="BI2034">
        <v>0</v>
      </c>
      <c r="BJ2034">
        <v>225</v>
      </c>
      <c r="BK2034">
        <v>-200</v>
      </c>
      <c r="BL2034" t="s">
        <v>300</v>
      </c>
      <c r="BM2034">
        <v>1</v>
      </c>
      <c r="BN2034">
        <v>0</v>
      </c>
      <c r="BO2034">
        <v>1</v>
      </c>
      <c r="BP2034">
        <v>0</v>
      </c>
      <c r="BS2034">
        <v>0.08</v>
      </c>
      <c r="BT2034">
        <v>0</v>
      </c>
      <c r="BU2034">
        <v>0</v>
      </c>
      <c r="CE2034" t="str">
        <f>"21:18:13.779"</f>
        <v>21:18:13.779</v>
      </c>
      <c r="CF2034">
        <v>779158381</v>
      </c>
      <c r="CI2034">
        <v>0</v>
      </c>
      <c r="CJ2034">
        <v>1504</v>
      </c>
      <c r="CK2034">
        <v>1011.2</v>
      </c>
      <c r="CL2034">
        <v>4.2187999999999999</v>
      </c>
      <c r="CM2034">
        <v>1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2</v>
      </c>
      <c r="CY2034">
        <v>7</v>
      </c>
      <c r="CZ2034" t="s">
        <v>131</v>
      </c>
      <c r="DA2034">
        <v>145</v>
      </c>
      <c r="DB2034">
        <v>1</v>
      </c>
      <c r="DC2034" t="s">
        <v>132</v>
      </c>
      <c r="DD2034" t="s">
        <v>133</v>
      </c>
      <c r="DG2034">
        <v>1978986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3">
      <c r="A2035" t="str">
        <f>"09/28/2024 21:18:15.201"</f>
        <v>09/28/2024 21:18:15.201</v>
      </c>
      <c r="C2035" t="str">
        <f t="shared" si="127"/>
        <v>FFDFD7C0</v>
      </c>
      <c r="D2035" t="s">
        <v>143</v>
      </c>
      <c r="E2035">
        <v>13</v>
      </c>
      <c r="J2035" t="s">
        <v>144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"21:18:14.914"</f>
        <v>21:18:14.914</v>
      </c>
      <c r="T2035" t="str">
        <f>"21:18:14.414"</f>
        <v>21:18:14.414</v>
      </c>
      <c r="U2035" t="str">
        <f t="shared" si="125"/>
        <v>A073EB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297</v>
      </c>
      <c r="AG2035">
        <v>0</v>
      </c>
      <c r="AH2035">
        <v>3</v>
      </c>
      <c r="AI2035">
        <v>2</v>
      </c>
      <c r="AJ2035">
        <v>1</v>
      </c>
      <c r="AK2035" t="s">
        <v>938</v>
      </c>
      <c r="AL2035">
        <v>36.026595</v>
      </c>
      <c r="AM2035" t="s">
        <v>706</v>
      </c>
      <c r="AN2035">
        <v>-75.668850000000006</v>
      </c>
      <c r="AO2035">
        <v>25</v>
      </c>
      <c r="AP2035">
        <v>400</v>
      </c>
      <c r="AQ2035" t="s">
        <v>129</v>
      </c>
      <c r="AR2035">
        <v>-17</v>
      </c>
      <c r="AS2035">
        <v>-68</v>
      </c>
      <c r="AT2035">
        <v>-896</v>
      </c>
      <c r="BB2035" t="str">
        <f t="shared" si="126"/>
        <v>1200</v>
      </c>
      <c r="BC2035">
        <v>1</v>
      </c>
      <c r="BD2035" t="str">
        <f t="shared" si="128"/>
        <v xml:space="preserve">N1281F  </v>
      </c>
      <c r="BE2035">
        <v>1</v>
      </c>
      <c r="BG2035">
        <v>0</v>
      </c>
      <c r="BH2035">
        <v>0</v>
      </c>
      <c r="BI2035">
        <v>0</v>
      </c>
      <c r="BJ2035">
        <v>225</v>
      </c>
      <c r="BK2035">
        <v>-175</v>
      </c>
      <c r="BL2035" t="s">
        <v>300</v>
      </c>
      <c r="BM2035">
        <v>1</v>
      </c>
      <c r="BN2035">
        <v>0</v>
      </c>
      <c r="BO2035">
        <v>1</v>
      </c>
      <c r="BP2035">
        <v>0</v>
      </c>
      <c r="BS2035">
        <v>0.08</v>
      </c>
      <c r="BT2035">
        <v>0</v>
      </c>
      <c r="BU2035">
        <v>0</v>
      </c>
      <c r="CE2035" t="str">
        <f>"21:18:14.918"</f>
        <v>21:18:14.918</v>
      </c>
      <c r="CF2035">
        <v>917855995</v>
      </c>
      <c r="CI2035">
        <v>0</v>
      </c>
      <c r="CJ2035">
        <v>1504</v>
      </c>
      <c r="CK2035">
        <v>1011.2</v>
      </c>
      <c r="CL2035">
        <v>4.2187999999999999</v>
      </c>
      <c r="CM2035">
        <v>1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2</v>
      </c>
      <c r="CY2035">
        <v>7</v>
      </c>
      <c r="CZ2035" t="s">
        <v>131</v>
      </c>
      <c r="DA2035">
        <v>145</v>
      </c>
      <c r="DB2035">
        <v>1</v>
      </c>
      <c r="DC2035" t="s">
        <v>132</v>
      </c>
      <c r="DD2035" t="s">
        <v>133</v>
      </c>
      <c r="DG2035">
        <v>1979595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3">
      <c r="A2036" t="str">
        <f>"09/28/2024 21:18:15.201"</f>
        <v>09/28/2024 21:18:15.201</v>
      </c>
      <c r="C2036" t="str">
        <f t="shared" si="127"/>
        <v>FFDFD7C0</v>
      </c>
      <c r="D2036" t="s">
        <v>136</v>
      </c>
      <c r="E2036">
        <v>4</v>
      </c>
      <c r="F2036">
        <v>1004</v>
      </c>
      <c r="G2036" t="s">
        <v>124</v>
      </c>
      <c r="J2036" t="s">
        <v>137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"21:18:14.914"</f>
        <v>21:18:14.914</v>
      </c>
      <c r="T2036" t="str">
        <f>"21:18:14.414"</f>
        <v>21:18:14.414</v>
      </c>
      <c r="U2036" t="str">
        <f t="shared" si="125"/>
        <v>A073EB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297</v>
      </c>
      <c r="AG2036">
        <v>0</v>
      </c>
      <c r="AH2036">
        <v>3</v>
      </c>
      <c r="AI2036">
        <v>2</v>
      </c>
      <c r="AJ2036">
        <v>1</v>
      </c>
      <c r="AK2036" t="s">
        <v>938</v>
      </c>
      <c r="AL2036">
        <v>36.026595</v>
      </c>
      <c r="AM2036" t="s">
        <v>706</v>
      </c>
      <c r="AN2036">
        <v>-75.668850000000006</v>
      </c>
      <c r="AO2036">
        <v>25</v>
      </c>
      <c r="AP2036">
        <v>400</v>
      </c>
      <c r="AQ2036" t="s">
        <v>129</v>
      </c>
      <c r="AR2036">
        <v>-17</v>
      </c>
      <c r="AS2036">
        <v>-68</v>
      </c>
      <c r="AT2036">
        <v>-896</v>
      </c>
      <c r="BB2036" t="str">
        <f t="shared" si="126"/>
        <v>1200</v>
      </c>
      <c r="BC2036">
        <v>1</v>
      </c>
      <c r="BD2036" t="str">
        <f t="shared" si="128"/>
        <v xml:space="preserve">N1281F  </v>
      </c>
      <c r="BE2036">
        <v>1</v>
      </c>
      <c r="BG2036">
        <v>0</v>
      </c>
      <c r="BH2036">
        <v>0</v>
      </c>
      <c r="BI2036">
        <v>0</v>
      </c>
      <c r="BJ2036">
        <v>225</v>
      </c>
      <c r="BK2036">
        <v>-175</v>
      </c>
      <c r="BL2036" t="s">
        <v>300</v>
      </c>
      <c r="BM2036">
        <v>1</v>
      </c>
      <c r="BN2036">
        <v>0</v>
      </c>
      <c r="BO2036">
        <v>1</v>
      </c>
      <c r="BP2036">
        <v>0</v>
      </c>
      <c r="BS2036">
        <v>0.08</v>
      </c>
      <c r="BT2036">
        <v>0</v>
      </c>
      <c r="BU2036">
        <v>0</v>
      </c>
      <c r="CE2036" t="str">
        <f>"21:18:14.918"</f>
        <v>21:18:14.918</v>
      </c>
      <c r="CF2036">
        <v>917855995</v>
      </c>
      <c r="CI2036">
        <v>0</v>
      </c>
      <c r="CJ2036">
        <v>1504</v>
      </c>
      <c r="CK2036">
        <v>1011.2</v>
      </c>
      <c r="CL2036">
        <v>4.2187999999999999</v>
      </c>
      <c r="CM2036">
        <v>1</v>
      </c>
      <c r="CN2036">
        <v>0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2</v>
      </c>
      <c r="CY2036">
        <v>7</v>
      </c>
      <c r="CZ2036" t="s">
        <v>131</v>
      </c>
      <c r="DA2036">
        <v>145</v>
      </c>
      <c r="DB2036">
        <v>1</v>
      </c>
      <c r="DC2036" t="s">
        <v>132</v>
      </c>
      <c r="DD2036" t="s">
        <v>133</v>
      </c>
      <c r="DG2036">
        <v>1979595</v>
      </c>
      <c r="DI2036">
        <v>0</v>
      </c>
      <c r="DJ2036">
        <v>0</v>
      </c>
      <c r="DK2036">
        <v>1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3">
      <c r="A2037" t="str">
        <f>"09/28/2024 21:18:15.201"</f>
        <v>09/28/2024 21:18:15.201</v>
      </c>
      <c r="C2037" t="str">
        <f t="shared" si="127"/>
        <v>FFDFD7C0</v>
      </c>
      <c r="D2037" t="s">
        <v>123</v>
      </c>
      <c r="E2037">
        <v>2</v>
      </c>
      <c r="H2037">
        <v>158</v>
      </c>
      <c r="I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"21:18:14.914"</f>
        <v>21:18:14.914</v>
      </c>
      <c r="T2037" t="str">
        <f>"21:18:14.414"</f>
        <v>21:18:14.414</v>
      </c>
      <c r="U2037" t="str">
        <f t="shared" si="125"/>
        <v>A073EB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297</v>
      </c>
      <c r="AG2037">
        <v>0</v>
      </c>
      <c r="AH2037">
        <v>3</v>
      </c>
      <c r="AI2037">
        <v>2</v>
      </c>
      <c r="AJ2037">
        <v>1</v>
      </c>
      <c r="AK2037" t="s">
        <v>938</v>
      </c>
      <c r="AL2037">
        <v>36.026595</v>
      </c>
      <c r="AM2037" t="s">
        <v>706</v>
      </c>
      <c r="AN2037">
        <v>-75.668850000000006</v>
      </c>
      <c r="AO2037">
        <v>25</v>
      </c>
      <c r="AP2037">
        <v>400</v>
      </c>
      <c r="AQ2037" t="s">
        <v>129</v>
      </c>
      <c r="AR2037">
        <v>-17</v>
      </c>
      <c r="AS2037">
        <v>-68</v>
      </c>
      <c r="AT2037">
        <v>-896</v>
      </c>
      <c r="BB2037" t="str">
        <f t="shared" si="126"/>
        <v>1200</v>
      </c>
      <c r="BC2037">
        <v>1</v>
      </c>
      <c r="BD2037" t="str">
        <f t="shared" si="128"/>
        <v xml:space="preserve">N1281F  </v>
      </c>
      <c r="BE2037">
        <v>1</v>
      </c>
      <c r="BG2037">
        <v>0</v>
      </c>
      <c r="BH2037">
        <v>0</v>
      </c>
      <c r="BI2037">
        <v>0</v>
      </c>
      <c r="BJ2037">
        <v>225</v>
      </c>
      <c r="BK2037">
        <v>-175</v>
      </c>
      <c r="BL2037" t="s">
        <v>300</v>
      </c>
      <c r="BM2037">
        <v>1</v>
      </c>
      <c r="BN2037">
        <v>0</v>
      </c>
      <c r="BO2037">
        <v>1</v>
      </c>
      <c r="BP2037">
        <v>0</v>
      </c>
      <c r="BS2037">
        <v>0.08</v>
      </c>
      <c r="BT2037">
        <v>0</v>
      </c>
      <c r="BU2037">
        <v>0</v>
      </c>
      <c r="CE2037" t="str">
        <f>"21:18:14.918"</f>
        <v>21:18:14.918</v>
      </c>
      <c r="CF2037">
        <v>917855995</v>
      </c>
      <c r="CI2037">
        <v>0</v>
      </c>
      <c r="CJ2037">
        <v>1504</v>
      </c>
      <c r="CK2037">
        <v>1011.2</v>
      </c>
      <c r="CL2037">
        <v>4.2187999999999999</v>
      </c>
      <c r="CM2037">
        <v>1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2</v>
      </c>
      <c r="CY2037">
        <v>7</v>
      </c>
      <c r="CZ2037" t="s">
        <v>131</v>
      </c>
      <c r="DA2037">
        <v>145</v>
      </c>
      <c r="DB2037">
        <v>1</v>
      </c>
      <c r="DC2037" t="s">
        <v>132</v>
      </c>
      <c r="DD2037" t="s">
        <v>133</v>
      </c>
      <c r="DG2037">
        <v>1979595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3">
      <c r="A2038" t="str">
        <f>"09/28/2024 21:18:15.201"</f>
        <v>09/28/2024 21:18:15.201</v>
      </c>
      <c r="C2038" t="str">
        <f t="shared" si="127"/>
        <v>FFDFD7C0</v>
      </c>
      <c r="D2038" t="s">
        <v>427</v>
      </c>
      <c r="E2038">
        <v>46</v>
      </c>
      <c r="H2038">
        <v>143</v>
      </c>
      <c r="I2038" t="s">
        <v>428</v>
      </c>
      <c r="J2038" t="s">
        <v>297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"21:18:14.914"</f>
        <v>21:18:14.914</v>
      </c>
      <c r="T2038" t="str">
        <f>"21:18:14.414"</f>
        <v>21:18:14.414</v>
      </c>
      <c r="U2038" t="str">
        <f t="shared" si="125"/>
        <v>A073EB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297</v>
      </c>
      <c r="AG2038">
        <v>0</v>
      </c>
      <c r="AH2038">
        <v>3</v>
      </c>
      <c r="AI2038">
        <v>2</v>
      </c>
      <c r="AJ2038">
        <v>1</v>
      </c>
      <c r="AK2038" t="s">
        <v>938</v>
      </c>
      <c r="AL2038">
        <v>36.026595</v>
      </c>
      <c r="AM2038" t="s">
        <v>706</v>
      </c>
      <c r="AN2038">
        <v>-75.668850000000006</v>
      </c>
      <c r="AO2038">
        <v>25</v>
      </c>
      <c r="AP2038">
        <v>400</v>
      </c>
      <c r="AQ2038" t="s">
        <v>129</v>
      </c>
      <c r="AR2038">
        <v>-17</v>
      </c>
      <c r="AS2038">
        <v>-68</v>
      </c>
      <c r="AT2038">
        <v>-896</v>
      </c>
      <c r="BB2038" t="str">
        <f t="shared" si="126"/>
        <v>1200</v>
      </c>
      <c r="BC2038">
        <v>1</v>
      </c>
      <c r="BD2038" t="str">
        <f t="shared" si="128"/>
        <v xml:space="preserve">N1281F  </v>
      </c>
      <c r="BE2038">
        <v>1</v>
      </c>
      <c r="BG2038">
        <v>0</v>
      </c>
      <c r="BH2038">
        <v>0</v>
      </c>
      <c r="BI2038">
        <v>0</v>
      </c>
      <c r="BJ2038">
        <v>225</v>
      </c>
      <c r="BK2038">
        <v>-175</v>
      </c>
      <c r="BL2038" t="s">
        <v>300</v>
      </c>
      <c r="BM2038">
        <v>1</v>
      </c>
      <c r="BN2038">
        <v>0</v>
      </c>
      <c r="BO2038">
        <v>1</v>
      </c>
      <c r="BP2038">
        <v>0</v>
      </c>
      <c r="BS2038">
        <v>0.08</v>
      </c>
      <c r="BT2038">
        <v>0</v>
      </c>
      <c r="BU2038">
        <v>0</v>
      </c>
      <c r="CE2038" t="str">
        <f>"21:18:14.918"</f>
        <v>21:18:14.918</v>
      </c>
      <c r="CF2038">
        <v>917855995</v>
      </c>
      <c r="CI2038">
        <v>0</v>
      </c>
      <c r="CJ2038">
        <v>1504</v>
      </c>
      <c r="CK2038">
        <v>1011.2</v>
      </c>
      <c r="CL2038">
        <v>4.2187999999999999</v>
      </c>
      <c r="CM2038">
        <v>1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2</v>
      </c>
      <c r="CY2038">
        <v>7</v>
      </c>
      <c r="CZ2038" t="s">
        <v>131</v>
      </c>
      <c r="DA2038">
        <v>145</v>
      </c>
      <c r="DB2038">
        <v>1</v>
      </c>
      <c r="DC2038" t="s">
        <v>132</v>
      </c>
      <c r="DD2038" t="s">
        <v>133</v>
      </c>
      <c r="DG2038">
        <v>1979595</v>
      </c>
      <c r="DI2038">
        <v>0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3">
      <c r="A2039" t="str">
        <f>"09/28/2024 21:18:15.216"</f>
        <v>09/28/2024 21:18:15.216</v>
      </c>
      <c r="C2039" t="str">
        <f t="shared" si="127"/>
        <v>FFDFD7C0</v>
      </c>
      <c r="D2039" t="s">
        <v>136</v>
      </c>
      <c r="E2039">
        <v>3</v>
      </c>
      <c r="F2039">
        <v>1003</v>
      </c>
      <c r="G2039" t="s">
        <v>142</v>
      </c>
      <c r="J2039" t="s">
        <v>137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"21:18:14.914"</f>
        <v>21:18:14.914</v>
      </c>
      <c r="T2039" t="str">
        <f>"21:18:14.414"</f>
        <v>21:18:14.414</v>
      </c>
      <c r="U2039" t="str">
        <f t="shared" si="125"/>
        <v>A073EB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297</v>
      </c>
      <c r="AG2039">
        <v>0</v>
      </c>
      <c r="AH2039">
        <v>3</v>
      </c>
      <c r="AI2039">
        <v>2</v>
      </c>
      <c r="AJ2039">
        <v>1</v>
      </c>
      <c r="AK2039" t="s">
        <v>938</v>
      </c>
      <c r="AL2039">
        <v>36.026595</v>
      </c>
      <c r="AM2039" t="s">
        <v>706</v>
      </c>
      <c r="AN2039">
        <v>-75.668850000000006</v>
      </c>
      <c r="AO2039">
        <v>25</v>
      </c>
      <c r="AP2039">
        <v>400</v>
      </c>
      <c r="AQ2039" t="s">
        <v>129</v>
      </c>
      <c r="AR2039">
        <v>-17</v>
      </c>
      <c r="AS2039">
        <v>-68</v>
      </c>
      <c r="AT2039">
        <v>-896</v>
      </c>
      <c r="BB2039" t="str">
        <f t="shared" si="126"/>
        <v>1200</v>
      </c>
      <c r="BC2039">
        <v>1</v>
      </c>
      <c r="BD2039" t="str">
        <f t="shared" si="128"/>
        <v xml:space="preserve">N1281F  </v>
      </c>
      <c r="BE2039">
        <v>1</v>
      </c>
      <c r="BG2039">
        <v>0</v>
      </c>
      <c r="BH2039">
        <v>0</v>
      </c>
      <c r="BI2039">
        <v>0</v>
      </c>
      <c r="BJ2039">
        <v>225</v>
      </c>
      <c r="BK2039">
        <v>-175</v>
      </c>
      <c r="BL2039" t="s">
        <v>300</v>
      </c>
      <c r="BM2039">
        <v>1</v>
      </c>
      <c r="BN2039">
        <v>0</v>
      </c>
      <c r="BO2039">
        <v>1</v>
      </c>
      <c r="BP2039">
        <v>0</v>
      </c>
      <c r="BS2039">
        <v>0.08</v>
      </c>
      <c r="BT2039">
        <v>0</v>
      </c>
      <c r="BU2039">
        <v>0</v>
      </c>
      <c r="CE2039" t="str">
        <f>"21:18:14.918"</f>
        <v>21:18:14.918</v>
      </c>
      <c r="CF2039">
        <v>917855995</v>
      </c>
      <c r="CI2039">
        <v>0</v>
      </c>
      <c r="CJ2039">
        <v>1504</v>
      </c>
      <c r="CK2039">
        <v>1011.2</v>
      </c>
      <c r="CL2039">
        <v>4.2187999999999999</v>
      </c>
      <c r="CM2039">
        <v>1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2</v>
      </c>
      <c r="CY2039">
        <v>7</v>
      </c>
      <c r="CZ2039" t="s">
        <v>131</v>
      </c>
      <c r="DA2039">
        <v>145</v>
      </c>
      <c r="DB2039">
        <v>1</v>
      </c>
      <c r="DC2039" t="s">
        <v>132</v>
      </c>
      <c r="DD2039" t="s">
        <v>133</v>
      </c>
      <c r="DG2039">
        <v>1979595</v>
      </c>
      <c r="DI2039">
        <v>0</v>
      </c>
      <c r="DJ2039">
        <v>0</v>
      </c>
      <c r="DK2039">
        <v>1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3">
      <c r="A2040" t="str">
        <f>"09/28/2024 21:18:16.294"</f>
        <v>09/28/2024 21:18:16.294</v>
      </c>
      <c r="C2040" t="str">
        <f t="shared" si="127"/>
        <v>FFDFD7C0</v>
      </c>
      <c r="D2040" t="s">
        <v>136</v>
      </c>
      <c r="E2040">
        <v>3</v>
      </c>
      <c r="F2040">
        <v>1003</v>
      </c>
      <c r="G2040" t="s">
        <v>142</v>
      </c>
      <c r="J2040" t="s">
        <v>137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"21:18:16.039"</f>
        <v>21:18:16.039</v>
      </c>
      <c r="T2040" t="str">
        <f>"21:18:15.539"</f>
        <v>21:18:15.539</v>
      </c>
      <c r="U2040" t="str">
        <f t="shared" si="125"/>
        <v>A073EB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297</v>
      </c>
      <c r="AG2040">
        <v>0</v>
      </c>
      <c r="AH2040">
        <v>3</v>
      </c>
      <c r="AI2040">
        <v>2</v>
      </c>
      <c r="AJ2040">
        <v>1</v>
      </c>
      <c r="AK2040" t="s">
        <v>939</v>
      </c>
      <c r="AL2040">
        <v>36.026229999999998</v>
      </c>
      <c r="AM2040" t="s">
        <v>940</v>
      </c>
      <c r="AN2040">
        <v>-75.668957000000006</v>
      </c>
      <c r="AO2040">
        <v>25</v>
      </c>
      <c r="AP2040">
        <v>375</v>
      </c>
      <c r="AQ2040" t="s">
        <v>129</v>
      </c>
      <c r="AR2040">
        <v>-17</v>
      </c>
      <c r="AS2040">
        <v>-68</v>
      </c>
      <c r="AT2040">
        <v>-960</v>
      </c>
      <c r="BB2040" t="str">
        <f t="shared" si="126"/>
        <v>1200</v>
      </c>
      <c r="BC2040">
        <v>1</v>
      </c>
      <c r="BD2040" t="str">
        <f t="shared" si="128"/>
        <v xml:space="preserve">N1281F  </v>
      </c>
      <c r="BE2040">
        <v>1</v>
      </c>
      <c r="BG2040">
        <v>0</v>
      </c>
      <c r="BH2040">
        <v>0</v>
      </c>
      <c r="BI2040">
        <v>0</v>
      </c>
      <c r="BJ2040">
        <v>225</v>
      </c>
      <c r="BK2040">
        <v>-150</v>
      </c>
      <c r="BL2040" t="s">
        <v>300</v>
      </c>
      <c r="BM2040">
        <v>1</v>
      </c>
      <c r="BN2040">
        <v>0</v>
      </c>
      <c r="BO2040">
        <v>1</v>
      </c>
      <c r="BP2040">
        <v>0</v>
      </c>
      <c r="BS2040">
        <v>0.08</v>
      </c>
      <c r="BT2040">
        <v>0</v>
      </c>
      <c r="BU2040">
        <v>0</v>
      </c>
      <c r="CE2040" t="str">
        <f>"21:18:16.043"</f>
        <v>21:18:16.043</v>
      </c>
      <c r="CF2040">
        <v>43446376</v>
      </c>
      <c r="CI2040">
        <v>0</v>
      </c>
      <c r="CJ2040">
        <v>1504</v>
      </c>
      <c r="CK2040">
        <v>1011.2</v>
      </c>
      <c r="CL2040">
        <v>4.2187999999999999</v>
      </c>
      <c r="CM2040">
        <v>1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2</v>
      </c>
      <c r="CY2040">
        <v>7</v>
      </c>
      <c r="CZ2040" t="s">
        <v>131</v>
      </c>
      <c r="DA2040">
        <v>145</v>
      </c>
      <c r="DB2040">
        <v>1</v>
      </c>
      <c r="DC2040" t="s">
        <v>132</v>
      </c>
      <c r="DD2040" t="s">
        <v>133</v>
      </c>
      <c r="DG2040">
        <v>1980160</v>
      </c>
      <c r="DI2040">
        <v>0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3">
      <c r="A2041" t="str">
        <f>"09/28/2024 21:18:16.294"</f>
        <v>09/28/2024 21:18:16.294</v>
      </c>
      <c r="C2041" t="str">
        <f t="shared" si="127"/>
        <v>FFDFD7C0</v>
      </c>
      <c r="D2041" t="s">
        <v>143</v>
      </c>
      <c r="E2041">
        <v>13</v>
      </c>
      <c r="J2041" t="s">
        <v>144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"21:18:16.039"</f>
        <v>21:18:16.039</v>
      </c>
      <c r="T2041" t="str">
        <f>"21:18:15.539"</f>
        <v>21:18:15.539</v>
      </c>
      <c r="U2041" t="str">
        <f t="shared" si="125"/>
        <v>A073EB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297</v>
      </c>
      <c r="AG2041">
        <v>0</v>
      </c>
      <c r="AH2041">
        <v>3</v>
      </c>
      <c r="AI2041">
        <v>2</v>
      </c>
      <c r="AJ2041">
        <v>1</v>
      </c>
      <c r="AK2041" t="s">
        <v>939</v>
      </c>
      <c r="AL2041">
        <v>36.026229999999998</v>
      </c>
      <c r="AM2041" t="s">
        <v>940</v>
      </c>
      <c r="AN2041">
        <v>-75.668957000000006</v>
      </c>
      <c r="AO2041">
        <v>25</v>
      </c>
      <c r="AP2041">
        <v>375</v>
      </c>
      <c r="AQ2041" t="s">
        <v>129</v>
      </c>
      <c r="AR2041">
        <v>-17</v>
      </c>
      <c r="AS2041">
        <v>-68</v>
      </c>
      <c r="AT2041">
        <v>-960</v>
      </c>
      <c r="BB2041" t="str">
        <f t="shared" si="126"/>
        <v>1200</v>
      </c>
      <c r="BC2041">
        <v>1</v>
      </c>
      <c r="BD2041" t="str">
        <f t="shared" si="128"/>
        <v xml:space="preserve">N1281F  </v>
      </c>
      <c r="BE2041">
        <v>1</v>
      </c>
      <c r="BG2041">
        <v>0</v>
      </c>
      <c r="BH2041">
        <v>0</v>
      </c>
      <c r="BI2041">
        <v>0</v>
      </c>
      <c r="BJ2041">
        <v>225</v>
      </c>
      <c r="BK2041">
        <v>-150</v>
      </c>
      <c r="BL2041" t="s">
        <v>300</v>
      </c>
      <c r="BM2041">
        <v>1</v>
      </c>
      <c r="BN2041">
        <v>0</v>
      </c>
      <c r="BO2041">
        <v>1</v>
      </c>
      <c r="BP2041">
        <v>0</v>
      </c>
      <c r="BS2041">
        <v>0.08</v>
      </c>
      <c r="BT2041">
        <v>0</v>
      </c>
      <c r="BU2041">
        <v>0</v>
      </c>
      <c r="CE2041" t="str">
        <f>"21:18:16.043"</f>
        <v>21:18:16.043</v>
      </c>
      <c r="CF2041">
        <v>43446376</v>
      </c>
      <c r="CI2041">
        <v>0</v>
      </c>
      <c r="CJ2041">
        <v>1504</v>
      </c>
      <c r="CK2041">
        <v>1011.2</v>
      </c>
      <c r="CL2041">
        <v>4.2187999999999999</v>
      </c>
      <c r="CM2041">
        <v>1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2</v>
      </c>
      <c r="CY2041">
        <v>7</v>
      </c>
      <c r="CZ2041" t="s">
        <v>131</v>
      </c>
      <c r="DA2041">
        <v>145</v>
      </c>
      <c r="DB2041">
        <v>1</v>
      </c>
      <c r="DC2041" t="s">
        <v>132</v>
      </c>
      <c r="DD2041" t="s">
        <v>133</v>
      </c>
      <c r="DG2041">
        <v>1980160</v>
      </c>
      <c r="DI2041">
        <v>0</v>
      </c>
      <c r="DJ2041">
        <v>0</v>
      </c>
      <c r="DK2041">
        <v>1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3">
      <c r="A2042" t="str">
        <f>"09/28/2024 21:18:16.294"</f>
        <v>09/28/2024 21:18:16.294</v>
      </c>
      <c r="C2042" t="str">
        <f t="shared" si="127"/>
        <v>FFDFD7C0</v>
      </c>
      <c r="D2042" t="s">
        <v>136</v>
      </c>
      <c r="E2042">
        <v>4</v>
      </c>
      <c r="F2042">
        <v>1004</v>
      </c>
      <c r="G2042" t="s">
        <v>124</v>
      </c>
      <c r="J2042" t="s">
        <v>137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"21:18:16.039"</f>
        <v>21:18:16.039</v>
      </c>
      <c r="T2042" t="str">
        <f>"21:18:15.539"</f>
        <v>21:18:15.539</v>
      </c>
      <c r="U2042" t="str">
        <f t="shared" si="125"/>
        <v>A073EB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297</v>
      </c>
      <c r="AG2042">
        <v>0</v>
      </c>
      <c r="AH2042">
        <v>3</v>
      </c>
      <c r="AI2042">
        <v>2</v>
      </c>
      <c r="AJ2042">
        <v>1</v>
      </c>
      <c r="AK2042" t="s">
        <v>939</v>
      </c>
      <c r="AL2042">
        <v>36.026229999999998</v>
      </c>
      <c r="AM2042" t="s">
        <v>940</v>
      </c>
      <c r="AN2042">
        <v>-75.668957000000006</v>
      </c>
      <c r="AO2042">
        <v>25</v>
      </c>
      <c r="AP2042">
        <v>375</v>
      </c>
      <c r="AQ2042" t="s">
        <v>129</v>
      </c>
      <c r="AR2042">
        <v>-17</v>
      </c>
      <c r="AS2042">
        <v>-68</v>
      </c>
      <c r="AT2042">
        <v>-960</v>
      </c>
      <c r="BB2042" t="str">
        <f t="shared" si="126"/>
        <v>1200</v>
      </c>
      <c r="BC2042">
        <v>1</v>
      </c>
      <c r="BD2042" t="str">
        <f t="shared" si="128"/>
        <v xml:space="preserve">N1281F  </v>
      </c>
      <c r="BE2042">
        <v>1</v>
      </c>
      <c r="BG2042">
        <v>0</v>
      </c>
      <c r="BH2042">
        <v>0</v>
      </c>
      <c r="BI2042">
        <v>0</v>
      </c>
      <c r="BJ2042">
        <v>225</v>
      </c>
      <c r="BK2042">
        <v>-150</v>
      </c>
      <c r="BL2042" t="s">
        <v>300</v>
      </c>
      <c r="BM2042">
        <v>1</v>
      </c>
      <c r="BN2042">
        <v>0</v>
      </c>
      <c r="BO2042">
        <v>1</v>
      </c>
      <c r="BP2042">
        <v>0</v>
      </c>
      <c r="BS2042">
        <v>0.08</v>
      </c>
      <c r="BT2042">
        <v>0</v>
      </c>
      <c r="BU2042">
        <v>0</v>
      </c>
      <c r="CE2042" t="str">
        <f>"21:18:16.043"</f>
        <v>21:18:16.043</v>
      </c>
      <c r="CF2042">
        <v>43446376</v>
      </c>
      <c r="CI2042">
        <v>0</v>
      </c>
      <c r="CJ2042">
        <v>1504</v>
      </c>
      <c r="CK2042">
        <v>1011.2</v>
      </c>
      <c r="CL2042">
        <v>4.2187999999999999</v>
      </c>
      <c r="CM2042">
        <v>1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2</v>
      </c>
      <c r="CY2042">
        <v>7</v>
      </c>
      <c r="CZ2042" t="s">
        <v>131</v>
      </c>
      <c r="DA2042">
        <v>145</v>
      </c>
      <c r="DB2042">
        <v>1</v>
      </c>
      <c r="DC2042" t="s">
        <v>132</v>
      </c>
      <c r="DD2042" t="s">
        <v>133</v>
      </c>
      <c r="DG2042">
        <v>1980160</v>
      </c>
      <c r="DI2042">
        <v>0</v>
      </c>
      <c r="DJ2042">
        <v>0</v>
      </c>
      <c r="DK2042">
        <v>1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3">
      <c r="A2043" t="str">
        <f>"09/28/2024 21:18:16.294"</f>
        <v>09/28/2024 21:18:16.294</v>
      </c>
      <c r="C2043" t="str">
        <f t="shared" si="127"/>
        <v>FFDFD7C0</v>
      </c>
      <c r="D2043" t="s">
        <v>123</v>
      </c>
      <c r="E2043">
        <v>2</v>
      </c>
      <c r="H2043">
        <v>158</v>
      </c>
      <c r="I2043" t="s">
        <v>124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"21:18:16.039"</f>
        <v>21:18:16.039</v>
      </c>
      <c r="T2043" t="str">
        <f>"21:18:15.539"</f>
        <v>21:18:15.539</v>
      </c>
      <c r="U2043" t="str">
        <f t="shared" si="125"/>
        <v>A073EB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297</v>
      </c>
      <c r="AG2043">
        <v>0</v>
      </c>
      <c r="AH2043">
        <v>3</v>
      </c>
      <c r="AI2043">
        <v>2</v>
      </c>
      <c r="AJ2043">
        <v>1</v>
      </c>
      <c r="AK2043" t="s">
        <v>939</v>
      </c>
      <c r="AL2043">
        <v>36.026229999999998</v>
      </c>
      <c r="AM2043" t="s">
        <v>940</v>
      </c>
      <c r="AN2043">
        <v>-75.668957000000006</v>
      </c>
      <c r="AO2043">
        <v>25</v>
      </c>
      <c r="AP2043">
        <v>375</v>
      </c>
      <c r="AQ2043" t="s">
        <v>129</v>
      </c>
      <c r="AR2043">
        <v>-17</v>
      </c>
      <c r="AS2043">
        <v>-68</v>
      </c>
      <c r="AT2043">
        <v>-960</v>
      </c>
      <c r="BB2043" t="str">
        <f t="shared" si="126"/>
        <v>1200</v>
      </c>
      <c r="BC2043">
        <v>1</v>
      </c>
      <c r="BD2043" t="str">
        <f t="shared" si="128"/>
        <v xml:space="preserve">N1281F  </v>
      </c>
      <c r="BE2043">
        <v>1</v>
      </c>
      <c r="BG2043">
        <v>0</v>
      </c>
      <c r="BH2043">
        <v>0</v>
      </c>
      <c r="BI2043">
        <v>0</v>
      </c>
      <c r="BJ2043">
        <v>225</v>
      </c>
      <c r="BK2043">
        <v>-150</v>
      </c>
      <c r="BL2043" t="s">
        <v>300</v>
      </c>
      <c r="BM2043">
        <v>1</v>
      </c>
      <c r="BN2043">
        <v>0</v>
      </c>
      <c r="BO2043">
        <v>1</v>
      </c>
      <c r="BP2043">
        <v>0</v>
      </c>
      <c r="BS2043">
        <v>0.08</v>
      </c>
      <c r="BT2043">
        <v>0</v>
      </c>
      <c r="BU2043">
        <v>0</v>
      </c>
      <c r="CE2043" t="str">
        <f>"21:18:16.043"</f>
        <v>21:18:16.043</v>
      </c>
      <c r="CF2043">
        <v>43446376</v>
      </c>
      <c r="CI2043">
        <v>0</v>
      </c>
      <c r="CJ2043">
        <v>1504</v>
      </c>
      <c r="CK2043">
        <v>1011.2</v>
      </c>
      <c r="CL2043">
        <v>4.2187999999999999</v>
      </c>
      <c r="CM2043">
        <v>1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2</v>
      </c>
      <c r="CY2043">
        <v>7</v>
      </c>
      <c r="CZ2043" t="s">
        <v>131</v>
      </c>
      <c r="DA2043">
        <v>145</v>
      </c>
      <c r="DB2043">
        <v>1</v>
      </c>
      <c r="DC2043" t="s">
        <v>132</v>
      </c>
      <c r="DD2043" t="s">
        <v>133</v>
      </c>
      <c r="DG2043">
        <v>1980160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3">
      <c r="A2044" t="str">
        <f>"09/28/2024 21:18:16.294"</f>
        <v>09/28/2024 21:18:16.294</v>
      </c>
      <c r="C2044" t="str">
        <f t="shared" si="127"/>
        <v>FFDFD7C0</v>
      </c>
      <c r="D2044" t="s">
        <v>427</v>
      </c>
      <c r="E2044">
        <v>46</v>
      </c>
      <c r="H2044">
        <v>143</v>
      </c>
      <c r="I2044" t="s">
        <v>428</v>
      </c>
      <c r="J2044" t="s">
        <v>297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"21:18:16.039"</f>
        <v>21:18:16.039</v>
      </c>
      <c r="T2044" t="str">
        <f>"21:18:15.539"</f>
        <v>21:18:15.539</v>
      </c>
      <c r="U2044" t="str">
        <f t="shared" si="125"/>
        <v>A073EB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297</v>
      </c>
      <c r="AG2044">
        <v>0</v>
      </c>
      <c r="AH2044">
        <v>3</v>
      </c>
      <c r="AI2044">
        <v>2</v>
      </c>
      <c r="AJ2044">
        <v>1</v>
      </c>
      <c r="AK2044" t="s">
        <v>939</v>
      </c>
      <c r="AL2044">
        <v>36.026229999999998</v>
      </c>
      <c r="AM2044" t="s">
        <v>940</v>
      </c>
      <c r="AN2044">
        <v>-75.668957000000006</v>
      </c>
      <c r="AO2044">
        <v>25</v>
      </c>
      <c r="AP2044">
        <v>375</v>
      </c>
      <c r="AQ2044" t="s">
        <v>129</v>
      </c>
      <c r="AR2044">
        <v>-17</v>
      </c>
      <c r="AS2044">
        <v>-68</v>
      </c>
      <c r="AT2044">
        <v>-960</v>
      </c>
      <c r="BB2044" t="str">
        <f t="shared" si="126"/>
        <v>1200</v>
      </c>
      <c r="BC2044">
        <v>1</v>
      </c>
      <c r="BD2044" t="str">
        <f t="shared" si="128"/>
        <v xml:space="preserve">N1281F  </v>
      </c>
      <c r="BE2044">
        <v>1</v>
      </c>
      <c r="BG2044">
        <v>0</v>
      </c>
      <c r="BH2044">
        <v>0</v>
      </c>
      <c r="BI2044">
        <v>0</v>
      </c>
      <c r="BJ2044">
        <v>225</v>
      </c>
      <c r="BK2044">
        <v>-150</v>
      </c>
      <c r="BL2044" t="s">
        <v>300</v>
      </c>
      <c r="BM2044">
        <v>1</v>
      </c>
      <c r="BN2044">
        <v>0</v>
      </c>
      <c r="BO2044">
        <v>1</v>
      </c>
      <c r="BP2044">
        <v>0</v>
      </c>
      <c r="BS2044">
        <v>0.08</v>
      </c>
      <c r="BT2044">
        <v>0</v>
      </c>
      <c r="BU2044">
        <v>0</v>
      </c>
      <c r="CE2044" t="str">
        <f>"21:18:16.043"</f>
        <v>21:18:16.043</v>
      </c>
      <c r="CF2044">
        <v>43446376</v>
      </c>
      <c r="CI2044">
        <v>0</v>
      </c>
      <c r="CJ2044">
        <v>1504</v>
      </c>
      <c r="CK2044">
        <v>1011.2</v>
      </c>
      <c r="CL2044">
        <v>4.2187999999999999</v>
      </c>
      <c r="CM2044">
        <v>1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2</v>
      </c>
      <c r="CY2044">
        <v>7</v>
      </c>
      <c r="CZ2044" t="s">
        <v>131</v>
      </c>
      <c r="DA2044">
        <v>145</v>
      </c>
      <c r="DB2044">
        <v>1</v>
      </c>
      <c r="DC2044" t="s">
        <v>132</v>
      </c>
      <c r="DD2044" t="s">
        <v>133</v>
      </c>
      <c r="DG2044">
        <v>1980160</v>
      </c>
      <c r="DI2044">
        <v>0</v>
      </c>
      <c r="DJ2044">
        <v>0</v>
      </c>
      <c r="DK2044">
        <v>1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3">
      <c r="A2045" t="str">
        <f>"09/28/2024 21:18:17.310"</f>
        <v>09/28/2024 21:18:17.310</v>
      </c>
      <c r="C2045" t="str">
        <f t="shared" si="127"/>
        <v>FFDFD7C0</v>
      </c>
      <c r="D2045" t="s">
        <v>136</v>
      </c>
      <c r="E2045">
        <v>3</v>
      </c>
      <c r="F2045">
        <v>1003</v>
      </c>
      <c r="G2045" t="s">
        <v>142</v>
      </c>
      <c r="J2045" t="s">
        <v>137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"21:18:17.047"</f>
        <v>21:18:17.047</v>
      </c>
      <c r="T2045" t="str">
        <f>"21:18:16.047"</f>
        <v>21:18:16.047</v>
      </c>
      <c r="U2045" t="str">
        <f t="shared" si="125"/>
        <v>A073EB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297</v>
      </c>
      <c r="AG2045">
        <v>0</v>
      </c>
      <c r="AH2045">
        <v>3</v>
      </c>
      <c r="AI2045">
        <v>2</v>
      </c>
      <c r="AJ2045">
        <v>1</v>
      </c>
      <c r="AK2045" t="s">
        <v>941</v>
      </c>
      <c r="AL2045">
        <v>36.025908000000001</v>
      </c>
      <c r="AM2045" t="s">
        <v>710</v>
      </c>
      <c r="AN2045">
        <v>-75.669021999999998</v>
      </c>
      <c r="AO2045">
        <v>25</v>
      </c>
      <c r="AP2045">
        <v>350</v>
      </c>
      <c r="AQ2045" t="s">
        <v>129</v>
      </c>
      <c r="AR2045">
        <v>-17</v>
      </c>
      <c r="AS2045">
        <v>-68</v>
      </c>
      <c r="AT2045">
        <v>-960</v>
      </c>
      <c r="BB2045" t="str">
        <f t="shared" si="126"/>
        <v>1200</v>
      </c>
      <c r="BC2045">
        <v>1</v>
      </c>
      <c r="BD2045" t="str">
        <f t="shared" si="128"/>
        <v xml:space="preserve">N1281F  </v>
      </c>
      <c r="BE2045">
        <v>1</v>
      </c>
      <c r="BG2045">
        <v>0</v>
      </c>
      <c r="BH2045">
        <v>0</v>
      </c>
      <c r="BI2045">
        <v>0</v>
      </c>
      <c r="BJ2045">
        <v>200</v>
      </c>
      <c r="BK2045">
        <v>-150</v>
      </c>
      <c r="BL2045" t="s">
        <v>300</v>
      </c>
      <c r="BM2045">
        <v>1</v>
      </c>
      <c r="BN2045">
        <v>0</v>
      </c>
      <c r="BO2045">
        <v>1</v>
      </c>
      <c r="BP2045">
        <v>0</v>
      </c>
      <c r="BS2045">
        <v>0.08</v>
      </c>
      <c r="BT2045">
        <v>0</v>
      </c>
      <c r="BU2045">
        <v>0</v>
      </c>
      <c r="CE2045" t="str">
        <f>"21:18:17.049"</f>
        <v>21:18:17.049</v>
      </c>
      <c r="CF2045">
        <v>49432401</v>
      </c>
      <c r="CI2045">
        <v>0</v>
      </c>
      <c r="CJ2045">
        <v>1504</v>
      </c>
      <c r="CK2045">
        <v>1011.2</v>
      </c>
      <c r="CL2045">
        <v>4.2187999999999999</v>
      </c>
      <c r="CM2045">
        <v>1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2</v>
      </c>
      <c r="CY2045">
        <v>7</v>
      </c>
      <c r="CZ2045" t="s">
        <v>131</v>
      </c>
      <c r="DA2045">
        <v>145</v>
      </c>
      <c r="DB2045">
        <v>1</v>
      </c>
      <c r="DC2045" t="s">
        <v>132</v>
      </c>
      <c r="DD2045" t="s">
        <v>133</v>
      </c>
      <c r="DG2045">
        <v>1980615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3">
      <c r="A2046" t="str">
        <f>"09/28/2024 21:18:17.310"</f>
        <v>09/28/2024 21:18:17.310</v>
      </c>
      <c r="C2046" t="str">
        <f t="shared" si="127"/>
        <v>FFDFD7C0</v>
      </c>
      <c r="D2046" t="s">
        <v>143</v>
      </c>
      <c r="E2046">
        <v>13</v>
      </c>
      <c r="J2046" t="s">
        <v>144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"21:18:17.047"</f>
        <v>21:18:17.047</v>
      </c>
      <c r="T2046" t="str">
        <f>"21:18:16.047"</f>
        <v>21:18:16.047</v>
      </c>
      <c r="U2046" t="str">
        <f t="shared" si="125"/>
        <v>A073EB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297</v>
      </c>
      <c r="AG2046">
        <v>0</v>
      </c>
      <c r="AH2046">
        <v>3</v>
      </c>
      <c r="AI2046">
        <v>2</v>
      </c>
      <c r="AJ2046">
        <v>1</v>
      </c>
      <c r="AK2046" t="s">
        <v>941</v>
      </c>
      <c r="AL2046">
        <v>36.025908000000001</v>
      </c>
      <c r="AM2046" t="s">
        <v>710</v>
      </c>
      <c r="AN2046">
        <v>-75.669021999999998</v>
      </c>
      <c r="AO2046">
        <v>25</v>
      </c>
      <c r="AP2046">
        <v>350</v>
      </c>
      <c r="AQ2046" t="s">
        <v>129</v>
      </c>
      <c r="AR2046">
        <v>-17</v>
      </c>
      <c r="AS2046">
        <v>-68</v>
      </c>
      <c r="AT2046">
        <v>-960</v>
      </c>
      <c r="BB2046" t="str">
        <f t="shared" si="126"/>
        <v>1200</v>
      </c>
      <c r="BC2046">
        <v>1</v>
      </c>
      <c r="BD2046" t="str">
        <f t="shared" si="128"/>
        <v xml:space="preserve">N1281F  </v>
      </c>
      <c r="BE2046">
        <v>1</v>
      </c>
      <c r="BG2046">
        <v>0</v>
      </c>
      <c r="BH2046">
        <v>0</v>
      </c>
      <c r="BI2046">
        <v>0</v>
      </c>
      <c r="BJ2046">
        <v>200</v>
      </c>
      <c r="BK2046">
        <v>-150</v>
      </c>
      <c r="BL2046" t="s">
        <v>300</v>
      </c>
      <c r="BM2046">
        <v>1</v>
      </c>
      <c r="BN2046">
        <v>0</v>
      </c>
      <c r="BO2046">
        <v>1</v>
      </c>
      <c r="BP2046">
        <v>0</v>
      </c>
      <c r="BS2046">
        <v>0.08</v>
      </c>
      <c r="BT2046">
        <v>0</v>
      </c>
      <c r="BU2046">
        <v>0</v>
      </c>
      <c r="CE2046" t="str">
        <f>"21:18:17.049"</f>
        <v>21:18:17.049</v>
      </c>
      <c r="CF2046">
        <v>49432401</v>
      </c>
      <c r="CI2046">
        <v>0</v>
      </c>
      <c r="CJ2046">
        <v>1504</v>
      </c>
      <c r="CK2046">
        <v>1011.2</v>
      </c>
      <c r="CL2046">
        <v>4.2187999999999999</v>
      </c>
      <c r="CM2046">
        <v>1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2</v>
      </c>
      <c r="CY2046">
        <v>7</v>
      </c>
      <c r="CZ2046" t="s">
        <v>131</v>
      </c>
      <c r="DA2046">
        <v>145</v>
      </c>
      <c r="DB2046">
        <v>1</v>
      </c>
      <c r="DC2046" t="s">
        <v>132</v>
      </c>
      <c r="DD2046" t="s">
        <v>133</v>
      </c>
      <c r="DG2046">
        <v>1980615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3">
      <c r="A2047" t="str">
        <f>"09/28/2024 21:18:17.325"</f>
        <v>09/28/2024 21:18:17.325</v>
      </c>
      <c r="C2047" t="str">
        <f t="shared" si="127"/>
        <v>FFDFD7C0</v>
      </c>
      <c r="D2047" t="s">
        <v>136</v>
      </c>
      <c r="E2047">
        <v>4</v>
      </c>
      <c r="F2047">
        <v>1004</v>
      </c>
      <c r="G2047" t="s">
        <v>124</v>
      </c>
      <c r="J2047" t="s">
        <v>137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"21:18:17.047"</f>
        <v>21:18:17.047</v>
      </c>
      <c r="T2047" t="str">
        <f>"21:18:16.047"</f>
        <v>21:18:16.047</v>
      </c>
      <c r="U2047" t="str">
        <f t="shared" si="125"/>
        <v>A073EB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297</v>
      </c>
      <c r="AG2047">
        <v>0</v>
      </c>
      <c r="AH2047">
        <v>3</v>
      </c>
      <c r="AI2047">
        <v>2</v>
      </c>
      <c r="AJ2047">
        <v>1</v>
      </c>
      <c r="AK2047" t="s">
        <v>941</v>
      </c>
      <c r="AL2047">
        <v>36.025908000000001</v>
      </c>
      <c r="AM2047" t="s">
        <v>710</v>
      </c>
      <c r="AN2047">
        <v>-75.669021999999998</v>
      </c>
      <c r="AO2047">
        <v>25</v>
      </c>
      <c r="AP2047">
        <v>350</v>
      </c>
      <c r="AQ2047" t="s">
        <v>129</v>
      </c>
      <c r="AR2047">
        <v>-17</v>
      </c>
      <c r="AS2047">
        <v>-68</v>
      </c>
      <c r="AT2047">
        <v>-960</v>
      </c>
      <c r="BB2047" t="str">
        <f t="shared" si="126"/>
        <v>1200</v>
      </c>
      <c r="BC2047">
        <v>1</v>
      </c>
      <c r="BD2047" t="str">
        <f t="shared" si="128"/>
        <v xml:space="preserve">N1281F  </v>
      </c>
      <c r="BE2047">
        <v>1</v>
      </c>
      <c r="BG2047">
        <v>0</v>
      </c>
      <c r="BH2047">
        <v>0</v>
      </c>
      <c r="BI2047">
        <v>0</v>
      </c>
      <c r="BJ2047">
        <v>200</v>
      </c>
      <c r="BK2047">
        <v>-150</v>
      </c>
      <c r="BL2047" t="s">
        <v>300</v>
      </c>
      <c r="BM2047">
        <v>1</v>
      </c>
      <c r="BN2047">
        <v>0</v>
      </c>
      <c r="BO2047">
        <v>1</v>
      </c>
      <c r="BP2047">
        <v>0</v>
      </c>
      <c r="BS2047">
        <v>0.08</v>
      </c>
      <c r="BT2047">
        <v>0</v>
      </c>
      <c r="BU2047">
        <v>0</v>
      </c>
      <c r="CE2047" t="str">
        <f>"21:18:17.049"</f>
        <v>21:18:17.049</v>
      </c>
      <c r="CF2047">
        <v>49432401</v>
      </c>
      <c r="CI2047">
        <v>0</v>
      </c>
      <c r="CJ2047">
        <v>1504</v>
      </c>
      <c r="CK2047">
        <v>1011.2</v>
      </c>
      <c r="CL2047">
        <v>4.2187999999999999</v>
      </c>
      <c r="CM2047">
        <v>1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2</v>
      </c>
      <c r="CY2047">
        <v>7</v>
      </c>
      <c r="CZ2047" t="s">
        <v>131</v>
      </c>
      <c r="DA2047">
        <v>145</v>
      </c>
      <c r="DB2047">
        <v>1</v>
      </c>
      <c r="DC2047" t="s">
        <v>132</v>
      </c>
      <c r="DD2047" t="s">
        <v>133</v>
      </c>
      <c r="DG2047">
        <v>1980615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3">
      <c r="A2048" t="str">
        <f>"09/28/2024 21:18:17.325"</f>
        <v>09/28/2024 21:18:17.325</v>
      </c>
      <c r="C2048" t="str">
        <f t="shared" si="127"/>
        <v>FFDFD7C0</v>
      </c>
      <c r="D2048" t="s">
        <v>123</v>
      </c>
      <c r="E2048">
        <v>2</v>
      </c>
      <c r="H2048">
        <v>158</v>
      </c>
      <c r="I2048" t="s">
        <v>124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"21:18:17.047"</f>
        <v>21:18:17.047</v>
      </c>
      <c r="T2048" t="str">
        <f>"21:18:16.047"</f>
        <v>21:18:16.047</v>
      </c>
      <c r="U2048" t="str">
        <f t="shared" si="125"/>
        <v>A073EB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297</v>
      </c>
      <c r="AG2048">
        <v>0</v>
      </c>
      <c r="AH2048">
        <v>3</v>
      </c>
      <c r="AI2048">
        <v>2</v>
      </c>
      <c r="AJ2048">
        <v>1</v>
      </c>
      <c r="AK2048" t="s">
        <v>941</v>
      </c>
      <c r="AL2048">
        <v>36.025908000000001</v>
      </c>
      <c r="AM2048" t="s">
        <v>710</v>
      </c>
      <c r="AN2048">
        <v>-75.669021999999998</v>
      </c>
      <c r="AO2048">
        <v>25</v>
      </c>
      <c r="AP2048">
        <v>350</v>
      </c>
      <c r="AQ2048" t="s">
        <v>129</v>
      </c>
      <c r="AR2048">
        <v>-17</v>
      </c>
      <c r="AS2048">
        <v>-68</v>
      </c>
      <c r="AT2048">
        <v>-960</v>
      </c>
      <c r="BB2048" t="str">
        <f t="shared" si="126"/>
        <v>1200</v>
      </c>
      <c r="BC2048">
        <v>1</v>
      </c>
      <c r="BD2048" t="str">
        <f t="shared" si="128"/>
        <v xml:space="preserve">N1281F  </v>
      </c>
      <c r="BE2048">
        <v>1</v>
      </c>
      <c r="BG2048">
        <v>0</v>
      </c>
      <c r="BH2048">
        <v>0</v>
      </c>
      <c r="BI2048">
        <v>0</v>
      </c>
      <c r="BJ2048">
        <v>200</v>
      </c>
      <c r="BK2048">
        <v>-150</v>
      </c>
      <c r="BL2048" t="s">
        <v>300</v>
      </c>
      <c r="BM2048">
        <v>1</v>
      </c>
      <c r="BN2048">
        <v>0</v>
      </c>
      <c r="BO2048">
        <v>1</v>
      </c>
      <c r="BP2048">
        <v>0</v>
      </c>
      <c r="BS2048">
        <v>0.08</v>
      </c>
      <c r="BT2048">
        <v>0</v>
      </c>
      <c r="BU2048">
        <v>0</v>
      </c>
      <c r="CE2048" t="str">
        <f>"21:18:17.049"</f>
        <v>21:18:17.049</v>
      </c>
      <c r="CF2048">
        <v>49432401</v>
      </c>
      <c r="CI2048">
        <v>0</v>
      </c>
      <c r="CJ2048">
        <v>1504</v>
      </c>
      <c r="CK2048">
        <v>1011.2</v>
      </c>
      <c r="CL2048">
        <v>4.2187999999999999</v>
      </c>
      <c r="CM2048">
        <v>1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2</v>
      </c>
      <c r="CY2048">
        <v>7</v>
      </c>
      <c r="CZ2048" t="s">
        <v>131</v>
      </c>
      <c r="DA2048">
        <v>145</v>
      </c>
      <c r="DB2048">
        <v>1</v>
      </c>
      <c r="DC2048" t="s">
        <v>132</v>
      </c>
      <c r="DD2048" t="s">
        <v>133</v>
      </c>
      <c r="DG2048">
        <v>1980615</v>
      </c>
      <c r="DI2048">
        <v>0</v>
      </c>
      <c r="DJ2048">
        <v>0</v>
      </c>
      <c r="DK2048">
        <v>1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3">
      <c r="A2049" t="str">
        <f>"09/28/2024 21:18:17.325"</f>
        <v>09/28/2024 21:18:17.325</v>
      </c>
      <c r="C2049" t="str">
        <f t="shared" si="127"/>
        <v>FFDFD7C0</v>
      </c>
      <c r="D2049" t="s">
        <v>427</v>
      </c>
      <c r="E2049">
        <v>46</v>
      </c>
      <c r="H2049">
        <v>143</v>
      </c>
      <c r="I2049" t="s">
        <v>428</v>
      </c>
      <c r="J2049" t="s">
        <v>297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"21:18:17.047"</f>
        <v>21:18:17.047</v>
      </c>
      <c r="T2049" t="str">
        <f>"21:18:16.047"</f>
        <v>21:18:16.047</v>
      </c>
      <c r="U2049" t="str">
        <f t="shared" si="125"/>
        <v>A073EB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297</v>
      </c>
      <c r="AG2049">
        <v>0</v>
      </c>
      <c r="AH2049">
        <v>3</v>
      </c>
      <c r="AI2049">
        <v>2</v>
      </c>
      <c r="AJ2049">
        <v>1</v>
      </c>
      <c r="AK2049" t="s">
        <v>941</v>
      </c>
      <c r="AL2049">
        <v>36.025908000000001</v>
      </c>
      <c r="AM2049" t="s">
        <v>710</v>
      </c>
      <c r="AN2049">
        <v>-75.669021999999998</v>
      </c>
      <c r="AO2049">
        <v>25</v>
      </c>
      <c r="AP2049">
        <v>350</v>
      </c>
      <c r="AQ2049" t="s">
        <v>129</v>
      </c>
      <c r="AR2049">
        <v>-17</v>
      </c>
      <c r="AS2049">
        <v>-68</v>
      </c>
      <c r="AT2049">
        <v>-960</v>
      </c>
      <c r="BB2049" t="str">
        <f t="shared" si="126"/>
        <v>1200</v>
      </c>
      <c r="BC2049">
        <v>1</v>
      </c>
      <c r="BD2049" t="str">
        <f t="shared" si="128"/>
        <v xml:space="preserve">N1281F  </v>
      </c>
      <c r="BE2049">
        <v>1</v>
      </c>
      <c r="BG2049">
        <v>0</v>
      </c>
      <c r="BH2049">
        <v>0</v>
      </c>
      <c r="BI2049">
        <v>0</v>
      </c>
      <c r="BJ2049">
        <v>200</v>
      </c>
      <c r="BK2049">
        <v>-150</v>
      </c>
      <c r="BL2049" t="s">
        <v>300</v>
      </c>
      <c r="BM2049">
        <v>1</v>
      </c>
      <c r="BN2049">
        <v>0</v>
      </c>
      <c r="BO2049">
        <v>1</v>
      </c>
      <c r="BP2049">
        <v>0</v>
      </c>
      <c r="BS2049">
        <v>0.08</v>
      </c>
      <c r="BT2049">
        <v>0</v>
      </c>
      <c r="BU2049">
        <v>0</v>
      </c>
      <c r="CE2049" t="str">
        <f>"21:18:17.049"</f>
        <v>21:18:17.049</v>
      </c>
      <c r="CF2049">
        <v>49432401</v>
      </c>
      <c r="CI2049">
        <v>0</v>
      </c>
      <c r="CJ2049">
        <v>1504</v>
      </c>
      <c r="CK2049">
        <v>1011.2</v>
      </c>
      <c r="CL2049">
        <v>4.2187999999999999</v>
      </c>
      <c r="CM2049">
        <v>1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2</v>
      </c>
      <c r="CY2049">
        <v>7</v>
      </c>
      <c r="CZ2049" t="s">
        <v>131</v>
      </c>
      <c r="DA2049">
        <v>145</v>
      </c>
      <c r="DB2049">
        <v>1</v>
      </c>
      <c r="DC2049" t="s">
        <v>132</v>
      </c>
      <c r="DD2049" t="s">
        <v>133</v>
      </c>
      <c r="DG2049">
        <v>1980615</v>
      </c>
      <c r="DI2049">
        <v>0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3">
      <c r="A2050" t="str">
        <f>"09/28/2024 21:18:18.294"</f>
        <v>09/28/2024 21:18:18.294</v>
      </c>
      <c r="C2050" t="str">
        <f t="shared" si="127"/>
        <v>FFDFD7C0</v>
      </c>
      <c r="D2050" t="s">
        <v>136</v>
      </c>
      <c r="E2050">
        <v>3</v>
      </c>
      <c r="F2050">
        <v>1003</v>
      </c>
      <c r="G2050" t="s">
        <v>142</v>
      </c>
      <c r="J2050" t="s">
        <v>137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"21:18:18.047"</f>
        <v>21:18:18.047</v>
      </c>
      <c r="T2050" t="str">
        <f>"21:18:17.647"</f>
        <v>21:18:17.647</v>
      </c>
      <c r="U2050" t="str">
        <f t="shared" ref="U2050:U2074" si="129">"A073EB"</f>
        <v>A073EB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297</v>
      </c>
      <c r="AG2050">
        <v>0</v>
      </c>
      <c r="AH2050">
        <v>3</v>
      </c>
      <c r="AI2050">
        <v>2</v>
      </c>
      <c r="AJ2050">
        <v>1</v>
      </c>
      <c r="AK2050" t="s">
        <v>844</v>
      </c>
      <c r="AL2050">
        <v>36.025585999999997</v>
      </c>
      <c r="AM2050" t="s">
        <v>942</v>
      </c>
      <c r="AN2050">
        <v>-75.669128999999998</v>
      </c>
      <c r="AO2050">
        <v>25</v>
      </c>
      <c r="AP2050">
        <v>350</v>
      </c>
      <c r="AQ2050" t="s">
        <v>129</v>
      </c>
      <c r="AR2050">
        <v>-16</v>
      </c>
      <c r="AS2050">
        <v>-68</v>
      </c>
      <c r="AT2050">
        <v>-896</v>
      </c>
      <c r="BB2050" t="str">
        <f t="shared" si="126"/>
        <v>1200</v>
      </c>
      <c r="BC2050">
        <v>1</v>
      </c>
      <c r="BD2050" t="str">
        <f t="shared" si="128"/>
        <v xml:space="preserve">N1281F  </v>
      </c>
      <c r="BE2050">
        <v>1</v>
      </c>
      <c r="BG2050">
        <v>0</v>
      </c>
      <c r="BH2050">
        <v>0</v>
      </c>
      <c r="BI2050">
        <v>0</v>
      </c>
      <c r="BJ2050">
        <v>150</v>
      </c>
      <c r="BK2050">
        <v>-200</v>
      </c>
      <c r="BL2050" t="s">
        <v>300</v>
      </c>
      <c r="BM2050">
        <v>1</v>
      </c>
      <c r="BN2050">
        <v>0</v>
      </c>
      <c r="BO2050">
        <v>1</v>
      </c>
      <c r="BP2050">
        <v>0</v>
      </c>
      <c r="BS2050">
        <v>0.08</v>
      </c>
      <c r="BT2050">
        <v>0</v>
      </c>
      <c r="BU2050">
        <v>0</v>
      </c>
      <c r="CE2050" t="str">
        <f>"21:18:18.049"</f>
        <v>21:18:18.049</v>
      </c>
      <c r="CF2050">
        <v>48865033</v>
      </c>
      <c r="CI2050">
        <v>0</v>
      </c>
      <c r="CJ2050">
        <v>1504</v>
      </c>
      <c r="CK2050">
        <v>1011.2</v>
      </c>
      <c r="CL2050">
        <v>4.2187999999999999</v>
      </c>
      <c r="CM2050">
        <v>1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2</v>
      </c>
      <c r="CY2050">
        <v>7</v>
      </c>
      <c r="CZ2050" t="s">
        <v>131</v>
      </c>
      <c r="DA2050">
        <v>145</v>
      </c>
      <c r="DB2050">
        <v>1</v>
      </c>
      <c r="DC2050" t="s">
        <v>132</v>
      </c>
      <c r="DD2050" t="s">
        <v>133</v>
      </c>
      <c r="DG2050">
        <v>1981111</v>
      </c>
      <c r="DI2050">
        <v>0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3">
      <c r="A2051" t="str">
        <f>"09/28/2024 21:18:18.294"</f>
        <v>09/28/2024 21:18:18.294</v>
      </c>
      <c r="C2051" t="str">
        <f t="shared" si="127"/>
        <v>FFDFD7C0</v>
      </c>
      <c r="D2051" t="s">
        <v>143</v>
      </c>
      <c r="E2051">
        <v>13</v>
      </c>
      <c r="J2051" t="s">
        <v>144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"21:18:18.047"</f>
        <v>21:18:18.047</v>
      </c>
      <c r="T2051" t="str">
        <f>"21:18:17.647"</f>
        <v>21:18:17.647</v>
      </c>
      <c r="U2051" t="str">
        <f t="shared" si="129"/>
        <v>A073EB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297</v>
      </c>
      <c r="AG2051">
        <v>0</v>
      </c>
      <c r="AH2051">
        <v>3</v>
      </c>
      <c r="AI2051">
        <v>2</v>
      </c>
      <c r="AJ2051">
        <v>1</v>
      </c>
      <c r="AK2051" t="s">
        <v>844</v>
      </c>
      <c r="AL2051">
        <v>36.025585999999997</v>
      </c>
      <c r="AM2051" t="s">
        <v>942</v>
      </c>
      <c r="AN2051">
        <v>-75.669128999999998</v>
      </c>
      <c r="AO2051">
        <v>25</v>
      </c>
      <c r="AP2051">
        <v>350</v>
      </c>
      <c r="AQ2051" t="s">
        <v>129</v>
      </c>
      <c r="AR2051">
        <v>-16</v>
      </c>
      <c r="AS2051">
        <v>-68</v>
      </c>
      <c r="AT2051">
        <v>-896</v>
      </c>
      <c r="BB2051" t="str">
        <f t="shared" ref="BB2051:BB2074" si="130">"1200"</f>
        <v>1200</v>
      </c>
      <c r="BC2051">
        <v>1</v>
      </c>
      <c r="BD2051" t="str">
        <f t="shared" si="128"/>
        <v xml:space="preserve">N1281F  </v>
      </c>
      <c r="BE2051">
        <v>1</v>
      </c>
      <c r="BG2051">
        <v>0</v>
      </c>
      <c r="BH2051">
        <v>0</v>
      </c>
      <c r="BI2051">
        <v>0</v>
      </c>
      <c r="BJ2051">
        <v>150</v>
      </c>
      <c r="BK2051">
        <v>-200</v>
      </c>
      <c r="BL2051" t="s">
        <v>300</v>
      </c>
      <c r="BM2051">
        <v>1</v>
      </c>
      <c r="BN2051">
        <v>0</v>
      </c>
      <c r="BO2051">
        <v>1</v>
      </c>
      <c r="BP2051">
        <v>0</v>
      </c>
      <c r="BS2051">
        <v>0.08</v>
      </c>
      <c r="BT2051">
        <v>0</v>
      </c>
      <c r="BU2051">
        <v>0</v>
      </c>
      <c r="CE2051" t="str">
        <f>"21:18:18.049"</f>
        <v>21:18:18.049</v>
      </c>
      <c r="CF2051">
        <v>48865033</v>
      </c>
      <c r="CI2051">
        <v>0</v>
      </c>
      <c r="CJ2051">
        <v>1504</v>
      </c>
      <c r="CK2051">
        <v>1011.2</v>
      </c>
      <c r="CL2051">
        <v>4.2187999999999999</v>
      </c>
      <c r="CM2051">
        <v>1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2</v>
      </c>
      <c r="CY2051">
        <v>7</v>
      </c>
      <c r="CZ2051" t="s">
        <v>131</v>
      </c>
      <c r="DA2051">
        <v>145</v>
      </c>
      <c r="DB2051">
        <v>1</v>
      </c>
      <c r="DC2051" t="s">
        <v>132</v>
      </c>
      <c r="DD2051" t="s">
        <v>133</v>
      </c>
      <c r="DG2051">
        <v>1981111</v>
      </c>
      <c r="DI2051">
        <v>0</v>
      </c>
      <c r="DJ2051">
        <v>0</v>
      </c>
      <c r="DK2051">
        <v>1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3">
      <c r="A2052" t="str">
        <f>"09/28/2024 21:18:18.294"</f>
        <v>09/28/2024 21:18:18.294</v>
      </c>
      <c r="C2052" t="str">
        <f t="shared" si="127"/>
        <v>FFDFD7C0</v>
      </c>
      <c r="D2052" t="s">
        <v>136</v>
      </c>
      <c r="E2052">
        <v>4</v>
      </c>
      <c r="F2052">
        <v>1004</v>
      </c>
      <c r="G2052" t="s">
        <v>124</v>
      </c>
      <c r="J2052" t="s">
        <v>137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"21:18:18.047"</f>
        <v>21:18:18.047</v>
      </c>
      <c r="T2052" t="str">
        <f>"21:18:17.647"</f>
        <v>21:18:17.647</v>
      </c>
      <c r="U2052" t="str">
        <f t="shared" si="129"/>
        <v>A073EB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297</v>
      </c>
      <c r="AG2052">
        <v>0</v>
      </c>
      <c r="AH2052">
        <v>3</v>
      </c>
      <c r="AI2052">
        <v>2</v>
      </c>
      <c r="AJ2052">
        <v>1</v>
      </c>
      <c r="AK2052" t="s">
        <v>844</v>
      </c>
      <c r="AL2052">
        <v>36.025585999999997</v>
      </c>
      <c r="AM2052" t="s">
        <v>942</v>
      </c>
      <c r="AN2052">
        <v>-75.669128999999998</v>
      </c>
      <c r="AO2052">
        <v>25</v>
      </c>
      <c r="AP2052">
        <v>350</v>
      </c>
      <c r="AQ2052" t="s">
        <v>129</v>
      </c>
      <c r="AR2052">
        <v>-16</v>
      </c>
      <c r="AS2052">
        <v>-68</v>
      </c>
      <c r="AT2052">
        <v>-896</v>
      </c>
      <c r="BB2052" t="str">
        <f t="shared" si="130"/>
        <v>1200</v>
      </c>
      <c r="BC2052">
        <v>1</v>
      </c>
      <c r="BD2052" t="str">
        <f t="shared" si="128"/>
        <v xml:space="preserve">N1281F  </v>
      </c>
      <c r="BE2052">
        <v>1</v>
      </c>
      <c r="BG2052">
        <v>0</v>
      </c>
      <c r="BH2052">
        <v>0</v>
      </c>
      <c r="BI2052">
        <v>0</v>
      </c>
      <c r="BJ2052">
        <v>150</v>
      </c>
      <c r="BK2052">
        <v>-200</v>
      </c>
      <c r="BL2052" t="s">
        <v>300</v>
      </c>
      <c r="BM2052">
        <v>1</v>
      </c>
      <c r="BN2052">
        <v>0</v>
      </c>
      <c r="BO2052">
        <v>1</v>
      </c>
      <c r="BP2052">
        <v>0</v>
      </c>
      <c r="BS2052">
        <v>0.08</v>
      </c>
      <c r="BT2052">
        <v>0</v>
      </c>
      <c r="BU2052">
        <v>0</v>
      </c>
      <c r="CE2052" t="str">
        <f>"21:18:18.049"</f>
        <v>21:18:18.049</v>
      </c>
      <c r="CF2052">
        <v>48865033</v>
      </c>
      <c r="CI2052">
        <v>0</v>
      </c>
      <c r="CJ2052">
        <v>1504</v>
      </c>
      <c r="CK2052">
        <v>1011.2</v>
      </c>
      <c r="CL2052">
        <v>4.2187999999999999</v>
      </c>
      <c r="CM2052">
        <v>1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2</v>
      </c>
      <c r="CY2052">
        <v>7</v>
      </c>
      <c r="CZ2052" t="s">
        <v>131</v>
      </c>
      <c r="DA2052">
        <v>145</v>
      </c>
      <c r="DB2052">
        <v>1</v>
      </c>
      <c r="DC2052" t="s">
        <v>132</v>
      </c>
      <c r="DD2052" t="s">
        <v>133</v>
      </c>
      <c r="DG2052">
        <v>1981111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3">
      <c r="A2053" t="str">
        <f>"09/28/2024 21:18:18.294"</f>
        <v>09/28/2024 21:18:18.294</v>
      </c>
      <c r="C2053" t="str">
        <f t="shared" si="127"/>
        <v>FFDFD7C0</v>
      </c>
      <c r="D2053" t="s">
        <v>427</v>
      </c>
      <c r="E2053">
        <v>46</v>
      </c>
      <c r="H2053">
        <v>143</v>
      </c>
      <c r="I2053" t="s">
        <v>428</v>
      </c>
      <c r="J2053" t="s">
        <v>297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"21:18:18.047"</f>
        <v>21:18:18.047</v>
      </c>
      <c r="T2053" t="str">
        <f>"21:18:17.647"</f>
        <v>21:18:17.647</v>
      </c>
      <c r="U2053" t="str">
        <f t="shared" si="129"/>
        <v>A073EB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297</v>
      </c>
      <c r="AG2053">
        <v>0</v>
      </c>
      <c r="AH2053">
        <v>3</v>
      </c>
      <c r="AI2053">
        <v>2</v>
      </c>
      <c r="AJ2053">
        <v>1</v>
      </c>
      <c r="AK2053" t="s">
        <v>844</v>
      </c>
      <c r="AL2053">
        <v>36.025585999999997</v>
      </c>
      <c r="AM2053" t="s">
        <v>942</v>
      </c>
      <c r="AN2053">
        <v>-75.669128999999998</v>
      </c>
      <c r="AO2053">
        <v>25</v>
      </c>
      <c r="AP2053">
        <v>350</v>
      </c>
      <c r="AQ2053" t="s">
        <v>129</v>
      </c>
      <c r="AR2053">
        <v>-16</v>
      </c>
      <c r="AS2053">
        <v>-68</v>
      </c>
      <c r="AT2053">
        <v>-896</v>
      </c>
      <c r="BB2053" t="str">
        <f t="shared" si="130"/>
        <v>1200</v>
      </c>
      <c r="BC2053">
        <v>1</v>
      </c>
      <c r="BD2053" t="str">
        <f t="shared" si="128"/>
        <v xml:space="preserve">N1281F  </v>
      </c>
      <c r="BE2053">
        <v>1</v>
      </c>
      <c r="BG2053">
        <v>0</v>
      </c>
      <c r="BH2053">
        <v>0</v>
      </c>
      <c r="BI2053">
        <v>0</v>
      </c>
      <c r="BJ2053">
        <v>150</v>
      </c>
      <c r="BK2053">
        <v>-200</v>
      </c>
      <c r="BL2053" t="s">
        <v>300</v>
      </c>
      <c r="BM2053">
        <v>1</v>
      </c>
      <c r="BN2053">
        <v>0</v>
      </c>
      <c r="BO2053">
        <v>1</v>
      </c>
      <c r="BP2053">
        <v>0</v>
      </c>
      <c r="BS2053">
        <v>0.08</v>
      </c>
      <c r="BT2053">
        <v>0</v>
      </c>
      <c r="BU2053">
        <v>0</v>
      </c>
      <c r="CE2053" t="str">
        <f>"21:18:18.049"</f>
        <v>21:18:18.049</v>
      </c>
      <c r="CF2053">
        <v>48865033</v>
      </c>
      <c r="CI2053">
        <v>0</v>
      </c>
      <c r="CJ2053">
        <v>1504</v>
      </c>
      <c r="CK2053">
        <v>1011.2</v>
      </c>
      <c r="CL2053">
        <v>4.2187999999999999</v>
      </c>
      <c r="CM2053">
        <v>1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2</v>
      </c>
      <c r="CY2053">
        <v>7</v>
      </c>
      <c r="CZ2053" t="s">
        <v>131</v>
      </c>
      <c r="DA2053">
        <v>145</v>
      </c>
      <c r="DB2053">
        <v>1</v>
      </c>
      <c r="DC2053" t="s">
        <v>132</v>
      </c>
      <c r="DD2053" t="s">
        <v>133</v>
      </c>
      <c r="DG2053">
        <v>1981111</v>
      </c>
      <c r="DI2053">
        <v>0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3">
      <c r="A2054" t="str">
        <f>"09/28/2024 21:18:18.294"</f>
        <v>09/28/2024 21:18:18.294</v>
      </c>
      <c r="C2054" t="str">
        <f t="shared" si="127"/>
        <v>FFDFD7C0</v>
      </c>
      <c r="D2054" t="s">
        <v>123</v>
      </c>
      <c r="E2054">
        <v>2</v>
      </c>
      <c r="H2054">
        <v>158</v>
      </c>
      <c r="I2054" t="s">
        <v>124</v>
      </c>
      <c r="J2054" t="s">
        <v>125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"21:18:18.047"</f>
        <v>21:18:18.047</v>
      </c>
      <c r="T2054" t="str">
        <f>"21:18:17.647"</f>
        <v>21:18:17.647</v>
      </c>
      <c r="U2054" t="str">
        <f t="shared" si="129"/>
        <v>A073EB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297</v>
      </c>
      <c r="AG2054">
        <v>0</v>
      </c>
      <c r="AH2054">
        <v>3</v>
      </c>
      <c r="AI2054">
        <v>2</v>
      </c>
      <c r="AJ2054">
        <v>1</v>
      </c>
      <c r="AK2054" t="s">
        <v>844</v>
      </c>
      <c r="AL2054">
        <v>36.025585999999997</v>
      </c>
      <c r="AM2054" t="s">
        <v>942</v>
      </c>
      <c r="AN2054">
        <v>-75.669128999999998</v>
      </c>
      <c r="AO2054">
        <v>25</v>
      </c>
      <c r="AP2054">
        <v>350</v>
      </c>
      <c r="AQ2054" t="s">
        <v>129</v>
      </c>
      <c r="AR2054">
        <v>-16</v>
      </c>
      <c r="AS2054">
        <v>-68</v>
      </c>
      <c r="AT2054">
        <v>-896</v>
      </c>
      <c r="BB2054" t="str">
        <f t="shared" si="130"/>
        <v>1200</v>
      </c>
      <c r="BC2054">
        <v>1</v>
      </c>
      <c r="BD2054" t="str">
        <f t="shared" si="128"/>
        <v xml:space="preserve">N1281F  </v>
      </c>
      <c r="BE2054">
        <v>1</v>
      </c>
      <c r="BG2054">
        <v>0</v>
      </c>
      <c r="BH2054">
        <v>0</v>
      </c>
      <c r="BI2054">
        <v>0</v>
      </c>
      <c r="BJ2054">
        <v>150</v>
      </c>
      <c r="BK2054">
        <v>-200</v>
      </c>
      <c r="BL2054" t="s">
        <v>300</v>
      </c>
      <c r="BM2054">
        <v>1</v>
      </c>
      <c r="BN2054">
        <v>0</v>
      </c>
      <c r="BO2054">
        <v>1</v>
      </c>
      <c r="BP2054">
        <v>0</v>
      </c>
      <c r="BS2054">
        <v>0.08</v>
      </c>
      <c r="BT2054">
        <v>0</v>
      </c>
      <c r="BU2054">
        <v>0</v>
      </c>
      <c r="CE2054" t="str">
        <f>"21:18:18.049"</f>
        <v>21:18:18.049</v>
      </c>
      <c r="CF2054">
        <v>48865033</v>
      </c>
      <c r="CI2054">
        <v>0</v>
      </c>
      <c r="CJ2054">
        <v>1504</v>
      </c>
      <c r="CK2054">
        <v>1011.2</v>
      </c>
      <c r="CL2054">
        <v>4.2187999999999999</v>
      </c>
      <c r="CM2054">
        <v>1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2</v>
      </c>
      <c r="CY2054">
        <v>7</v>
      </c>
      <c r="CZ2054" t="s">
        <v>131</v>
      </c>
      <c r="DA2054">
        <v>145</v>
      </c>
      <c r="DB2054">
        <v>1</v>
      </c>
      <c r="DC2054" t="s">
        <v>132</v>
      </c>
      <c r="DD2054" t="s">
        <v>133</v>
      </c>
      <c r="DG2054">
        <v>1981111</v>
      </c>
      <c r="DI2054">
        <v>0</v>
      </c>
      <c r="DJ2054">
        <v>0</v>
      </c>
      <c r="DK2054">
        <v>1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3">
      <c r="A2055" t="str">
        <f>"09/28/2024 21:18:19.356"</f>
        <v>09/28/2024 21:18:19.356</v>
      </c>
      <c r="C2055" t="str">
        <f t="shared" si="127"/>
        <v>FFDFD7C0</v>
      </c>
      <c r="D2055" t="s">
        <v>427</v>
      </c>
      <c r="E2055">
        <v>46</v>
      </c>
      <c r="H2055">
        <v>143</v>
      </c>
      <c r="I2055" t="s">
        <v>428</v>
      </c>
      <c r="J2055" t="s">
        <v>297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"21:18:19.109"</f>
        <v>21:18:19.109</v>
      </c>
      <c r="T2055" t="str">
        <f>"21:18:18.709"</f>
        <v>21:18:18.709</v>
      </c>
      <c r="U2055" t="str">
        <f t="shared" si="129"/>
        <v>A073EB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297</v>
      </c>
      <c r="AG2055">
        <v>0</v>
      </c>
      <c r="AH2055">
        <v>3</v>
      </c>
      <c r="AI2055">
        <v>2</v>
      </c>
      <c r="AJ2055">
        <v>1</v>
      </c>
      <c r="AK2055" t="s">
        <v>943</v>
      </c>
      <c r="AL2055">
        <v>36.025264</v>
      </c>
      <c r="AM2055" t="s">
        <v>944</v>
      </c>
      <c r="AN2055">
        <v>-75.669193000000007</v>
      </c>
      <c r="AO2055">
        <v>25</v>
      </c>
      <c r="AP2055">
        <v>325</v>
      </c>
      <c r="AQ2055" t="s">
        <v>129</v>
      </c>
      <c r="AR2055">
        <v>-15</v>
      </c>
      <c r="AS2055">
        <v>-68</v>
      </c>
      <c r="AT2055">
        <v>-832</v>
      </c>
      <c r="BB2055" t="str">
        <f t="shared" si="130"/>
        <v>1200</v>
      </c>
      <c r="BC2055">
        <v>1</v>
      </c>
      <c r="BD2055" t="str">
        <f t="shared" si="128"/>
        <v xml:space="preserve">N1281F  </v>
      </c>
      <c r="BE2055">
        <v>1</v>
      </c>
      <c r="BG2055">
        <v>0</v>
      </c>
      <c r="BH2055">
        <v>0</v>
      </c>
      <c r="BI2055">
        <v>0</v>
      </c>
      <c r="BJ2055">
        <v>150</v>
      </c>
      <c r="BK2055">
        <v>-175</v>
      </c>
      <c r="BL2055" t="s">
        <v>300</v>
      </c>
      <c r="BM2055">
        <v>1</v>
      </c>
      <c r="BN2055">
        <v>0</v>
      </c>
      <c r="BO2055">
        <v>1</v>
      </c>
      <c r="BP2055">
        <v>0</v>
      </c>
      <c r="BS2055">
        <v>0.08</v>
      </c>
      <c r="BT2055">
        <v>0</v>
      </c>
      <c r="BU2055">
        <v>0</v>
      </c>
      <c r="CE2055" t="str">
        <f>"21:18:19.117"</f>
        <v>21:18:19.117</v>
      </c>
      <c r="CF2055">
        <v>117110716</v>
      </c>
      <c r="CI2055">
        <v>0</v>
      </c>
      <c r="CJ2055">
        <v>1504</v>
      </c>
      <c r="CK2055">
        <v>1011.2</v>
      </c>
      <c r="CL2055">
        <v>4.2187999999999999</v>
      </c>
      <c r="CM2055">
        <v>1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3</v>
      </c>
      <c r="CY2055">
        <v>7</v>
      </c>
      <c r="CZ2055" t="s">
        <v>131</v>
      </c>
      <c r="DA2055">
        <v>145</v>
      </c>
      <c r="DB2055">
        <v>1</v>
      </c>
      <c r="DC2055" t="s">
        <v>132</v>
      </c>
      <c r="DD2055" t="s">
        <v>133</v>
      </c>
      <c r="DG2055">
        <v>1981622</v>
      </c>
      <c r="DI2055">
        <v>0</v>
      </c>
      <c r="DJ2055">
        <v>0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3">
      <c r="A2056" t="str">
        <f>"09/28/2024 21:18:19.356"</f>
        <v>09/28/2024 21:18:19.356</v>
      </c>
      <c r="C2056" t="str">
        <f t="shared" si="127"/>
        <v>FFDFD7C0</v>
      </c>
      <c r="D2056" t="s">
        <v>123</v>
      </c>
      <c r="E2056">
        <v>2</v>
      </c>
      <c r="H2056">
        <v>158</v>
      </c>
      <c r="I2056" t="s">
        <v>124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"21:18:19.109"</f>
        <v>21:18:19.109</v>
      </c>
      <c r="T2056" t="str">
        <f>"21:18:18.709"</f>
        <v>21:18:18.709</v>
      </c>
      <c r="U2056" t="str">
        <f t="shared" si="129"/>
        <v>A073EB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297</v>
      </c>
      <c r="AG2056">
        <v>0</v>
      </c>
      <c r="AH2056">
        <v>3</v>
      </c>
      <c r="AI2056">
        <v>2</v>
      </c>
      <c r="AJ2056">
        <v>1</v>
      </c>
      <c r="AK2056" t="s">
        <v>943</v>
      </c>
      <c r="AL2056">
        <v>36.025264</v>
      </c>
      <c r="AM2056" t="s">
        <v>944</v>
      </c>
      <c r="AN2056">
        <v>-75.669193000000007</v>
      </c>
      <c r="AO2056">
        <v>25</v>
      </c>
      <c r="AP2056">
        <v>325</v>
      </c>
      <c r="AQ2056" t="s">
        <v>129</v>
      </c>
      <c r="AR2056">
        <v>-15</v>
      </c>
      <c r="AS2056">
        <v>-68</v>
      </c>
      <c r="AT2056">
        <v>-832</v>
      </c>
      <c r="BB2056" t="str">
        <f t="shared" si="130"/>
        <v>1200</v>
      </c>
      <c r="BC2056">
        <v>1</v>
      </c>
      <c r="BD2056" t="str">
        <f t="shared" si="128"/>
        <v xml:space="preserve">N1281F  </v>
      </c>
      <c r="BE2056">
        <v>1</v>
      </c>
      <c r="BG2056">
        <v>0</v>
      </c>
      <c r="BH2056">
        <v>0</v>
      </c>
      <c r="BI2056">
        <v>0</v>
      </c>
      <c r="BJ2056">
        <v>150</v>
      </c>
      <c r="BK2056">
        <v>-175</v>
      </c>
      <c r="BL2056" t="s">
        <v>300</v>
      </c>
      <c r="BM2056">
        <v>1</v>
      </c>
      <c r="BN2056">
        <v>0</v>
      </c>
      <c r="BO2056">
        <v>1</v>
      </c>
      <c r="BP2056">
        <v>0</v>
      </c>
      <c r="BS2056">
        <v>0.08</v>
      </c>
      <c r="BT2056">
        <v>0</v>
      </c>
      <c r="BU2056">
        <v>0</v>
      </c>
      <c r="CE2056" t="str">
        <f>"21:18:19.117"</f>
        <v>21:18:19.117</v>
      </c>
      <c r="CF2056">
        <v>117110716</v>
      </c>
      <c r="CI2056">
        <v>0</v>
      </c>
      <c r="CJ2056">
        <v>1504</v>
      </c>
      <c r="CK2056">
        <v>1011.2</v>
      </c>
      <c r="CL2056">
        <v>4.2187999999999999</v>
      </c>
      <c r="CM2056">
        <v>1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3</v>
      </c>
      <c r="CY2056">
        <v>7</v>
      </c>
      <c r="CZ2056" t="s">
        <v>131</v>
      </c>
      <c r="DA2056">
        <v>145</v>
      </c>
      <c r="DB2056">
        <v>1</v>
      </c>
      <c r="DC2056" t="s">
        <v>132</v>
      </c>
      <c r="DD2056" t="s">
        <v>133</v>
      </c>
      <c r="DG2056">
        <v>1981622</v>
      </c>
      <c r="DI2056">
        <v>0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3">
      <c r="A2057" t="str">
        <f>"09/28/2024 21:18:19.372"</f>
        <v>09/28/2024 21:18:19.372</v>
      </c>
      <c r="C2057" t="str">
        <f t="shared" si="127"/>
        <v>FFDFD7C0</v>
      </c>
      <c r="D2057" t="s">
        <v>136</v>
      </c>
      <c r="E2057">
        <v>3</v>
      </c>
      <c r="F2057">
        <v>1003</v>
      </c>
      <c r="G2057" t="s">
        <v>142</v>
      </c>
      <c r="J2057" t="s">
        <v>137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"21:18:19.109"</f>
        <v>21:18:19.109</v>
      </c>
      <c r="T2057" t="str">
        <f>"21:18:18.709"</f>
        <v>21:18:18.709</v>
      </c>
      <c r="U2057" t="str">
        <f t="shared" si="129"/>
        <v>A073EB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297</v>
      </c>
      <c r="AG2057">
        <v>0</v>
      </c>
      <c r="AH2057">
        <v>3</v>
      </c>
      <c r="AI2057">
        <v>2</v>
      </c>
      <c r="AJ2057">
        <v>1</v>
      </c>
      <c r="AK2057" t="s">
        <v>943</v>
      </c>
      <c r="AL2057">
        <v>36.025264</v>
      </c>
      <c r="AM2057" t="s">
        <v>944</v>
      </c>
      <c r="AN2057">
        <v>-75.669193000000007</v>
      </c>
      <c r="AO2057">
        <v>25</v>
      </c>
      <c r="AP2057">
        <v>325</v>
      </c>
      <c r="AQ2057" t="s">
        <v>129</v>
      </c>
      <c r="AR2057">
        <v>-15</v>
      </c>
      <c r="AS2057">
        <v>-68</v>
      </c>
      <c r="AT2057">
        <v>-832</v>
      </c>
      <c r="BB2057" t="str">
        <f t="shared" si="130"/>
        <v>1200</v>
      </c>
      <c r="BC2057">
        <v>1</v>
      </c>
      <c r="BD2057" t="str">
        <f t="shared" si="128"/>
        <v xml:space="preserve">N1281F  </v>
      </c>
      <c r="BE2057">
        <v>1</v>
      </c>
      <c r="BG2057">
        <v>0</v>
      </c>
      <c r="BH2057">
        <v>0</v>
      </c>
      <c r="BI2057">
        <v>0</v>
      </c>
      <c r="BJ2057">
        <v>150</v>
      </c>
      <c r="BK2057">
        <v>-175</v>
      </c>
      <c r="BL2057" t="s">
        <v>300</v>
      </c>
      <c r="BM2057">
        <v>1</v>
      </c>
      <c r="BN2057">
        <v>0</v>
      </c>
      <c r="BO2057">
        <v>1</v>
      </c>
      <c r="BP2057">
        <v>0</v>
      </c>
      <c r="BS2057">
        <v>0.08</v>
      </c>
      <c r="BT2057">
        <v>0</v>
      </c>
      <c r="BU2057">
        <v>0</v>
      </c>
      <c r="CE2057" t="str">
        <f>"21:18:19.117"</f>
        <v>21:18:19.117</v>
      </c>
      <c r="CF2057">
        <v>117110716</v>
      </c>
      <c r="CI2057">
        <v>0</v>
      </c>
      <c r="CJ2057">
        <v>1504</v>
      </c>
      <c r="CK2057">
        <v>1011.2</v>
      </c>
      <c r="CL2057">
        <v>4.2187999999999999</v>
      </c>
      <c r="CM2057">
        <v>1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3</v>
      </c>
      <c r="CY2057">
        <v>7</v>
      </c>
      <c r="CZ2057" t="s">
        <v>131</v>
      </c>
      <c r="DA2057">
        <v>145</v>
      </c>
      <c r="DB2057">
        <v>1</v>
      </c>
      <c r="DC2057" t="s">
        <v>132</v>
      </c>
      <c r="DD2057" t="s">
        <v>133</v>
      </c>
      <c r="DG2057">
        <v>1981622</v>
      </c>
      <c r="DI2057">
        <v>0</v>
      </c>
      <c r="DJ2057">
        <v>0</v>
      </c>
      <c r="DK2057">
        <v>1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3">
      <c r="A2058" t="str">
        <f>"09/28/2024 21:18:19.434"</f>
        <v>09/28/2024 21:18:19.434</v>
      </c>
      <c r="C2058" t="str">
        <f t="shared" si="127"/>
        <v>FFDFD7C0</v>
      </c>
      <c r="D2058" t="s">
        <v>143</v>
      </c>
      <c r="E2058">
        <v>13</v>
      </c>
      <c r="J2058" t="s">
        <v>144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"21:18:19.109"</f>
        <v>21:18:19.109</v>
      </c>
      <c r="T2058" t="str">
        <f>"21:18:18.709"</f>
        <v>21:18:18.709</v>
      </c>
      <c r="U2058" t="str">
        <f t="shared" si="129"/>
        <v>A073EB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297</v>
      </c>
      <c r="AG2058">
        <v>0</v>
      </c>
      <c r="AH2058">
        <v>3</v>
      </c>
      <c r="AI2058">
        <v>2</v>
      </c>
      <c r="AJ2058">
        <v>1</v>
      </c>
      <c r="AK2058" t="s">
        <v>943</v>
      </c>
      <c r="AL2058">
        <v>36.025264</v>
      </c>
      <c r="AM2058" t="s">
        <v>944</v>
      </c>
      <c r="AN2058">
        <v>-75.669193000000007</v>
      </c>
      <c r="AO2058">
        <v>25</v>
      </c>
      <c r="AP2058">
        <v>325</v>
      </c>
      <c r="AQ2058" t="s">
        <v>129</v>
      </c>
      <c r="AR2058">
        <v>-15</v>
      </c>
      <c r="AS2058">
        <v>-68</v>
      </c>
      <c r="AT2058">
        <v>-832</v>
      </c>
      <c r="BB2058" t="str">
        <f t="shared" si="130"/>
        <v>1200</v>
      </c>
      <c r="BC2058">
        <v>1</v>
      </c>
      <c r="BD2058" t="str">
        <f t="shared" si="128"/>
        <v xml:space="preserve">N1281F  </v>
      </c>
      <c r="BE2058">
        <v>1</v>
      </c>
      <c r="BG2058">
        <v>0</v>
      </c>
      <c r="BH2058">
        <v>0</v>
      </c>
      <c r="BI2058">
        <v>0</v>
      </c>
      <c r="BJ2058">
        <v>150</v>
      </c>
      <c r="BK2058">
        <v>-175</v>
      </c>
      <c r="BL2058" t="s">
        <v>300</v>
      </c>
      <c r="BM2058">
        <v>1</v>
      </c>
      <c r="BN2058">
        <v>0</v>
      </c>
      <c r="BO2058">
        <v>1</v>
      </c>
      <c r="BP2058">
        <v>0</v>
      </c>
      <c r="BS2058">
        <v>0.08</v>
      </c>
      <c r="BT2058">
        <v>0</v>
      </c>
      <c r="BU2058">
        <v>0</v>
      </c>
      <c r="CE2058" t="str">
        <f>"21:18:19.117"</f>
        <v>21:18:19.117</v>
      </c>
      <c r="CF2058">
        <v>117110716</v>
      </c>
      <c r="CI2058">
        <v>0</v>
      </c>
      <c r="CJ2058">
        <v>1504</v>
      </c>
      <c r="CK2058">
        <v>1011.2</v>
      </c>
      <c r="CL2058">
        <v>4.2187999999999999</v>
      </c>
      <c r="CM2058">
        <v>1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3</v>
      </c>
      <c r="CY2058">
        <v>7</v>
      </c>
      <c r="CZ2058" t="s">
        <v>131</v>
      </c>
      <c r="DA2058">
        <v>145</v>
      </c>
      <c r="DB2058">
        <v>1</v>
      </c>
      <c r="DC2058" t="s">
        <v>132</v>
      </c>
      <c r="DD2058" t="s">
        <v>133</v>
      </c>
      <c r="DG2058">
        <v>1981622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3">
      <c r="A2059" t="str">
        <f>"09/28/2024 21:18:19.434"</f>
        <v>09/28/2024 21:18:19.434</v>
      </c>
      <c r="C2059" t="str">
        <f t="shared" si="127"/>
        <v>FFDFD7C0</v>
      </c>
      <c r="D2059" t="s">
        <v>136</v>
      </c>
      <c r="E2059">
        <v>4</v>
      </c>
      <c r="F2059">
        <v>1004</v>
      </c>
      <c r="G2059" t="s">
        <v>124</v>
      </c>
      <c r="J2059" t="s">
        <v>137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"21:18:19.109"</f>
        <v>21:18:19.109</v>
      </c>
      <c r="T2059" t="str">
        <f>"21:18:18.709"</f>
        <v>21:18:18.709</v>
      </c>
      <c r="U2059" t="str">
        <f t="shared" si="129"/>
        <v>A073EB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297</v>
      </c>
      <c r="AG2059">
        <v>0</v>
      </c>
      <c r="AH2059">
        <v>3</v>
      </c>
      <c r="AI2059">
        <v>2</v>
      </c>
      <c r="AJ2059">
        <v>1</v>
      </c>
      <c r="AK2059" t="s">
        <v>943</v>
      </c>
      <c r="AL2059">
        <v>36.025264</v>
      </c>
      <c r="AM2059" t="s">
        <v>944</v>
      </c>
      <c r="AN2059">
        <v>-75.669193000000007</v>
      </c>
      <c r="AO2059">
        <v>25</v>
      </c>
      <c r="AP2059">
        <v>325</v>
      </c>
      <c r="AQ2059" t="s">
        <v>129</v>
      </c>
      <c r="AR2059">
        <v>-15</v>
      </c>
      <c r="AS2059">
        <v>-68</v>
      </c>
      <c r="AT2059">
        <v>-832</v>
      </c>
      <c r="BB2059" t="str">
        <f t="shared" si="130"/>
        <v>1200</v>
      </c>
      <c r="BC2059">
        <v>1</v>
      </c>
      <c r="BD2059" t="str">
        <f t="shared" si="128"/>
        <v xml:space="preserve">N1281F  </v>
      </c>
      <c r="BE2059">
        <v>1</v>
      </c>
      <c r="BG2059">
        <v>0</v>
      </c>
      <c r="BH2059">
        <v>0</v>
      </c>
      <c r="BI2059">
        <v>0</v>
      </c>
      <c r="BJ2059">
        <v>150</v>
      </c>
      <c r="BK2059">
        <v>-175</v>
      </c>
      <c r="BL2059" t="s">
        <v>300</v>
      </c>
      <c r="BM2059">
        <v>1</v>
      </c>
      <c r="BN2059">
        <v>0</v>
      </c>
      <c r="BO2059">
        <v>1</v>
      </c>
      <c r="BP2059">
        <v>0</v>
      </c>
      <c r="BS2059">
        <v>0.08</v>
      </c>
      <c r="BT2059">
        <v>0</v>
      </c>
      <c r="BU2059">
        <v>0</v>
      </c>
      <c r="CE2059" t="str">
        <f>"21:18:19.117"</f>
        <v>21:18:19.117</v>
      </c>
      <c r="CF2059">
        <v>117110716</v>
      </c>
      <c r="CI2059">
        <v>0</v>
      </c>
      <c r="CJ2059">
        <v>1504</v>
      </c>
      <c r="CK2059">
        <v>1011.2</v>
      </c>
      <c r="CL2059">
        <v>4.2187999999999999</v>
      </c>
      <c r="CM2059">
        <v>1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3</v>
      </c>
      <c r="CY2059">
        <v>7</v>
      </c>
      <c r="CZ2059" t="s">
        <v>131</v>
      </c>
      <c r="DA2059">
        <v>145</v>
      </c>
      <c r="DB2059">
        <v>1</v>
      </c>
      <c r="DC2059" t="s">
        <v>132</v>
      </c>
      <c r="DD2059" t="s">
        <v>133</v>
      </c>
      <c r="DG2059">
        <v>1981622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3">
      <c r="A2060" t="str">
        <f>"09/28/2024 21:18:20.543"</f>
        <v>09/28/2024 21:18:20.543</v>
      </c>
      <c r="C2060" t="str">
        <f t="shared" si="127"/>
        <v>FFDFD7C0</v>
      </c>
      <c r="D2060" t="s">
        <v>136</v>
      </c>
      <c r="E2060">
        <v>3</v>
      </c>
      <c r="F2060">
        <v>1003</v>
      </c>
      <c r="G2060" t="s">
        <v>142</v>
      </c>
      <c r="J2060" t="s">
        <v>137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"21:18:20.258"</f>
        <v>21:18:20.258</v>
      </c>
      <c r="T2060" t="str">
        <f>"21:18:19.758"</f>
        <v>21:18:19.758</v>
      </c>
      <c r="U2060" t="str">
        <f t="shared" si="129"/>
        <v>A073EB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297</v>
      </c>
      <c r="AG2060">
        <v>0</v>
      </c>
      <c r="AH2060">
        <v>3</v>
      </c>
      <c r="AI2060">
        <v>2</v>
      </c>
      <c r="AJ2060">
        <v>1</v>
      </c>
      <c r="AK2060" t="s">
        <v>945</v>
      </c>
      <c r="AL2060">
        <v>36.024898999999998</v>
      </c>
      <c r="AM2060" t="s">
        <v>946</v>
      </c>
      <c r="AN2060">
        <v>-75.669301000000004</v>
      </c>
      <c r="AO2060">
        <v>25</v>
      </c>
      <c r="AP2060">
        <v>325</v>
      </c>
      <c r="AQ2060" t="s">
        <v>129</v>
      </c>
      <c r="AR2060">
        <v>-14</v>
      </c>
      <c r="AS2060">
        <v>-68</v>
      </c>
      <c r="AT2060">
        <v>-960</v>
      </c>
      <c r="BB2060" t="str">
        <f t="shared" si="130"/>
        <v>1200</v>
      </c>
      <c r="BC2060">
        <v>1</v>
      </c>
      <c r="BD2060" t="str">
        <f t="shared" si="128"/>
        <v xml:space="preserve">N1281F  </v>
      </c>
      <c r="BE2060">
        <v>1</v>
      </c>
      <c r="BG2060">
        <v>0</v>
      </c>
      <c r="BH2060">
        <v>0</v>
      </c>
      <c r="BI2060">
        <v>0</v>
      </c>
      <c r="BJ2060">
        <v>125</v>
      </c>
      <c r="BK2060">
        <v>-200</v>
      </c>
      <c r="BL2060" t="s">
        <v>300</v>
      </c>
      <c r="BM2060">
        <v>1</v>
      </c>
      <c r="BN2060">
        <v>0</v>
      </c>
      <c r="BO2060">
        <v>1</v>
      </c>
      <c r="BP2060">
        <v>0</v>
      </c>
      <c r="BS2060">
        <v>0.08</v>
      </c>
      <c r="BT2060">
        <v>0</v>
      </c>
      <c r="BU2060">
        <v>0</v>
      </c>
      <c r="CE2060" t="str">
        <f>"21:18:20.259"</f>
        <v>21:18:20.259</v>
      </c>
      <c r="CF2060">
        <v>259085244</v>
      </c>
      <c r="CI2060">
        <v>0</v>
      </c>
      <c r="CJ2060">
        <v>1504</v>
      </c>
      <c r="CK2060">
        <v>1011.2</v>
      </c>
      <c r="CL2060">
        <v>4.2187999999999999</v>
      </c>
      <c r="CM2060">
        <v>1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2</v>
      </c>
      <c r="CY2060">
        <v>7</v>
      </c>
      <c r="CZ2060" t="s">
        <v>131</v>
      </c>
      <c r="DA2060">
        <v>145</v>
      </c>
      <c r="DB2060">
        <v>1</v>
      </c>
      <c r="DC2060" t="s">
        <v>132</v>
      </c>
      <c r="DD2060" t="s">
        <v>133</v>
      </c>
      <c r="DG2060">
        <v>1982241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3">
      <c r="A2061" t="str">
        <f>"09/28/2024 21:18:20.543"</f>
        <v>09/28/2024 21:18:20.543</v>
      </c>
      <c r="C2061" t="str">
        <f t="shared" si="127"/>
        <v>FFDFD7C0</v>
      </c>
      <c r="D2061" t="s">
        <v>143</v>
      </c>
      <c r="E2061">
        <v>13</v>
      </c>
      <c r="J2061" t="s">
        <v>144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"21:18:20.258"</f>
        <v>21:18:20.258</v>
      </c>
      <c r="T2061" t="str">
        <f>"21:18:19.758"</f>
        <v>21:18:19.758</v>
      </c>
      <c r="U2061" t="str">
        <f t="shared" si="129"/>
        <v>A073EB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297</v>
      </c>
      <c r="AG2061">
        <v>0</v>
      </c>
      <c r="AH2061">
        <v>3</v>
      </c>
      <c r="AI2061">
        <v>2</v>
      </c>
      <c r="AJ2061">
        <v>1</v>
      </c>
      <c r="AK2061" t="s">
        <v>945</v>
      </c>
      <c r="AL2061">
        <v>36.024898999999998</v>
      </c>
      <c r="AM2061" t="s">
        <v>946</v>
      </c>
      <c r="AN2061">
        <v>-75.669301000000004</v>
      </c>
      <c r="AO2061">
        <v>25</v>
      </c>
      <c r="AP2061">
        <v>325</v>
      </c>
      <c r="AQ2061" t="s">
        <v>129</v>
      </c>
      <c r="AR2061">
        <v>-14</v>
      </c>
      <c r="AS2061">
        <v>-68</v>
      </c>
      <c r="AT2061">
        <v>-960</v>
      </c>
      <c r="BB2061" t="str">
        <f t="shared" si="130"/>
        <v>1200</v>
      </c>
      <c r="BC2061">
        <v>1</v>
      </c>
      <c r="BD2061" t="str">
        <f t="shared" si="128"/>
        <v xml:space="preserve">N1281F  </v>
      </c>
      <c r="BE2061">
        <v>1</v>
      </c>
      <c r="BG2061">
        <v>0</v>
      </c>
      <c r="BH2061">
        <v>0</v>
      </c>
      <c r="BI2061">
        <v>0</v>
      </c>
      <c r="BJ2061">
        <v>125</v>
      </c>
      <c r="BK2061">
        <v>-200</v>
      </c>
      <c r="BL2061" t="s">
        <v>300</v>
      </c>
      <c r="BM2061">
        <v>1</v>
      </c>
      <c r="BN2061">
        <v>0</v>
      </c>
      <c r="BO2061">
        <v>1</v>
      </c>
      <c r="BP2061">
        <v>0</v>
      </c>
      <c r="BS2061">
        <v>0.08</v>
      </c>
      <c r="BT2061">
        <v>0</v>
      </c>
      <c r="BU2061">
        <v>0</v>
      </c>
      <c r="CE2061" t="str">
        <f>"21:18:20.259"</f>
        <v>21:18:20.259</v>
      </c>
      <c r="CF2061">
        <v>259085244</v>
      </c>
      <c r="CI2061">
        <v>0</v>
      </c>
      <c r="CJ2061">
        <v>1504</v>
      </c>
      <c r="CK2061">
        <v>1011.2</v>
      </c>
      <c r="CL2061">
        <v>4.2187999999999999</v>
      </c>
      <c r="CM2061">
        <v>1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2</v>
      </c>
      <c r="CY2061">
        <v>7</v>
      </c>
      <c r="CZ2061" t="s">
        <v>131</v>
      </c>
      <c r="DA2061">
        <v>145</v>
      </c>
      <c r="DB2061">
        <v>1</v>
      </c>
      <c r="DC2061" t="s">
        <v>132</v>
      </c>
      <c r="DD2061" t="s">
        <v>133</v>
      </c>
      <c r="DG2061">
        <v>1982241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3">
      <c r="A2062" t="str">
        <f>"09/28/2024 21:18:20.543"</f>
        <v>09/28/2024 21:18:20.543</v>
      </c>
      <c r="C2062" t="str">
        <f t="shared" si="127"/>
        <v>FFDFD7C0</v>
      </c>
      <c r="D2062" t="s">
        <v>136</v>
      </c>
      <c r="E2062">
        <v>4</v>
      </c>
      <c r="F2062">
        <v>1004</v>
      </c>
      <c r="G2062" t="s">
        <v>124</v>
      </c>
      <c r="J2062" t="s">
        <v>137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"21:18:20.258"</f>
        <v>21:18:20.258</v>
      </c>
      <c r="T2062" t="str">
        <f>"21:18:19.758"</f>
        <v>21:18:19.758</v>
      </c>
      <c r="U2062" t="str">
        <f t="shared" si="129"/>
        <v>A073EB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297</v>
      </c>
      <c r="AG2062">
        <v>0</v>
      </c>
      <c r="AH2062">
        <v>3</v>
      </c>
      <c r="AI2062">
        <v>2</v>
      </c>
      <c r="AJ2062">
        <v>1</v>
      </c>
      <c r="AK2062" t="s">
        <v>945</v>
      </c>
      <c r="AL2062">
        <v>36.024898999999998</v>
      </c>
      <c r="AM2062" t="s">
        <v>946</v>
      </c>
      <c r="AN2062">
        <v>-75.669301000000004</v>
      </c>
      <c r="AO2062">
        <v>25</v>
      </c>
      <c r="AP2062">
        <v>325</v>
      </c>
      <c r="AQ2062" t="s">
        <v>129</v>
      </c>
      <c r="AR2062">
        <v>-14</v>
      </c>
      <c r="AS2062">
        <v>-68</v>
      </c>
      <c r="AT2062">
        <v>-960</v>
      </c>
      <c r="BB2062" t="str">
        <f t="shared" si="130"/>
        <v>1200</v>
      </c>
      <c r="BC2062">
        <v>1</v>
      </c>
      <c r="BD2062" t="str">
        <f t="shared" si="128"/>
        <v xml:space="preserve">N1281F  </v>
      </c>
      <c r="BE2062">
        <v>1</v>
      </c>
      <c r="BG2062">
        <v>0</v>
      </c>
      <c r="BH2062">
        <v>0</v>
      </c>
      <c r="BI2062">
        <v>0</v>
      </c>
      <c r="BJ2062">
        <v>125</v>
      </c>
      <c r="BK2062">
        <v>-200</v>
      </c>
      <c r="BL2062" t="s">
        <v>300</v>
      </c>
      <c r="BM2062">
        <v>1</v>
      </c>
      <c r="BN2062">
        <v>0</v>
      </c>
      <c r="BO2062">
        <v>1</v>
      </c>
      <c r="BP2062">
        <v>0</v>
      </c>
      <c r="BS2062">
        <v>0.08</v>
      </c>
      <c r="BT2062">
        <v>0</v>
      </c>
      <c r="BU2062">
        <v>0</v>
      </c>
      <c r="CE2062" t="str">
        <f>"21:18:20.259"</f>
        <v>21:18:20.259</v>
      </c>
      <c r="CF2062">
        <v>259085244</v>
      </c>
      <c r="CI2062">
        <v>0</v>
      </c>
      <c r="CJ2062">
        <v>1504</v>
      </c>
      <c r="CK2062">
        <v>1011.2</v>
      </c>
      <c r="CL2062">
        <v>4.2187999999999999</v>
      </c>
      <c r="CM2062">
        <v>1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2</v>
      </c>
      <c r="CY2062">
        <v>7</v>
      </c>
      <c r="CZ2062" t="s">
        <v>131</v>
      </c>
      <c r="DA2062">
        <v>145</v>
      </c>
      <c r="DB2062">
        <v>1</v>
      </c>
      <c r="DC2062" t="s">
        <v>132</v>
      </c>
      <c r="DD2062" t="s">
        <v>133</v>
      </c>
      <c r="DG2062">
        <v>1982241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3">
      <c r="A2063" t="str">
        <f>"09/28/2024 21:18:20.543"</f>
        <v>09/28/2024 21:18:20.543</v>
      </c>
      <c r="C2063" t="str">
        <f t="shared" si="127"/>
        <v>FFDFD7C0</v>
      </c>
      <c r="D2063" t="s">
        <v>427</v>
      </c>
      <c r="E2063">
        <v>46</v>
      </c>
      <c r="H2063">
        <v>143</v>
      </c>
      <c r="I2063" t="s">
        <v>428</v>
      </c>
      <c r="J2063" t="s">
        <v>297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"21:18:20.258"</f>
        <v>21:18:20.258</v>
      </c>
      <c r="T2063" t="str">
        <f>"21:18:19.758"</f>
        <v>21:18:19.758</v>
      </c>
      <c r="U2063" t="str">
        <f t="shared" si="129"/>
        <v>A073EB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297</v>
      </c>
      <c r="AG2063">
        <v>0</v>
      </c>
      <c r="AH2063">
        <v>3</v>
      </c>
      <c r="AI2063">
        <v>2</v>
      </c>
      <c r="AJ2063">
        <v>1</v>
      </c>
      <c r="AK2063" t="s">
        <v>945</v>
      </c>
      <c r="AL2063">
        <v>36.024898999999998</v>
      </c>
      <c r="AM2063" t="s">
        <v>946</v>
      </c>
      <c r="AN2063">
        <v>-75.669301000000004</v>
      </c>
      <c r="AO2063">
        <v>25</v>
      </c>
      <c r="AP2063">
        <v>325</v>
      </c>
      <c r="AQ2063" t="s">
        <v>129</v>
      </c>
      <c r="AR2063">
        <v>-14</v>
      </c>
      <c r="AS2063">
        <v>-68</v>
      </c>
      <c r="AT2063">
        <v>-960</v>
      </c>
      <c r="BB2063" t="str">
        <f t="shared" si="130"/>
        <v>1200</v>
      </c>
      <c r="BC2063">
        <v>1</v>
      </c>
      <c r="BD2063" t="str">
        <f t="shared" si="128"/>
        <v xml:space="preserve">N1281F  </v>
      </c>
      <c r="BE2063">
        <v>1</v>
      </c>
      <c r="BG2063">
        <v>0</v>
      </c>
      <c r="BH2063">
        <v>0</v>
      </c>
      <c r="BI2063">
        <v>0</v>
      </c>
      <c r="BJ2063">
        <v>125</v>
      </c>
      <c r="BK2063">
        <v>-200</v>
      </c>
      <c r="BL2063" t="s">
        <v>300</v>
      </c>
      <c r="BM2063">
        <v>1</v>
      </c>
      <c r="BN2063">
        <v>0</v>
      </c>
      <c r="BO2063">
        <v>1</v>
      </c>
      <c r="BP2063">
        <v>0</v>
      </c>
      <c r="BS2063">
        <v>0.08</v>
      </c>
      <c r="BT2063">
        <v>0</v>
      </c>
      <c r="BU2063">
        <v>0</v>
      </c>
      <c r="CE2063" t="str">
        <f>"21:18:20.259"</f>
        <v>21:18:20.259</v>
      </c>
      <c r="CF2063">
        <v>259085244</v>
      </c>
      <c r="CI2063">
        <v>0</v>
      </c>
      <c r="CJ2063">
        <v>1504</v>
      </c>
      <c r="CK2063">
        <v>1011.2</v>
      </c>
      <c r="CL2063">
        <v>4.2187999999999999</v>
      </c>
      <c r="CM2063">
        <v>1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2</v>
      </c>
      <c r="CY2063">
        <v>7</v>
      </c>
      <c r="CZ2063" t="s">
        <v>131</v>
      </c>
      <c r="DA2063">
        <v>145</v>
      </c>
      <c r="DB2063">
        <v>1</v>
      </c>
      <c r="DC2063" t="s">
        <v>132</v>
      </c>
      <c r="DD2063" t="s">
        <v>133</v>
      </c>
      <c r="DG2063">
        <v>1982241</v>
      </c>
      <c r="DI2063">
        <v>0</v>
      </c>
      <c r="DJ2063">
        <v>0</v>
      </c>
      <c r="DK2063">
        <v>1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3">
      <c r="A2064" t="str">
        <f>"09/28/2024 21:18:20.543"</f>
        <v>09/28/2024 21:18:20.543</v>
      </c>
      <c r="C2064" t="str">
        <f t="shared" si="127"/>
        <v>FFDFD7C0</v>
      </c>
      <c r="D2064" t="s">
        <v>123</v>
      </c>
      <c r="E2064">
        <v>2</v>
      </c>
      <c r="H2064">
        <v>158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"21:18:20.258"</f>
        <v>21:18:20.258</v>
      </c>
      <c r="T2064" t="str">
        <f>"21:18:19.758"</f>
        <v>21:18:19.758</v>
      </c>
      <c r="U2064" t="str">
        <f t="shared" si="129"/>
        <v>A073EB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297</v>
      </c>
      <c r="AG2064">
        <v>0</v>
      </c>
      <c r="AH2064">
        <v>3</v>
      </c>
      <c r="AI2064">
        <v>2</v>
      </c>
      <c r="AJ2064">
        <v>1</v>
      </c>
      <c r="AK2064" t="s">
        <v>945</v>
      </c>
      <c r="AL2064">
        <v>36.024898999999998</v>
      </c>
      <c r="AM2064" t="s">
        <v>946</v>
      </c>
      <c r="AN2064">
        <v>-75.669301000000004</v>
      </c>
      <c r="AO2064">
        <v>25</v>
      </c>
      <c r="AP2064">
        <v>325</v>
      </c>
      <c r="AQ2064" t="s">
        <v>129</v>
      </c>
      <c r="AR2064">
        <v>-14</v>
      </c>
      <c r="AS2064">
        <v>-68</v>
      </c>
      <c r="AT2064">
        <v>-960</v>
      </c>
      <c r="BB2064" t="str">
        <f t="shared" si="130"/>
        <v>1200</v>
      </c>
      <c r="BC2064">
        <v>1</v>
      </c>
      <c r="BD2064" t="str">
        <f t="shared" si="128"/>
        <v xml:space="preserve">N1281F  </v>
      </c>
      <c r="BE2064">
        <v>1</v>
      </c>
      <c r="BG2064">
        <v>0</v>
      </c>
      <c r="BH2064">
        <v>0</v>
      </c>
      <c r="BI2064">
        <v>0</v>
      </c>
      <c r="BJ2064">
        <v>125</v>
      </c>
      <c r="BK2064">
        <v>-200</v>
      </c>
      <c r="BL2064" t="s">
        <v>300</v>
      </c>
      <c r="BM2064">
        <v>1</v>
      </c>
      <c r="BN2064">
        <v>0</v>
      </c>
      <c r="BO2064">
        <v>1</v>
      </c>
      <c r="BP2064">
        <v>0</v>
      </c>
      <c r="BS2064">
        <v>0.08</v>
      </c>
      <c r="BT2064">
        <v>0</v>
      </c>
      <c r="BU2064">
        <v>0</v>
      </c>
      <c r="CE2064" t="str">
        <f>"21:18:20.259"</f>
        <v>21:18:20.259</v>
      </c>
      <c r="CF2064">
        <v>259085244</v>
      </c>
      <c r="CI2064">
        <v>0</v>
      </c>
      <c r="CJ2064">
        <v>1504</v>
      </c>
      <c r="CK2064">
        <v>1011.2</v>
      </c>
      <c r="CL2064">
        <v>4.2187999999999999</v>
      </c>
      <c r="CM2064">
        <v>1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2</v>
      </c>
      <c r="CY2064">
        <v>7</v>
      </c>
      <c r="CZ2064" t="s">
        <v>131</v>
      </c>
      <c r="DA2064">
        <v>145</v>
      </c>
      <c r="DB2064">
        <v>1</v>
      </c>
      <c r="DC2064" t="s">
        <v>132</v>
      </c>
      <c r="DD2064" t="s">
        <v>133</v>
      </c>
      <c r="DG2064">
        <v>1982241</v>
      </c>
      <c r="DI2064">
        <v>0</v>
      </c>
      <c r="DJ2064">
        <v>0</v>
      </c>
      <c r="DK2064">
        <v>1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3">
      <c r="A2065" t="str">
        <f>"09/28/2024 21:18:21.543"</f>
        <v>09/28/2024 21:18:21.543</v>
      </c>
      <c r="C2065" t="str">
        <f t="shared" si="127"/>
        <v>FFDFD7C0</v>
      </c>
      <c r="D2065" t="s">
        <v>427</v>
      </c>
      <c r="E2065">
        <v>46</v>
      </c>
      <c r="H2065">
        <v>143</v>
      </c>
      <c r="I2065" t="s">
        <v>428</v>
      </c>
      <c r="J2065" t="s">
        <v>297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"21:18:21.328"</f>
        <v>21:18:21.328</v>
      </c>
      <c r="T2065" t="str">
        <f>"21:18:20.928"</f>
        <v>21:18:20.928</v>
      </c>
      <c r="U2065" t="str">
        <f t="shared" si="129"/>
        <v>A073EB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297</v>
      </c>
      <c r="AG2065">
        <v>0</v>
      </c>
      <c r="AH2065">
        <v>3</v>
      </c>
      <c r="AI2065">
        <v>2</v>
      </c>
      <c r="AJ2065">
        <v>1</v>
      </c>
      <c r="AK2065" t="s">
        <v>589</v>
      </c>
      <c r="AL2065">
        <v>36.024535</v>
      </c>
      <c r="AM2065" t="s">
        <v>947</v>
      </c>
      <c r="AN2065">
        <v>-75.669386000000003</v>
      </c>
      <c r="AO2065">
        <v>25</v>
      </c>
      <c r="AP2065">
        <v>300</v>
      </c>
      <c r="AQ2065" t="s">
        <v>129</v>
      </c>
      <c r="AR2065">
        <v>-14</v>
      </c>
      <c r="AS2065">
        <v>-68</v>
      </c>
      <c r="AT2065">
        <v>-960</v>
      </c>
      <c r="BB2065" t="str">
        <f t="shared" si="130"/>
        <v>1200</v>
      </c>
      <c r="BC2065">
        <v>1</v>
      </c>
      <c r="BD2065" t="str">
        <f t="shared" si="128"/>
        <v xml:space="preserve">N1281F  </v>
      </c>
      <c r="BE2065">
        <v>1</v>
      </c>
      <c r="BG2065">
        <v>0</v>
      </c>
      <c r="BH2065">
        <v>0</v>
      </c>
      <c r="BI2065">
        <v>0</v>
      </c>
      <c r="BJ2065">
        <v>100</v>
      </c>
      <c r="BK2065">
        <v>-200</v>
      </c>
      <c r="BL2065" t="s">
        <v>300</v>
      </c>
      <c r="BM2065">
        <v>1</v>
      </c>
      <c r="BN2065">
        <v>0</v>
      </c>
      <c r="BO2065">
        <v>1</v>
      </c>
      <c r="BP2065">
        <v>0</v>
      </c>
      <c r="BS2065">
        <v>0.08</v>
      </c>
      <c r="BT2065">
        <v>0</v>
      </c>
      <c r="BU2065">
        <v>0</v>
      </c>
      <c r="CE2065" t="str">
        <f>"21:18:21.332"</f>
        <v>21:18:21.332</v>
      </c>
      <c r="CF2065">
        <v>332246317</v>
      </c>
      <c r="CI2065">
        <v>0</v>
      </c>
      <c r="CJ2065">
        <v>1504</v>
      </c>
      <c r="CK2065">
        <v>1011.2</v>
      </c>
      <c r="CL2065">
        <v>4.2187999999999999</v>
      </c>
      <c r="CM2065">
        <v>1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1</v>
      </c>
      <c r="CY2065">
        <v>7</v>
      </c>
      <c r="CZ2065" t="s">
        <v>131</v>
      </c>
      <c r="DA2065">
        <v>145</v>
      </c>
      <c r="DB2065">
        <v>1</v>
      </c>
      <c r="DC2065" t="s">
        <v>132</v>
      </c>
      <c r="DD2065" t="s">
        <v>133</v>
      </c>
      <c r="DG2065">
        <v>1982769</v>
      </c>
      <c r="DI2065">
        <v>0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3">
      <c r="A2066" t="str">
        <f>"09/28/2024 21:18:21.574"</f>
        <v>09/28/2024 21:18:21.574</v>
      </c>
      <c r="C2066" t="str">
        <f t="shared" si="127"/>
        <v>FFDFD7C0</v>
      </c>
      <c r="D2066" t="s">
        <v>136</v>
      </c>
      <c r="E2066">
        <v>3</v>
      </c>
      <c r="F2066">
        <v>1003</v>
      </c>
      <c r="G2066" t="s">
        <v>142</v>
      </c>
      <c r="J2066" t="s">
        <v>137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"21:18:21.328"</f>
        <v>21:18:21.328</v>
      </c>
      <c r="T2066" t="str">
        <f>"21:18:20.928"</f>
        <v>21:18:20.928</v>
      </c>
      <c r="U2066" t="str">
        <f t="shared" si="129"/>
        <v>A073EB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297</v>
      </c>
      <c r="AG2066">
        <v>0</v>
      </c>
      <c r="AH2066">
        <v>3</v>
      </c>
      <c r="AI2066">
        <v>2</v>
      </c>
      <c r="AJ2066">
        <v>1</v>
      </c>
      <c r="AK2066" t="s">
        <v>589</v>
      </c>
      <c r="AL2066">
        <v>36.024535</v>
      </c>
      <c r="AM2066" t="s">
        <v>947</v>
      </c>
      <c r="AN2066">
        <v>-75.669386000000003</v>
      </c>
      <c r="AO2066">
        <v>25</v>
      </c>
      <c r="AP2066">
        <v>300</v>
      </c>
      <c r="AQ2066" t="s">
        <v>129</v>
      </c>
      <c r="AR2066">
        <v>-14</v>
      </c>
      <c r="AS2066">
        <v>-68</v>
      </c>
      <c r="AT2066">
        <v>-960</v>
      </c>
      <c r="BB2066" t="str">
        <f t="shared" si="130"/>
        <v>1200</v>
      </c>
      <c r="BC2066">
        <v>1</v>
      </c>
      <c r="BD2066" t="str">
        <f t="shared" si="128"/>
        <v xml:space="preserve">N1281F  </v>
      </c>
      <c r="BE2066">
        <v>1</v>
      </c>
      <c r="BG2066">
        <v>0</v>
      </c>
      <c r="BH2066">
        <v>0</v>
      </c>
      <c r="BI2066">
        <v>0</v>
      </c>
      <c r="BJ2066">
        <v>100</v>
      </c>
      <c r="BK2066">
        <v>-200</v>
      </c>
      <c r="BL2066" t="s">
        <v>300</v>
      </c>
      <c r="BM2066">
        <v>1</v>
      </c>
      <c r="BN2066">
        <v>0</v>
      </c>
      <c r="BO2066">
        <v>1</v>
      </c>
      <c r="BP2066">
        <v>0</v>
      </c>
      <c r="BS2066">
        <v>0.08</v>
      </c>
      <c r="BT2066">
        <v>0</v>
      </c>
      <c r="BU2066">
        <v>0</v>
      </c>
      <c r="CE2066" t="str">
        <f>"21:18:21.332"</f>
        <v>21:18:21.332</v>
      </c>
      <c r="CF2066">
        <v>332246317</v>
      </c>
      <c r="CI2066">
        <v>0</v>
      </c>
      <c r="CJ2066">
        <v>1504</v>
      </c>
      <c r="CK2066">
        <v>1011.2</v>
      </c>
      <c r="CL2066">
        <v>4.2187999999999999</v>
      </c>
      <c r="CM2066">
        <v>1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1</v>
      </c>
      <c r="CY2066">
        <v>7</v>
      </c>
      <c r="CZ2066" t="s">
        <v>131</v>
      </c>
      <c r="DA2066">
        <v>145</v>
      </c>
      <c r="DB2066">
        <v>1</v>
      </c>
      <c r="DC2066" t="s">
        <v>132</v>
      </c>
      <c r="DD2066" t="s">
        <v>133</v>
      </c>
      <c r="DG2066">
        <v>1982769</v>
      </c>
      <c r="DI2066">
        <v>0</v>
      </c>
      <c r="DJ2066">
        <v>0</v>
      </c>
      <c r="DK2066">
        <v>1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3">
      <c r="A2067" t="str">
        <f>"09/28/2024 21:18:21.637"</f>
        <v>09/28/2024 21:18:21.637</v>
      </c>
      <c r="C2067" t="str">
        <f t="shared" si="127"/>
        <v>FFDFD7C0</v>
      </c>
      <c r="D2067" t="s">
        <v>143</v>
      </c>
      <c r="E2067">
        <v>13</v>
      </c>
      <c r="J2067" t="s">
        <v>144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"21:18:21.328"</f>
        <v>21:18:21.328</v>
      </c>
      <c r="T2067" t="str">
        <f>"21:18:20.928"</f>
        <v>21:18:20.928</v>
      </c>
      <c r="U2067" t="str">
        <f t="shared" si="129"/>
        <v>A073EB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297</v>
      </c>
      <c r="AG2067">
        <v>0</v>
      </c>
      <c r="AH2067">
        <v>3</v>
      </c>
      <c r="AI2067">
        <v>2</v>
      </c>
      <c r="AJ2067">
        <v>1</v>
      </c>
      <c r="AK2067" t="s">
        <v>589</v>
      </c>
      <c r="AL2067">
        <v>36.024535</v>
      </c>
      <c r="AM2067" t="s">
        <v>947</v>
      </c>
      <c r="AN2067">
        <v>-75.669386000000003</v>
      </c>
      <c r="AO2067">
        <v>25</v>
      </c>
      <c r="AP2067">
        <v>300</v>
      </c>
      <c r="AQ2067" t="s">
        <v>129</v>
      </c>
      <c r="AR2067">
        <v>-14</v>
      </c>
      <c r="AS2067">
        <v>-68</v>
      </c>
      <c r="AT2067">
        <v>-960</v>
      </c>
      <c r="BB2067" t="str">
        <f t="shared" si="130"/>
        <v>1200</v>
      </c>
      <c r="BC2067">
        <v>1</v>
      </c>
      <c r="BD2067" t="str">
        <f t="shared" si="128"/>
        <v xml:space="preserve">N1281F  </v>
      </c>
      <c r="BE2067">
        <v>1</v>
      </c>
      <c r="BG2067">
        <v>0</v>
      </c>
      <c r="BH2067">
        <v>0</v>
      </c>
      <c r="BI2067">
        <v>0</v>
      </c>
      <c r="BJ2067">
        <v>100</v>
      </c>
      <c r="BK2067">
        <v>-200</v>
      </c>
      <c r="BL2067" t="s">
        <v>300</v>
      </c>
      <c r="BM2067">
        <v>1</v>
      </c>
      <c r="BN2067">
        <v>0</v>
      </c>
      <c r="BO2067">
        <v>1</v>
      </c>
      <c r="BP2067">
        <v>0</v>
      </c>
      <c r="BS2067">
        <v>0.08</v>
      </c>
      <c r="BT2067">
        <v>0</v>
      </c>
      <c r="BU2067">
        <v>0</v>
      </c>
      <c r="CE2067" t="str">
        <f>"21:18:21.332"</f>
        <v>21:18:21.332</v>
      </c>
      <c r="CF2067">
        <v>332246317</v>
      </c>
      <c r="CI2067">
        <v>0</v>
      </c>
      <c r="CJ2067">
        <v>1504</v>
      </c>
      <c r="CK2067">
        <v>1011.2</v>
      </c>
      <c r="CL2067">
        <v>4.2187999999999999</v>
      </c>
      <c r="CM2067">
        <v>1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1</v>
      </c>
      <c r="CY2067">
        <v>7</v>
      </c>
      <c r="CZ2067" t="s">
        <v>131</v>
      </c>
      <c r="DA2067">
        <v>145</v>
      </c>
      <c r="DB2067">
        <v>1</v>
      </c>
      <c r="DC2067" t="s">
        <v>132</v>
      </c>
      <c r="DD2067" t="s">
        <v>133</v>
      </c>
      <c r="DG2067">
        <v>1982769</v>
      </c>
      <c r="DI2067">
        <v>0</v>
      </c>
      <c r="DJ2067">
        <v>0</v>
      </c>
      <c r="DK2067">
        <v>1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3">
      <c r="A2068" t="str">
        <f>"09/28/2024 21:18:21.637"</f>
        <v>09/28/2024 21:18:21.637</v>
      </c>
      <c r="C2068" t="str">
        <f t="shared" ref="C2068:C2074" si="131">"FFDFD7C0"</f>
        <v>FFDFD7C0</v>
      </c>
      <c r="D2068" t="s">
        <v>136</v>
      </c>
      <c r="E2068">
        <v>4</v>
      </c>
      <c r="F2068">
        <v>1004</v>
      </c>
      <c r="G2068" t="s">
        <v>124</v>
      </c>
      <c r="J2068" t="s">
        <v>137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"21:18:21.328"</f>
        <v>21:18:21.328</v>
      </c>
      <c r="T2068" t="str">
        <f>"21:18:20.928"</f>
        <v>21:18:20.928</v>
      </c>
      <c r="U2068" t="str">
        <f t="shared" si="129"/>
        <v>A073EB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297</v>
      </c>
      <c r="AG2068">
        <v>0</v>
      </c>
      <c r="AH2068">
        <v>3</v>
      </c>
      <c r="AI2068">
        <v>2</v>
      </c>
      <c r="AJ2068">
        <v>1</v>
      </c>
      <c r="AK2068" t="s">
        <v>589</v>
      </c>
      <c r="AL2068">
        <v>36.024535</v>
      </c>
      <c r="AM2068" t="s">
        <v>947</v>
      </c>
      <c r="AN2068">
        <v>-75.669386000000003</v>
      </c>
      <c r="AO2068">
        <v>25</v>
      </c>
      <c r="AP2068">
        <v>300</v>
      </c>
      <c r="AQ2068" t="s">
        <v>129</v>
      </c>
      <c r="AR2068">
        <v>-14</v>
      </c>
      <c r="AS2068">
        <v>-68</v>
      </c>
      <c r="AT2068">
        <v>-960</v>
      </c>
      <c r="BB2068" t="str">
        <f t="shared" si="130"/>
        <v>1200</v>
      </c>
      <c r="BC2068">
        <v>1</v>
      </c>
      <c r="BD2068" t="str">
        <f t="shared" ref="BD2068:BD2074" si="132">"N1281F  "</f>
        <v xml:space="preserve">N1281F  </v>
      </c>
      <c r="BE2068">
        <v>1</v>
      </c>
      <c r="BG2068">
        <v>0</v>
      </c>
      <c r="BH2068">
        <v>0</v>
      </c>
      <c r="BI2068">
        <v>0</v>
      </c>
      <c r="BJ2068">
        <v>100</v>
      </c>
      <c r="BK2068">
        <v>-200</v>
      </c>
      <c r="BL2068" t="s">
        <v>300</v>
      </c>
      <c r="BM2068">
        <v>1</v>
      </c>
      <c r="BN2068">
        <v>0</v>
      </c>
      <c r="BO2068">
        <v>1</v>
      </c>
      <c r="BP2068">
        <v>0</v>
      </c>
      <c r="BS2068">
        <v>0.08</v>
      </c>
      <c r="BT2068">
        <v>0</v>
      </c>
      <c r="BU2068">
        <v>0</v>
      </c>
      <c r="CE2068" t="str">
        <f>"21:18:21.332"</f>
        <v>21:18:21.332</v>
      </c>
      <c r="CF2068">
        <v>332246317</v>
      </c>
      <c r="CI2068">
        <v>0</v>
      </c>
      <c r="CJ2068">
        <v>1504</v>
      </c>
      <c r="CK2068">
        <v>1011.2</v>
      </c>
      <c r="CL2068">
        <v>4.2187999999999999</v>
      </c>
      <c r="CM2068">
        <v>1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1</v>
      </c>
      <c r="CY2068">
        <v>7</v>
      </c>
      <c r="CZ2068" t="s">
        <v>131</v>
      </c>
      <c r="DA2068">
        <v>145</v>
      </c>
      <c r="DB2068">
        <v>1</v>
      </c>
      <c r="DC2068" t="s">
        <v>132</v>
      </c>
      <c r="DD2068" t="s">
        <v>133</v>
      </c>
      <c r="DG2068">
        <v>1982769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3">
      <c r="A2069" t="str">
        <f>"09/28/2024 21:18:21.543"</f>
        <v>09/28/2024 21:18:21.543</v>
      </c>
      <c r="C2069" t="str">
        <f t="shared" si="131"/>
        <v>FFDFD7C0</v>
      </c>
      <c r="D2069" t="s">
        <v>123</v>
      </c>
      <c r="E2069">
        <v>2</v>
      </c>
      <c r="H2069">
        <v>158</v>
      </c>
      <c r="I2069" t="s">
        <v>124</v>
      </c>
      <c r="J2069" t="s">
        <v>125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"21:18:21.328"</f>
        <v>21:18:21.328</v>
      </c>
      <c r="T2069" t="str">
        <f>"21:18:20.928"</f>
        <v>21:18:20.928</v>
      </c>
      <c r="U2069" t="str">
        <f t="shared" si="129"/>
        <v>A073EB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297</v>
      </c>
      <c r="AG2069">
        <v>0</v>
      </c>
      <c r="AH2069">
        <v>3</v>
      </c>
      <c r="AI2069">
        <v>2</v>
      </c>
      <c r="AJ2069">
        <v>1</v>
      </c>
      <c r="AK2069" t="s">
        <v>589</v>
      </c>
      <c r="AL2069">
        <v>36.024535</v>
      </c>
      <c r="AM2069" t="s">
        <v>947</v>
      </c>
      <c r="AN2069">
        <v>-75.669386000000003</v>
      </c>
      <c r="AO2069">
        <v>25</v>
      </c>
      <c r="AP2069">
        <v>300</v>
      </c>
      <c r="AQ2069" t="s">
        <v>129</v>
      </c>
      <c r="AR2069">
        <v>-14</v>
      </c>
      <c r="AS2069">
        <v>-68</v>
      </c>
      <c r="AT2069">
        <v>-960</v>
      </c>
      <c r="BB2069" t="str">
        <f t="shared" si="130"/>
        <v>1200</v>
      </c>
      <c r="BC2069">
        <v>1</v>
      </c>
      <c r="BD2069" t="str">
        <f t="shared" si="132"/>
        <v xml:space="preserve">N1281F  </v>
      </c>
      <c r="BE2069">
        <v>1</v>
      </c>
      <c r="BG2069">
        <v>0</v>
      </c>
      <c r="BH2069">
        <v>0</v>
      </c>
      <c r="BI2069">
        <v>0</v>
      </c>
      <c r="BJ2069">
        <v>100</v>
      </c>
      <c r="BK2069">
        <v>-200</v>
      </c>
      <c r="BL2069" t="s">
        <v>300</v>
      </c>
      <c r="BM2069">
        <v>1</v>
      </c>
      <c r="BN2069">
        <v>0</v>
      </c>
      <c r="BO2069">
        <v>1</v>
      </c>
      <c r="BP2069">
        <v>0</v>
      </c>
      <c r="BS2069">
        <v>0.08</v>
      </c>
      <c r="BT2069">
        <v>0</v>
      </c>
      <c r="BU2069">
        <v>0</v>
      </c>
      <c r="CE2069" t="str">
        <f>"21:18:21.332"</f>
        <v>21:18:21.332</v>
      </c>
      <c r="CF2069">
        <v>332246317</v>
      </c>
      <c r="CI2069">
        <v>0</v>
      </c>
      <c r="CJ2069">
        <v>1504</v>
      </c>
      <c r="CK2069">
        <v>1011.2</v>
      </c>
      <c r="CL2069">
        <v>4.2187999999999999</v>
      </c>
      <c r="CM2069">
        <v>1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1</v>
      </c>
      <c r="CY2069">
        <v>7</v>
      </c>
      <c r="CZ2069" t="s">
        <v>131</v>
      </c>
      <c r="DA2069">
        <v>145</v>
      </c>
      <c r="DB2069">
        <v>1</v>
      </c>
      <c r="DC2069" t="s">
        <v>132</v>
      </c>
      <c r="DD2069" t="s">
        <v>133</v>
      </c>
      <c r="DG2069">
        <v>1982769</v>
      </c>
      <c r="DI2069">
        <v>0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3">
      <c r="A2070" t="str">
        <f>"09/28/2024 21:18:22.652"</f>
        <v>09/28/2024 21:18:22.652</v>
      </c>
      <c r="C2070" t="str">
        <f t="shared" si="131"/>
        <v>FFDFD7C0</v>
      </c>
      <c r="D2070" t="s">
        <v>136</v>
      </c>
      <c r="E2070">
        <v>3</v>
      </c>
      <c r="F2070">
        <v>1003</v>
      </c>
      <c r="G2070" t="s">
        <v>142</v>
      </c>
      <c r="J2070" t="s">
        <v>137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"21:18:22.313"</f>
        <v>21:18:22.313</v>
      </c>
      <c r="T2070" t="str">
        <f>"21:18:21.813"</f>
        <v>21:18:21.813</v>
      </c>
      <c r="U2070" t="str">
        <f t="shared" si="129"/>
        <v>A073EB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297</v>
      </c>
      <c r="AG2070">
        <v>0</v>
      </c>
      <c r="AH2070">
        <v>3</v>
      </c>
      <c r="AI2070">
        <v>2</v>
      </c>
      <c r="AJ2070">
        <v>1</v>
      </c>
      <c r="AK2070" t="s">
        <v>948</v>
      </c>
      <c r="AL2070">
        <v>36.024256000000001</v>
      </c>
      <c r="AM2070" t="s">
        <v>719</v>
      </c>
      <c r="AN2070">
        <v>-75.669471999999999</v>
      </c>
      <c r="AO2070">
        <v>25</v>
      </c>
      <c r="AP2070">
        <v>275</v>
      </c>
      <c r="AQ2070" t="s">
        <v>129</v>
      </c>
      <c r="AR2070">
        <v>-15</v>
      </c>
      <c r="AS2070">
        <v>-69</v>
      </c>
      <c r="AT2070">
        <v>-960</v>
      </c>
      <c r="BB2070" t="str">
        <f t="shared" si="130"/>
        <v>1200</v>
      </c>
      <c r="BC2070">
        <v>1</v>
      </c>
      <c r="BD2070" t="str">
        <f t="shared" si="132"/>
        <v xml:space="preserve">N1281F  </v>
      </c>
      <c r="BE2070">
        <v>1</v>
      </c>
      <c r="BG2070">
        <v>0</v>
      </c>
      <c r="BH2070">
        <v>0</v>
      </c>
      <c r="BI2070">
        <v>0</v>
      </c>
      <c r="BJ2070">
        <v>100</v>
      </c>
      <c r="BK2070">
        <v>-175</v>
      </c>
      <c r="BL2070" t="s">
        <v>300</v>
      </c>
      <c r="BM2070">
        <v>1</v>
      </c>
      <c r="BN2070">
        <v>0</v>
      </c>
      <c r="BO2070">
        <v>1</v>
      </c>
      <c r="BP2070">
        <v>0</v>
      </c>
      <c r="BS2070">
        <v>0.08</v>
      </c>
      <c r="BT2070">
        <v>0</v>
      </c>
      <c r="BU2070">
        <v>0</v>
      </c>
      <c r="CE2070" t="str">
        <f>"21:18:22.319"</f>
        <v>21:18:22.319</v>
      </c>
      <c r="CF2070">
        <v>318571439</v>
      </c>
      <c r="CI2070">
        <v>0</v>
      </c>
      <c r="CJ2070">
        <v>1504</v>
      </c>
      <c r="CK2070">
        <v>1011.2</v>
      </c>
      <c r="CL2070">
        <v>4.2187999999999999</v>
      </c>
      <c r="CM2070">
        <v>1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1</v>
      </c>
      <c r="CY2070">
        <v>7</v>
      </c>
      <c r="CZ2070" t="s">
        <v>131</v>
      </c>
      <c r="DA2070">
        <v>145</v>
      </c>
      <c r="DB2070">
        <v>1</v>
      </c>
      <c r="DC2070" t="s">
        <v>132</v>
      </c>
      <c r="DD2070" t="s">
        <v>133</v>
      </c>
      <c r="DG2070">
        <v>1983270</v>
      </c>
      <c r="DI2070">
        <v>0</v>
      </c>
      <c r="DJ2070">
        <v>0</v>
      </c>
      <c r="DK2070">
        <v>0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3">
      <c r="A2071" t="str">
        <f>"09/28/2024 21:18:22.652"</f>
        <v>09/28/2024 21:18:22.652</v>
      </c>
      <c r="C2071" t="str">
        <f t="shared" si="131"/>
        <v>FFDFD7C0</v>
      </c>
      <c r="D2071" t="s">
        <v>143</v>
      </c>
      <c r="E2071">
        <v>13</v>
      </c>
      <c r="J2071" t="s">
        <v>144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"21:18:22.313"</f>
        <v>21:18:22.313</v>
      </c>
      <c r="T2071" t="str">
        <f>"21:18:21.813"</f>
        <v>21:18:21.813</v>
      </c>
      <c r="U2071" t="str">
        <f t="shared" si="129"/>
        <v>A073EB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297</v>
      </c>
      <c r="AG2071">
        <v>0</v>
      </c>
      <c r="AH2071">
        <v>3</v>
      </c>
      <c r="AI2071">
        <v>2</v>
      </c>
      <c r="AJ2071">
        <v>1</v>
      </c>
      <c r="AK2071" t="s">
        <v>948</v>
      </c>
      <c r="AL2071">
        <v>36.024256000000001</v>
      </c>
      <c r="AM2071" t="s">
        <v>719</v>
      </c>
      <c r="AN2071">
        <v>-75.669471999999999</v>
      </c>
      <c r="AO2071">
        <v>25</v>
      </c>
      <c r="AP2071">
        <v>275</v>
      </c>
      <c r="AQ2071" t="s">
        <v>129</v>
      </c>
      <c r="AR2071">
        <v>-15</v>
      </c>
      <c r="AS2071">
        <v>-69</v>
      </c>
      <c r="AT2071">
        <v>-960</v>
      </c>
      <c r="BB2071" t="str">
        <f t="shared" si="130"/>
        <v>1200</v>
      </c>
      <c r="BC2071">
        <v>1</v>
      </c>
      <c r="BD2071" t="str">
        <f t="shared" si="132"/>
        <v xml:space="preserve">N1281F  </v>
      </c>
      <c r="BE2071">
        <v>1</v>
      </c>
      <c r="BG2071">
        <v>0</v>
      </c>
      <c r="BH2071">
        <v>0</v>
      </c>
      <c r="BI2071">
        <v>0</v>
      </c>
      <c r="BJ2071">
        <v>100</v>
      </c>
      <c r="BK2071">
        <v>-175</v>
      </c>
      <c r="BL2071" t="s">
        <v>300</v>
      </c>
      <c r="BM2071">
        <v>1</v>
      </c>
      <c r="BN2071">
        <v>0</v>
      </c>
      <c r="BO2071">
        <v>1</v>
      </c>
      <c r="BP2071">
        <v>0</v>
      </c>
      <c r="BS2071">
        <v>0.08</v>
      </c>
      <c r="BT2071">
        <v>0</v>
      </c>
      <c r="BU2071">
        <v>0</v>
      </c>
      <c r="CE2071" t="str">
        <f>"21:18:22.319"</f>
        <v>21:18:22.319</v>
      </c>
      <c r="CF2071">
        <v>318571439</v>
      </c>
      <c r="CI2071">
        <v>0</v>
      </c>
      <c r="CJ2071">
        <v>1504</v>
      </c>
      <c r="CK2071">
        <v>1011.2</v>
      </c>
      <c r="CL2071">
        <v>4.2187999999999999</v>
      </c>
      <c r="CM2071">
        <v>1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1</v>
      </c>
      <c r="CY2071">
        <v>7</v>
      </c>
      <c r="CZ2071" t="s">
        <v>131</v>
      </c>
      <c r="DA2071">
        <v>145</v>
      </c>
      <c r="DB2071">
        <v>1</v>
      </c>
      <c r="DC2071" t="s">
        <v>132</v>
      </c>
      <c r="DD2071" t="s">
        <v>133</v>
      </c>
      <c r="DG2071">
        <v>1983270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3">
      <c r="A2072" t="str">
        <f>"09/28/2024 21:18:22.652"</f>
        <v>09/28/2024 21:18:22.652</v>
      </c>
      <c r="C2072" t="str">
        <f t="shared" si="131"/>
        <v>FFDFD7C0</v>
      </c>
      <c r="D2072" t="s">
        <v>136</v>
      </c>
      <c r="E2072">
        <v>4</v>
      </c>
      <c r="F2072">
        <v>1004</v>
      </c>
      <c r="G2072" t="s">
        <v>124</v>
      </c>
      <c r="J2072" t="s">
        <v>137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"21:18:22.313"</f>
        <v>21:18:22.313</v>
      </c>
      <c r="T2072" t="str">
        <f>"21:18:21.813"</f>
        <v>21:18:21.813</v>
      </c>
      <c r="U2072" t="str">
        <f t="shared" si="129"/>
        <v>A073EB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297</v>
      </c>
      <c r="AG2072">
        <v>0</v>
      </c>
      <c r="AH2072">
        <v>3</v>
      </c>
      <c r="AI2072">
        <v>2</v>
      </c>
      <c r="AJ2072">
        <v>1</v>
      </c>
      <c r="AK2072" t="s">
        <v>948</v>
      </c>
      <c r="AL2072">
        <v>36.024256000000001</v>
      </c>
      <c r="AM2072" t="s">
        <v>719</v>
      </c>
      <c r="AN2072">
        <v>-75.669471999999999</v>
      </c>
      <c r="AO2072">
        <v>25</v>
      </c>
      <c r="AP2072">
        <v>275</v>
      </c>
      <c r="AQ2072" t="s">
        <v>129</v>
      </c>
      <c r="AR2072">
        <v>-15</v>
      </c>
      <c r="AS2072">
        <v>-69</v>
      </c>
      <c r="AT2072">
        <v>-960</v>
      </c>
      <c r="BB2072" t="str">
        <f t="shared" si="130"/>
        <v>1200</v>
      </c>
      <c r="BC2072">
        <v>1</v>
      </c>
      <c r="BD2072" t="str">
        <f t="shared" si="132"/>
        <v xml:space="preserve">N1281F  </v>
      </c>
      <c r="BE2072">
        <v>1</v>
      </c>
      <c r="BG2072">
        <v>0</v>
      </c>
      <c r="BH2072">
        <v>0</v>
      </c>
      <c r="BI2072">
        <v>0</v>
      </c>
      <c r="BJ2072">
        <v>100</v>
      </c>
      <c r="BK2072">
        <v>-175</v>
      </c>
      <c r="BL2072" t="s">
        <v>300</v>
      </c>
      <c r="BM2072">
        <v>1</v>
      </c>
      <c r="BN2072">
        <v>0</v>
      </c>
      <c r="BO2072">
        <v>1</v>
      </c>
      <c r="BP2072">
        <v>0</v>
      </c>
      <c r="BS2072">
        <v>0.08</v>
      </c>
      <c r="BT2072">
        <v>0</v>
      </c>
      <c r="BU2072">
        <v>0</v>
      </c>
      <c r="CE2072" t="str">
        <f>"21:18:22.319"</f>
        <v>21:18:22.319</v>
      </c>
      <c r="CF2072">
        <v>318571439</v>
      </c>
      <c r="CI2072">
        <v>0</v>
      </c>
      <c r="CJ2072">
        <v>1504</v>
      </c>
      <c r="CK2072">
        <v>1011.2</v>
      </c>
      <c r="CL2072">
        <v>4.2187999999999999</v>
      </c>
      <c r="CM2072">
        <v>1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1</v>
      </c>
      <c r="CY2072">
        <v>7</v>
      </c>
      <c r="CZ2072" t="s">
        <v>131</v>
      </c>
      <c r="DA2072">
        <v>145</v>
      </c>
      <c r="DB2072">
        <v>1</v>
      </c>
      <c r="DC2072" t="s">
        <v>132</v>
      </c>
      <c r="DD2072" t="s">
        <v>133</v>
      </c>
      <c r="DG2072">
        <v>1983270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3">
      <c r="A2073" t="str">
        <f>"09/28/2024 21:18:22.699"</f>
        <v>09/28/2024 21:18:22.699</v>
      </c>
      <c r="C2073" t="str">
        <f t="shared" si="131"/>
        <v>FFDFD7C0</v>
      </c>
      <c r="D2073" t="s">
        <v>427</v>
      </c>
      <c r="E2073">
        <v>46</v>
      </c>
      <c r="H2073">
        <v>143</v>
      </c>
      <c r="I2073" t="s">
        <v>428</v>
      </c>
      <c r="J2073" t="s">
        <v>297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"21:18:22.313"</f>
        <v>21:18:22.313</v>
      </c>
      <c r="T2073" t="str">
        <f>"21:18:21.813"</f>
        <v>21:18:21.813</v>
      </c>
      <c r="U2073" t="str">
        <f t="shared" si="129"/>
        <v>A073EB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297</v>
      </c>
      <c r="AG2073">
        <v>0</v>
      </c>
      <c r="AH2073">
        <v>3</v>
      </c>
      <c r="AI2073">
        <v>2</v>
      </c>
      <c r="AJ2073">
        <v>1</v>
      </c>
      <c r="AK2073" t="s">
        <v>948</v>
      </c>
      <c r="AL2073">
        <v>36.024256000000001</v>
      </c>
      <c r="AM2073" t="s">
        <v>719</v>
      </c>
      <c r="AN2073">
        <v>-75.669471999999999</v>
      </c>
      <c r="AO2073">
        <v>25</v>
      </c>
      <c r="AP2073">
        <v>275</v>
      </c>
      <c r="AQ2073" t="s">
        <v>129</v>
      </c>
      <c r="AR2073">
        <v>-15</v>
      </c>
      <c r="AS2073">
        <v>-69</v>
      </c>
      <c r="AT2073">
        <v>-960</v>
      </c>
      <c r="BB2073" t="str">
        <f t="shared" si="130"/>
        <v>1200</v>
      </c>
      <c r="BC2073">
        <v>1</v>
      </c>
      <c r="BD2073" t="str">
        <f t="shared" si="132"/>
        <v xml:space="preserve">N1281F  </v>
      </c>
      <c r="BE2073">
        <v>1</v>
      </c>
      <c r="BG2073">
        <v>0</v>
      </c>
      <c r="BH2073">
        <v>0</v>
      </c>
      <c r="BI2073">
        <v>0</v>
      </c>
      <c r="BJ2073">
        <v>100</v>
      </c>
      <c r="BK2073">
        <v>-175</v>
      </c>
      <c r="BL2073" t="s">
        <v>300</v>
      </c>
      <c r="BM2073">
        <v>1</v>
      </c>
      <c r="BN2073">
        <v>0</v>
      </c>
      <c r="BO2073">
        <v>1</v>
      </c>
      <c r="BP2073">
        <v>0</v>
      </c>
      <c r="BS2073">
        <v>0.08</v>
      </c>
      <c r="BT2073">
        <v>0</v>
      </c>
      <c r="BU2073">
        <v>0</v>
      </c>
      <c r="CE2073" t="str">
        <f>"21:18:22.319"</f>
        <v>21:18:22.319</v>
      </c>
      <c r="CF2073">
        <v>318571439</v>
      </c>
      <c r="CI2073">
        <v>0</v>
      </c>
      <c r="CJ2073">
        <v>1504</v>
      </c>
      <c r="CK2073">
        <v>1011.2</v>
      </c>
      <c r="CL2073">
        <v>4.2187999999999999</v>
      </c>
      <c r="CM2073">
        <v>1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1</v>
      </c>
      <c r="CY2073">
        <v>7</v>
      </c>
      <c r="CZ2073" t="s">
        <v>131</v>
      </c>
      <c r="DA2073">
        <v>145</v>
      </c>
      <c r="DB2073">
        <v>1</v>
      </c>
      <c r="DC2073" t="s">
        <v>132</v>
      </c>
      <c r="DD2073" t="s">
        <v>133</v>
      </c>
      <c r="DG2073">
        <v>1983270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3">
      <c r="A2074" t="str">
        <f>"09/28/2024 21:18:22.699"</f>
        <v>09/28/2024 21:18:22.699</v>
      </c>
      <c r="C2074" t="str">
        <f t="shared" si="131"/>
        <v>FFDFD7C0</v>
      </c>
      <c r="D2074" t="s">
        <v>123</v>
      </c>
      <c r="E2074">
        <v>2</v>
      </c>
      <c r="H2074">
        <v>158</v>
      </c>
      <c r="I2074" t="s">
        <v>124</v>
      </c>
      <c r="J2074" t="s">
        <v>125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"21:18:22.313"</f>
        <v>21:18:22.313</v>
      </c>
      <c r="T2074" t="str">
        <f>"21:18:21.813"</f>
        <v>21:18:21.813</v>
      </c>
      <c r="U2074" t="str">
        <f t="shared" si="129"/>
        <v>A073EB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297</v>
      </c>
      <c r="AG2074">
        <v>0</v>
      </c>
      <c r="AH2074">
        <v>3</v>
      </c>
      <c r="AI2074">
        <v>2</v>
      </c>
      <c r="AJ2074">
        <v>1</v>
      </c>
      <c r="AK2074" t="s">
        <v>948</v>
      </c>
      <c r="AL2074">
        <v>36.024256000000001</v>
      </c>
      <c r="AM2074" t="s">
        <v>719</v>
      </c>
      <c r="AN2074">
        <v>-75.669471999999999</v>
      </c>
      <c r="AO2074">
        <v>25</v>
      </c>
      <c r="AP2074">
        <v>275</v>
      </c>
      <c r="AQ2074" t="s">
        <v>129</v>
      </c>
      <c r="AR2074">
        <v>-15</v>
      </c>
      <c r="AS2074">
        <v>-69</v>
      </c>
      <c r="AT2074">
        <v>-960</v>
      </c>
      <c r="BB2074" t="str">
        <f t="shared" si="130"/>
        <v>1200</v>
      </c>
      <c r="BC2074">
        <v>1</v>
      </c>
      <c r="BD2074" t="str">
        <f t="shared" si="132"/>
        <v xml:space="preserve">N1281F  </v>
      </c>
      <c r="BE2074">
        <v>1</v>
      </c>
      <c r="BG2074">
        <v>0</v>
      </c>
      <c r="BH2074">
        <v>0</v>
      </c>
      <c r="BI2074">
        <v>0</v>
      </c>
      <c r="BJ2074">
        <v>100</v>
      </c>
      <c r="BK2074">
        <v>-175</v>
      </c>
      <c r="BL2074" t="s">
        <v>300</v>
      </c>
      <c r="BM2074">
        <v>1</v>
      </c>
      <c r="BN2074">
        <v>0</v>
      </c>
      <c r="BO2074">
        <v>1</v>
      </c>
      <c r="BP2074">
        <v>0</v>
      </c>
      <c r="BS2074">
        <v>0.08</v>
      </c>
      <c r="BT2074">
        <v>0</v>
      </c>
      <c r="BU2074">
        <v>0</v>
      </c>
      <c r="CE2074" t="str">
        <f>"21:18:22.319"</f>
        <v>21:18:22.319</v>
      </c>
      <c r="CF2074">
        <v>318571439</v>
      </c>
      <c r="CI2074">
        <v>0</v>
      </c>
      <c r="CJ2074">
        <v>1504</v>
      </c>
      <c r="CK2074">
        <v>1011.2</v>
      </c>
      <c r="CL2074">
        <v>4.2187999999999999</v>
      </c>
      <c r="CM2074">
        <v>1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1</v>
      </c>
      <c r="CY2074">
        <v>7</v>
      </c>
      <c r="CZ2074" t="s">
        <v>131</v>
      </c>
      <c r="DA2074">
        <v>145</v>
      </c>
      <c r="DB2074">
        <v>1</v>
      </c>
      <c r="DC2074" t="s">
        <v>132</v>
      </c>
      <c r="DD2074" t="s">
        <v>133</v>
      </c>
      <c r="DG2074">
        <v>1983270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20240928_A073EB_566527726_ADSB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2024-09-30T14:46:50Z</dcterms:created>
  <dcterms:modified xsi:type="dcterms:W3CDTF">2024-09-30T14:46:51Z</dcterms:modified>
</cp:coreProperties>
</file>