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426 ADS-B N655WP\"/>
    </mc:Choice>
  </mc:AlternateContent>
  <xr:revisionPtr revIDLastSave="0" documentId="8_{0BCC88FC-0EB4-4AA3-9CA7-29EED5EE0ECA}" xr6:coauthVersionLast="47" xr6:coauthVersionMax="47" xr10:uidLastSave="{00000000-0000-0000-0000-000000000000}"/>
  <bookViews>
    <workbookView xWindow="3510" yWindow="3510" windowWidth="18900" windowHeight="10965"/>
  </bookViews>
  <sheets>
    <sheet name="20221006_A8A14F_497289374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CE17" i="1"/>
  <c r="A18" i="1"/>
  <c r="C18" i="1"/>
  <c r="S18" i="1"/>
  <c r="T18" i="1"/>
  <c r="U18" i="1"/>
  <c r="BB18" i="1"/>
  <c r="CE18" i="1"/>
  <c r="A19" i="1"/>
  <c r="C19" i="1"/>
  <c r="S19" i="1"/>
  <c r="T19" i="1"/>
  <c r="U19" i="1"/>
  <c r="BB19" i="1"/>
  <c r="CE19" i="1"/>
  <c r="A20" i="1"/>
  <c r="C20" i="1"/>
  <c r="S20" i="1"/>
  <c r="T20" i="1"/>
  <c r="U20" i="1"/>
  <c r="BB20" i="1"/>
  <c r="CE20" i="1"/>
  <c r="A21" i="1"/>
  <c r="C21" i="1"/>
  <c r="S21" i="1"/>
  <c r="T21" i="1"/>
  <c r="U21" i="1"/>
  <c r="BB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U257" i="1"/>
  <c r="BB257" i="1"/>
  <c r="BD257" i="1"/>
  <c r="CE257" i="1"/>
  <c r="A258" i="1"/>
  <c r="C258" i="1"/>
  <c r="S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</calcChain>
</file>

<file path=xl/sharedStrings.xml><?xml version="1.0" encoding="utf-8"?>
<sst xmlns="http://schemas.openxmlformats.org/spreadsheetml/2006/main" count="9198" uniqueCount="687">
  <si>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</si>
  <si>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</si>
  <si>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</si>
  <si>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</si>
  <si>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</si>
  <si>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</si>
  <si>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</si>
  <si>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</si>
  <si>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</si>
  <si>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</si>
  <si>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</si>
  <si>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</si>
  <si>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</si>
  <si>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</si>
  <si>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</si>
  <si>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</si>
  <si>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</si>
  <si>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</si>
  <si>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</si>
  <si>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</si>
  <si>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</si>
  <si>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</si>
  <si>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</si>
  <si>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</si>
  <si>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</si>
  <si>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</si>
  <si>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</si>
  <si>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</si>
  <si>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</si>
  <si>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</si>
  <si>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</si>
  <si>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</si>
  <si>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</si>
  <si>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</si>
  <si>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</si>
  <si>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</si>
  <si>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</si>
  <si>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</si>
  <si>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</si>
  <si>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</si>
  <si>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</si>
  <si>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</si>
  <si>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</si>
  <si>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</si>
  <si>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</si>
  <si>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</si>
  <si>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</si>
  <si>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</si>
  <si>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</si>
  <si>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</si>
  <si>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</si>
  <si>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</si>
  <si>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</si>
  <si>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</si>
  <si>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</si>
  <si>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</si>
  <si>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</si>
  <si>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</si>
  <si>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</si>
  <si>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</si>
  <si>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</si>
  <si>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</si>
  <si>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</si>
  <si>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</si>
  <si>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</si>
  <si>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</si>
  <si>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</si>
  <si>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</si>
  <si>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</si>
  <si>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</si>
  <si>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</si>
  <si>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</si>
  <si>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</si>
  <si>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</si>
  <si>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</si>
  <si>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</si>
  <si>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</si>
  <si>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</si>
  <si>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</si>
  <si>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</si>
  <si>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</si>
  <si>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</si>
  <si>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</si>
  <si>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</si>
  <si>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</si>
  <si>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</si>
  <si>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</si>
  <si>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</si>
  <si>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</si>
  <si>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</si>
  <si>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</si>
  <si>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</si>
  <si>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</si>
  <si>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</si>
  <si>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</si>
  <si>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</si>
  <si>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</si>
  <si>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</si>
  <si>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</si>
  <si>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</si>
  <si>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</si>
  <si>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</si>
  <si>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</si>
  <si>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</si>
  <si>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</si>
  <si>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</si>
  <si>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</si>
  <si>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</si>
  <si>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</si>
  <si>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</si>
  <si>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</si>
  <si>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</si>
  <si>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</si>
  <si>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</si>
  <si>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</si>
  <si>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</si>
  <si>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</si>
  <si>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</si>
  <si>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</si>
  <si>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</si>
  <si>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</si>
  <si>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</si>
  <si>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</si>
  <si>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AC</t>
  </si>
  <si>
    <t>Greensboro</t>
  </si>
  <si>
    <t>Terminal</t>
  </si>
  <si>
    <t>None</t>
  </si>
  <si>
    <t>036:06:42.26 N</t>
  </si>
  <si>
    <t>079:56:34.81 W</t>
  </si>
  <si>
    <t>GNSS</t>
  </si>
  <si>
    <t>NoneAvailable</t>
  </si>
  <si>
    <t>RS - HP 1090 Multi Chl Radio</t>
  </si>
  <si>
    <t>145-01</t>
  </si>
  <si>
    <t>ROAA</t>
  </si>
  <si>
    <t>C1</t>
  </si>
  <si>
    <t>Washington</t>
  </si>
  <si>
    <t>EnrouteCTV</t>
  </si>
  <si>
    <t>036:06:41.41 N</t>
  </si>
  <si>
    <t>079:56:36.44 W</t>
  </si>
  <si>
    <t>036:06:40.87 N</t>
  </si>
  <si>
    <t>079:56:36.98 W</t>
  </si>
  <si>
    <t>036:06:39.79 N</t>
  </si>
  <si>
    <t>079:56:39.06 W</t>
  </si>
  <si>
    <t>036:06:39.09 N</t>
  </si>
  <si>
    <t>079:56:40.07 W</t>
  </si>
  <si>
    <t>Enroute</t>
  </si>
  <si>
    <t>036:06:38.55 N</t>
  </si>
  <si>
    <t>079:56:40.92 W</t>
  </si>
  <si>
    <t>RADAR</t>
  </si>
  <si>
    <t>036:06:38.17 N</t>
  </si>
  <si>
    <t>079:56:41.77 W</t>
  </si>
  <si>
    <t>Raleigh-Durham</t>
  </si>
  <si>
    <t>100-02</t>
  </si>
  <si>
    <t>INT</t>
  </si>
  <si>
    <t>AA</t>
  </si>
  <si>
    <t>Atlanta</t>
  </si>
  <si>
    <t>036:06:37.78 N</t>
  </si>
  <si>
    <t>079:56:42.00 W</t>
  </si>
  <si>
    <t>036:06:37.39 N</t>
  </si>
  <si>
    <t>079:56:43.08 W</t>
  </si>
  <si>
    <t>036:06:37.16 N</t>
  </si>
  <si>
    <t>079:56:43.23 W</t>
  </si>
  <si>
    <t>036:06:36.54 N</t>
  </si>
  <si>
    <t>079:56:43.85 W</t>
  </si>
  <si>
    <t>036:06:36.16 N</t>
  </si>
  <si>
    <t>079:56:44.86 W</t>
  </si>
  <si>
    <t>036:06:35.54 N</t>
  </si>
  <si>
    <t>079:56:46.01 W</t>
  </si>
  <si>
    <t>036:06:35.23 N</t>
  </si>
  <si>
    <t>079:56:46.17 W</t>
  </si>
  <si>
    <t>036:06:35.00 N</t>
  </si>
  <si>
    <t>079:56:46.94 W</t>
  </si>
  <si>
    <t>036:06:34.69 N</t>
  </si>
  <si>
    <t>079:56:47.25 W</t>
  </si>
  <si>
    <t>036:06:34.53 N</t>
  </si>
  <si>
    <t>079:56:47.48 W</t>
  </si>
  <si>
    <t>036:06:34.23 N</t>
  </si>
  <si>
    <t>079:56:48.18 W</t>
  </si>
  <si>
    <t>036:06:33.99 N</t>
  </si>
  <si>
    <t>079:56:48.56 W</t>
  </si>
  <si>
    <t>TimeDifferenceOfArrival</t>
  </si>
  <si>
    <t>036:06:33.68 N</t>
  </si>
  <si>
    <t>079:56:48.95 W</t>
  </si>
  <si>
    <t>036:06:33.38 N</t>
  </si>
  <si>
    <t>079:56:49.57 W</t>
  </si>
  <si>
    <t>036:06:32.68 N</t>
  </si>
  <si>
    <t>079:56:50.65 W</t>
  </si>
  <si>
    <t>036:06:32.06 N</t>
  </si>
  <si>
    <t>079:56:51.88 W</t>
  </si>
  <si>
    <t>036:06:31.52 N</t>
  </si>
  <si>
    <t>079:56:52.50 W</t>
  </si>
  <si>
    <t>036:06:30.67 N</t>
  </si>
  <si>
    <t>079:56:53.97 W</t>
  </si>
  <si>
    <t>036:06:30.21 N</t>
  </si>
  <si>
    <t>079:56:54.74 W</t>
  </si>
  <si>
    <t>036:06:29.67 N</t>
  </si>
  <si>
    <t>079:56:55.67 W</t>
  </si>
  <si>
    <t>036:06:29.28 N</t>
  </si>
  <si>
    <t>079:56:56.60 W</t>
  </si>
  <si>
    <t>100-01</t>
  </si>
  <si>
    <t>BUY</t>
  </si>
  <si>
    <t>036:06:28.97 N</t>
  </si>
  <si>
    <t>079:56:56.91 W</t>
  </si>
  <si>
    <t>036:06:28.66 N</t>
  </si>
  <si>
    <t>079:56:57.37 W</t>
  </si>
  <si>
    <t>036:06:28.43 N</t>
  </si>
  <si>
    <t>079:56:57.83 W</t>
  </si>
  <si>
    <t>036:06:28.20 N</t>
  </si>
  <si>
    <t>079:56:58.22 W</t>
  </si>
  <si>
    <t>036:06:27.89 N</t>
  </si>
  <si>
    <t>079:56:58.68 W</t>
  </si>
  <si>
    <t>036:06:27.58 N</t>
  </si>
  <si>
    <t>079:56:59.07 W</t>
  </si>
  <si>
    <t>036:06:26.96 N</t>
  </si>
  <si>
    <t>079:57:00.07 W</t>
  </si>
  <si>
    <t>036:06:26.35 N</t>
  </si>
  <si>
    <t>079:57:00.69 W</t>
  </si>
  <si>
    <t>036:06:26.19 N</t>
  </si>
  <si>
    <t>079:57:01.15 W</t>
  </si>
  <si>
    <t>036:06:25.81 N</t>
  </si>
  <si>
    <t>079:57:01.31 W</t>
  </si>
  <si>
    <t>036:06:25.50 N</t>
  </si>
  <si>
    <t>079:57:02.00 W</t>
  </si>
  <si>
    <t>036:06:24.96 N</t>
  </si>
  <si>
    <t>079:57:03.01 W</t>
  </si>
  <si>
    <t>036:06:24.65 N</t>
  </si>
  <si>
    <t>079:57:03.39 W</t>
  </si>
  <si>
    <t>036:06:24.34 N</t>
  </si>
  <si>
    <t>079:57:03.63 W</t>
  </si>
  <si>
    <t>036:06:23.95 N</t>
  </si>
  <si>
    <t>079:57:04.24 W</t>
  </si>
  <si>
    <t>036:06:23.64 N</t>
  </si>
  <si>
    <t>079:57:04.48 W</t>
  </si>
  <si>
    <t>036:06:23.33 N</t>
  </si>
  <si>
    <t>079:57:05.09 W</t>
  </si>
  <si>
    <t>036:06:22.95 N</t>
  </si>
  <si>
    <t>079:57:05.63 W</t>
  </si>
  <si>
    <t>036:06:22.48 N</t>
  </si>
  <si>
    <t>079:57:06.41 W</t>
  </si>
  <si>
    <t>036:06:21.87 N</t>
  </si>
  <si>
    <t>079:57:07.33 W</t>
  </si>
  <si>
    <t>036:06:21.33 N</t>
  </si>
  <si>
    <t>079:57:07.88 W</t>
  </si>
  <si>
    <t>036:06:21.09 N</t>
  </si>
  <si>
    <t>079:57:08.26 W</t>
  </si>
  <si>
    <t>036:06:20.78 N</t>
  </si>
  <si>
    <t>079:57:08.88 W</t>
  </si>
  <si>
    <t>036:06:20.48 N</t>
  </si>
  <si>
    <t>079:57:09.34 W</t>
  </si>
  <si>
    <t>036:06:20.17 N</t>
  </si>
  <si>
    <t>079:57:09.81 W</t>
  </si>
  <si>
    <t>036:06:19.93 N</t>
  </si>
  <si>
    <t>079:57:10.19 W</t>
  </si>
  <si>
    <t>036:06:19.78 N</t>
  </si>
  <si>
    <t>079:57:10.58 W</t>
  </si>
  <si>
    <t>036:06:19.39 N</t>
  </si>
  <si>
    <t>079:57:11.43 W</t>
  </si>
  <si>
    <t>036:06:18.85 N</t>
  </si>
  <si>
    <t>079:57:12.05 W</t>
  </si>
  <si>
    <t>036:06:12.60 N</t>
  </si>
  <si>
    <t>079:57:22.78 W</t>
  </si>
  <si>
    <t>036:06:12.13 N</t>
  </si>
  <si>
    <t>079:57:23.56 W</t>
  </si>
  <si>
    <t>036:06:11.75 N</t>
  </si>
  <si>
    <t>079:57:24.25 W</t>
  </si>
  <si>
    <t>036:06:11.59 N</t>
  </si>
  <si>
    <t>079:57:24.79 W</t>
  </si>
  <si>
    <t>036:06:11.28 N</t>
  </si>
  <si>
    <t>079:57:25.26 W</t>
  </si>
  <si>
    <t>036:06:11.05 N</t>
  </si>
  <si>
    <t>079:57:25.72 W</t>
  </si>
  <si>
    <t>036:06:10.82 N</t>
  </si>
  <si>
    <t>079:57:26.49 W</t>
  </si>
  <si>
    <t>036:06:10.59 N</t>
  </si>
  <si>
    <t>079:57:26.88 W</t>
  </si>
  <si>
    <t>036:06:10.05 N</t>
  </si>
  <si>
    <t>079:57:27.65 W</t>
  </si>
  <si>
    <t>036:06:09.66 N</t>
  </si>
  <si>
    <t>079:57:28.50 W</t>
  </si>
  <si>
    <t>036:06:09.27 N</t>
  </si>
  <si>
    <t>079:57:29.58 W</t>
  </si>
  <si>
    <t>036:06:09.04 N</t>
  </si>
  <si>
    <t>079:57:30.20 W</t>
  </si>
  <si>
    <t>036:06:08.81 N</t>
  </si>
  <si>
    <t>079:57:30.59 W</t>
  </si>
  <si>
    <t>036:06:08.50 N</t>
  </si>
  <si>
    <t>079:57:30.97 W</t>
  </si>
  <si>
    <t>036:06:08.42 N</t>
  </si>
  <si>
    <t>079:57:31.44 W</t>
  </si>
  <si>
    <t>036:06:08.19 N</t>
  </si>
  <si>
    <t>079:57:31.82 W</t>
  </si>
  <si>
    <t>036:06:07.96 N</t>
  </si>
  <si>
    <t>079:57:32.67 W</t>
  </si>
  <si>
    <t>036:06:07.73 N</t>
  </si>
  <si>
    <t>079:57:33.14 W</t>
  </si>
  <si>
    <t>036:06:07.65 N</t>
  </si>
  <si>
    <t>079:57:33.68 W</t>
  </si>
  <si>
    <t>036:06:07.50 N</t>
  </si>
  <si>
    <t>079:57:34.29 W</t>
  </si>
  <si>
    <t>036:06:07.34 N</t>
  </si>
  <si>
    <t>079:57:34.68 W</t>
  </si>
  <si>
    <t>036:06:07.42 N</t>
  </si>
  <si>
    <t>079:57:35.22 W</t>
  </si>
  <si>
    <t>036:06:07.19 N</t>
  </si>
  <si>
    <t>079:57:35.92 W</t>
  </si>
  <si>
    <t>079:57:36.92 W</t>
  </si>
  <si>
    <t>079:57:37.92 W</t>
  </si>
  <si>
    <t>079:57:39.24 W</t>
  </si>
  <si>
    <t>079:57:40.24 W</t>
  </si>
  <si>
    <t>036:06:07.58 N</t>
  </si>
  <si>
    <t>079:57:41.56 W</t>
  </si>
  <si>
    <t>079:57:42.56 W</t>
  </si>
  <si>
    <t>036:06:08.12 N</t>
  </si>
  <si>
    <t>079:57:43.80 W</t>
  </si>
  <si>
    <t>036:06:08.35 N</t>
  </si>
  <si>
    <t>079:57:44.41 W</t>
  </si>
  <si>
    <t>079:57:44.88 W</t>
  </si>
  <si>
    <t>036:06:08.66 N</t>
  </si>
  <si>
    <t>079:57:45.65 W</t>
  </si>
  <si>
    <t>079:57:46.04 W</t>
  </si>
  <si>
    <t>079:57:46.58 W</t>
  </si>
  <si>
    <t>036:06:09.20 N</t>
  </si>
  <si>
    <t>079:57:46.96 W</t>
  </si>
  <si>
    <t>079:57:47.89 W</t>
  </si>
  <si>
    <t>036:06:09.82 N</t>
  </si>
  <si>
    <t>079:57:48.28 W</t>
  </si>
  <si>
    <t>079:57:49.98 W</t>
  </si>
  <si>
    <t>036:06:10.90 N</t>
  </si>
  <si>
    <t>079:57:50.59 W</t>
  </si>
  <si>
    <t>036:06:11.44 N</t>
  </si>
  <si>
    <t>079:57:51.21 W</t>
  </si>
  <si>
    <t>079:57:51.83 W</t>
  </si>
  <si>
    <t>036:06:12.06 N</t>
  </si>
  <si>
    <t>079:57:52.29 W</t>
  </si>
  <si>
    <t>036:06:12.44 N</t>
  </si>
  <si>
    <t>079:57:52.91 W</t>
  </si>
  <si>
    <t>036:06:13.06 N</t>
  </si>
  <si>
    <t>079:57:53.68 W</t>
  </si>
  <si>
    <t>036:06:13.75 N</t>
  </si>
  <si>
    <t>079:57:54.53 W</t>
  </si>
  <si>
    <t>036:06:14.76 N</t>
  </si>
  <si>
    <t>079:57:55.69 W</t>
  </si>
  <si>
    <t>036:06:15.92 N</t>
  </si>
  <si>
    <t>079:57:56.93 W</t>
  </si>
  <si>
    <t>036:06:16.61 N</t>
  </si>
  <si>
    <t>079:57:57.70 W</t>
  </si>
  <si>
    <t>036:06:17.39 N</t>
  </si>
  <si>
    <t>079:57:58.78 W</t>
  </si>
  <si>
    <t>036:06:18.24 N</t>
  </si>
  <si>
    <t>079:57:59.63 W</t>
  </si>
  <si>
    <t>036:06:18.54 N</t>
  </si>
  <si>
    <t>079:57:59.86 W</t>
  </si>
  <si>
    <t>079:58:00.02 W</t>
  </si>
  <si>
    <t>036:06:19.55 N</t>
  </si>
  <si>
    <t>079:58:00.87 W</t>
  </si>
  <si>
    <t>036:06:20.32 N</t>
  </si>
  <si>
    <t>079:58:01.33 W</t>
  </si>
  <si>
    <t>079:58:02.33 W</t>
  </si>
  <si>
    <t>036:06:22.10 N</t>
  </si>
  <si>
    <t>079:58:02.80 W</t>
  </si>
  <si>
    <t>036:06:23.10 N</t>
  </si>
  <si>
    <t>079:58:03.65 W</t>
  </si>
  <si>
    <t>036:06:24.11 N</t>
  </si>
  <si>
    <t>079:58:04.34 W</t>
  </si>
  <si>
    <t>036:06:25.19 N</t>
  </si>
  <si>
    <t>079:58:04.88 W</t>
  </si>
  <si>
    <t>079:58:05.12 W</t>
  </si>
  <si>
    <t>036:06:26.11 N</t>
  </si>
  <si>
    <t>079:58:05.42 W</t>
  </si>
  <si>
    <t>036:06:26.42 N</t>
  </si>
  <si>
    <t>079:58:05.58 W</t>
  </si>
  <si>
    <t>079:58:06.04 W</t>
  </si>
  <si>
    <t>079:58:06.12 W</t>
  </si>
  <si>
    <t>079:58:06.35 W</t>
  </si>
  <si>
    <t>036:06:30.90 N</t>
  </si>
  <si>
    <t>079:58:06.43 W</t>
  </si>
  <si>
    <t>036:06:32.22 N</t>
  </si>
  <si>
    <t>036:06:32.84 N</t>
  </si>
  <si>
    <t>036:06:33.22 N</t>
  </si>
  <si>
    <t>036:06:34.84 N</t>
  </si>
  <si>
    <t>036:06:35.31 N</t>
  </si>
  <si>
    <t>036:06:35.85 N</t>
  </si>
  <si>
    <t>079:58:05.73 W</t>
  </si>
  <si>
    <t>036:06:36.47 N</t>
  </si>
  <si>
    <t>036:06:36.85 N</t>
  </si>
  <si>
    <t>079:58:05.27 W</t>
  </si>
  <si>
    <t>079:58:04.81 W</t>
  </si>
  <si>
    <t>036:06:38.32 N</t>
  </si>
  <si>
    <t>079:58:04.57 W</t>
  </si>
  <si>
    <t>036:06:38.63 N</t>
  </si>
  <si>
    <t>079:58:04.03 W</t>
  </si>
  <si>
    <t>036:06:39.40 N</t>
  </si>
  <si>
    <t>079:58:03.80 W</t>
  </si>
  <si>
    <t>036:06:39.94 N</t>
  </si>
  <si>
    <t>079:58:03.73 W</t>
  </si>
  <si>
    <t>036:06:40.25 N</t>
  </si>
  <si>
    <t>079:58:03.34 W</t>
  </si>
  <si>
    <t>036:06:40.64 N</t>
  </si>
  <si>
    <t>079:58:03.11 W</t>
  </si>
  <si>
    <t>036:06:41.56 N</t>
  </si>
  <si>
    <t>036:06:42.41 N</t>
  </si>
  <si>
    <t>079:58:01.72 W</t>
  </si>
  <si>
    <t>036:06:43.11 N</t>
  </si>
  <si>
    <t>079:58:01.10 W</t>
  </si>
  <si>
    <t>036:06:43.57 N</t>
  </si>
  <si>
    <t>079:58:00.64 W</t>
  </si>
  <si>
    <t>036:06:43.96 N</t>
  </si>
  <si>
    <t>079:58:00.25 W</t>
  </si>
  <si>
    <t>036:06:44.42 N</t>
  </si>
  <si>
    <t>036:06:44.73 N</t>
  </si>
  <si>
    <t>079:57:59.40 W</t>
  </si>
  <si>
    <t>036:06:45.43 N</t>
  </si>
  <si>
    <t>079:57:58.55 W</t>
  </si>
  <si>
    <t>036:06:46.20 N</t>
  </si>
  <si>
    <t>079:57:57.78 W</t>
  </si>
  <si>
    <t>036:06:47.20 N</t>
  </si>
  <si>
    <t>036:06:47.98 N</t>
  </si>
  <si>
    <t>079:57:55.85 W</t>
  </si>
  <si>
    <t>036:06:48.75 N</t>
  </si>
  <si>
    <t>079:57:55.23 W</t>
  </si>
  <si>
    <t>036:06:49.29 N</t>
  </si>
  <si>
    <t>036:06:49.68 N</t>
  </si>
  <si>
    <t>079:57:54.07 W</t>
  </si>
  <si>
    <t>036:06:50.60 N</t>
  </si>
  <si>
    <t>079:57:53.06 W</t>
  </si>
  <si>
    <t>036:06:51.53 N</t>
  </si>
  <si>
    <t>079:57:52.22 W</t>
  </si>
  <si>
    <t>036:06:52.30 N</t>
  </si>
  <si>
    <t>079:57:50.98 W</t>
  </si>
  <si>
    <t>036:06:53.31 N</t>
  </si>
  <si>
    <t>036:06:54.16 N</t>
  </si>
  <si>
    <t>079:57:48.89 W</t>
  </si>
  <si>
    <t>036:06:54.93 N</t>
  </si>
  <si>
    <t>036:06:56.24 N</t>
  </si>
  <si>
    <t>036:06:56.63 N</t>
  </si>
  <si>
    <t>079:57:45.49 W</t>
  </si>
  <si>
    <t>036:06:57.01 N</t>
  </si>
  <si>
    <t>079:57:45.11 W</t>
  </si>
  <si>
    <t>036:06:57.32 N</t>
  </si>
  <si>
    <t>079:57:44.49 W</t>
  </si>
  <si>
    <t>036:06:57.79 N</t>
  </si>
  <si>
    <t>079:57:44.18 W</t>
  </si>
  <si>
    <t>036:06:58.10 N</t>
  </si>
  <si>
    <t>079:57:43.56 W</t>
  </si>
  <si>
    <t>036:07:09.60 N</t>
  </si>
  <si>
    <t>079:57:29.35 W</t>
  </si>
  <si>
    <t>036:07:10.30 N</t>
  </si>
  <si>
    <t>079:57:28.35 W</t>
  </si>
  <si>
    <t>036:07:10.76 N</t>
  </si>
  <si>
    <t>036:07:11.23 N</t>
  </si>
  <si>
    <t>079:57:27.19 W</t>
  </si>
  <si>
    <t>036:07:11.77 N</t>
  </si>
  <si>
    <t>079:57:26.65 W</t>
  </si>
  <si>
    <t>036:07:12.23 N</t>
  </si>
  <si>
    <t>079:57:26.03 W</t>
  </si>
  <si>
    <t>036:07:12.77 N</t>
  </si>
  <si>
    <t>079:57:25.56 W</t>
  </si>
  <si>
    <t>036:07:13.24 N</t>
  </si>
  <si>
    <t>079:57:25.02 W</t>
  </si>
  <si>
    <t>036:07:13.78 N</t>
  </si>
  <si>
    <t>079:57:24.41 W</t>
  </si>
  <si>
    <t>036:07:14.24 N</t>
  </si>
  <si>
    <t>079:57:23.63 W</t>
  </si>
  <si>
    <t>036:07:14.70 N</t>
  </si>
  <si>
    <t>079:57:23.17 W</t>
  </si>
  <si>
    <t>036:07:15.24 N</t>
  </si>
  <si>
    <t>036:07:16.09 N</t>
  </si>
  <si>
    <t>079:57:21.55 W</t>
  </si>
  <si>
    <t>036:07:16.87 N</t>
  </si>
  <si>
    <t>079:57:20.47 W</t>
  </si>
  <si>
    <t>036:07:17.79 N</t>
  </si>
  <si>
    <t>079:57:19.23 W</t>
  </si>
  <si>
    <t>036:07:18.80 N</t>
  </si>
  <si>
    <t>079:57:17.99 W</t>
  </si>
  <si>
    <t>036:07:19.65 N</t>
  </si>
  <si>
    <t>079:57:16.91 W</t>
  </si>
  <si>
    <t>036:07:20.34 N</t>
  </si>
  <si>
    <t>079:57:15.99 W</t>
  </si>
  <si>
    <t>036:07:21.11 N</t>
  </si>
  <si>
    <t>079:57:14.60 W</t>
  </si>
  <si>
    <t>036:07:21.81 N</t>
  </si>
  <si>
    <t>079:57:13.67 W</t>
  </si>
  <si>
    <t>036:07:22.27 N</t>
  </si>
  <si>
    <t>079:57:13.05 W</t>
  </si>
  <si>
    <t>036:07:22.66 N</t>
  </si>
  <si>
    <t>079:57:12.66 W</t>
  </si>
  <si>
    <t>036:07:23.43 N</t>
  </si>
  <si>
    <t>079:57:11.20 W</t>
  </si>
  <si>
    <t>036:07:24.28 N</t>
  </si>
  <si>
    <t>079:57:09.96 W</t>
  </si>
  <si>
    <t>036:07:25.29 N</t>
  </si>
  <si>
    <t>079:57:08.72 W</t>
  </si>
  <si>
    <t>036:07:26.14 N</t>
  </si>
  <si>
    <t>079:57:07.49 W</t>
  </si>
  <si>
    <t>036:07:26.91 N</t>
  </si>
  <si>
    <t>079:57:06.48 W</t>
  </si>
  <si>
    <t>036:07:27.68 N</t>
  </si>
  <si>
    <t>079:57:05.33 W</t>
  </si>
  <si>
    <t>036:07:28.38 N</t>
  </si>
  <si>
    <t>079:57:04.01 W</t>
  </si>
  <si>
    <t>036:07:29.15 N</t>
  </si>
  <si>
    <t>079:57:02.85 W</t>
  </si>
  <si>
    <t>036:07:30.08 N</t>
  </si>
  <si>
    <t>079:57:01.77 W</t>
  </si>
  <si>
    <t>036:07:30.85 N</t>
  </si>
  <si>
    <t>079:57:00.54 W</t>
  </si>
  <si>
    <t>036:07:31.85 N</t>
  </si>
  <si>
    <t>079:56:58.99 W</t>
  </si>
  <si>
    <t>036:07:32.86 N</t>
  </si>
  <si>
    <t>079:56:58.06 W</t>
  </si>
  <si>
    <t>036:07:33.71 N</t>
  </si>
  <si>
    <t>079:56:56.75 W</t>
  </si>
  <si>
    <t>036:07:34.48 N</t>
  </si>
  <si>
    <t>079:56:55.59 W</t>
  </si>
  <si>
    <t>036:07:35.02 N</t>
  </si>
  <si>
    <t>079:56:54.82 W</t>
  </si>
  <si>
    <t>036:07:35.41 N</t>
  </si>
  <si>
    <t>079:56:54.43 W</t>
  </si>
  <si>
    <t>036:07:35.87 N</t>
  </si>
  <si>
    <t>079:56:53.74 W</t>
  </si>
  <si>
    <t>036:07:36.18 N</t>
  </si>
  <si>
    <t>079:56:53.28 W</t>
  </si>
  <si>
    <t>036:07:36.64 N</t>
  </si>
  <si>
    <t>079:56:52.66 W</t>
  </si>
  <si>
    <t>036:07:37.03 N</t>
  </si>
  <si>
    <t>079:56:52.12 W</t>
  </si>
  <si>
    <t>036:07:37.57 N</t>
  </si>
  <si>
    <t>079:56:51.42 W</t>
  </si>
  <si>
    <t>036:07:37.88 N</t>
  </si>
  <si>
    <t>079:56:51.04 W</t>
  </si>
  <si>
    <t>036:07:38.26 N</t>
  </si>
  <si>
    <t>079:56:50.42 W</t>
  </si>
  <si>
    <t>036:07:38.88 N</t>
  </si>
  <si>
    <t>036:07:39.19 N</t>
  </si>
  <si>
    <t>036:07:39.73 N</t>
  </si>
  <si>
    <t>079:56:48.49 W</t>
  </si>
  <si>
    <t>036:07:40.43 N</t>
  </si>
  <si>
    <t>079:56:47.56 W</t>
  </si>
  <si>
    <t>036:07:41.43 N</t>
  </si>
  <si>
    <t>036:07:42.05 N</t>
  </si>
  <si>
    <t>079:56:45.09 W</t>
  </si>
  <si>
    <t>036:07:42.90 N</t>
  </si>
  <si>
    <t>036:07:43.90 N</t>
  </si>
  <si>
    <t>079:56:42.62 W</t>
  </si>
  <si>
    <t>036:07:44.91 N</t>
  </si>
  <si>
    <t>079:56:41.53 W</t>
  </si>
  <si>
    <t>036:07:45.76 N</t>
  </si>
  <si>
    <t>079:56:40.30 W</t>
  </si>
  <si>
    <t>036:07:46.61 N</t>
  </si>
  <si>
    <t>079:56:39.45 W</t>
  </si>
  <si>
    <t>036:07:47.38 N</t>
  </si>
  <si>
    <t>079:56:38.44 W</t>
  </si>
  <si>
    <t>036:07:48.31 N</t>
  </si>
  <si>
    <t>079:56:37.13 W</t>
  </si>
  <si>
    <t>036:07:49.31 N</t>
  </si>
  <si>
    <t>079:56:36.20 W</t>
  </si>
  <si>
    <t>036:07:50.16 N</t>
  </si>
  <si>
    <t>079:56:34.97 W</t>
  </si>
  <si>
    <t>036:07:51.09 N</t>
  </si>
  <si>
    <t>079:56:33.81 W</t>
  </si>
  <si>
    <t>036:07:51.94 N</t>
  </si>
  <si>
    <t>079:56:32.73 W</t>
  </si>
  <si>
    <t>036:07:52.48 N</t>
  </si>
  <si>
    <t>079:56:32.26 W</t>
  </si>
  <si>
    <t>036:07:52.94 N</t>
  </si>
  <si>
    <t>079:56:31.65 W</t>
  </si>
  <si>
    <t>036:07:53.33 N</t>
  </si>
  <si>
    <t>079:56:31.03 W</t>
  </si>
  <si>
    <t>036:07:53.79 N</t>
  </si>
  <si>
    <t>079:56:30.64 W</t>
  </si>
  <si>
    <t>036:07:54.18 N</t>
  </si>
  <si>
    <t>079:56:29.79 W</t>
  </si>
  <si>
    <t>036:07:54.64 N</t>
  </si>
  <si>
    <t>079:56:29.17 W</t>
  </si>
  <si>
    <t>036:07:55.10 N</t>
  </si>
  <si>
    <t>079:56:28.56 W</t>
  </si>
  <si>
    <t>036:07:55.80 N</t>
  </si>
  <si>
    <t>079:56:27.47 W</t>
  </si>
  <si>
    <t>036:07:56.73 N</t>
  </si>
  <si>
    <t>079:56:26.08 W</t>
  </si>
  <si>
    <t>036:07:57.65 N</t>
  </si>
  <si>
    <t>079:56:24.93 W</t>
  </si>
  <si>
    <t>036:07:58.66 N</t>
  </si>
  <si>
    <t>079:56:23.69 W</t>
  </si>
  <si>
    <t>036:07:59.58 N</t>
  </si>
  <si>
    <t>079:56:22.61 W</t>
  </si>
  <si>
    <t>036:08:00.51 N</t>
  </si>
  <si>
    <t>079:56:21.37 W</t>
  </si>
  <si>
    <t>036:08:01.82 N</t>
  </si>
  <si>
    <t>079:56:19.90 W</t>
  </si>
  <si>
    <t>036:08:02.52 N</t>
  </si>
  <si>
    <t>079:56:18.90 W</t>
  </si>
  <si>
    <t>036:08:03.52 N</t>
  </si>
  <si>
    <t>079:56:17.59 W</t>
  </si>
  <si>
    <t>036:08:04.30 N</t>
  </si>
  <si>
    <t>079:56:16.81 W</t>
  </si>
  <si>
    <t>036:08:05.22 N</t>
  </si>
  <si>
    <t>079:56:15.50 W</t>
  </si>
  <si>
    <t>036:08:06.30 N</t>
  </si>
  <si>
    <t>079:56:14.57 W</t>
  </si>
  <si>
    <t>036:08:07.23 N</t>
  </si>
  <si>
    <t>079:56:13.42 W</t>
  </si>
  <si>
    <t>036:08:08.70 N</t>
  </si>
  <si>
    <t>079:56:11.72 W</t>
  </si>
  <si>
    <t>036:08:09.63 N</t>
  </si>
  <si>
    <t>079:56:10.48 W</t>
  </si>
  <si>
    <t>036:08:10.63 N</t>
  </si>
  <si>
    <t>079:56:09.24 W</t>
  </si>
  <si>
    <t>036:08:11.56 N</t>
  </si>
  <si>
    <t>079:56:08.16 W</t>
  </si>
  <si>
    <t>036:08:12.25 N</t>
  </si>
  <si>
    <t>079:56:07.08 W</t>
  </si>
  <si>
    <t>036:08:13.26 N</t>
  </si>
  <si>
    <t>079:56:05.92 W</t>
  </si>
  <si>
    <t>036:08:14.26 N</t>
  </si>
  <si>
    <t>079:56:04.76 W</t>
  </si>
  <si>
    <t>036:08:14.57 N</t>
  </si>
  <si>
    <t>079:56:04.15 W</t>
  </si>
  <si>
    <t>036:08:15.03 N</t>
  </si>
  <si>
    <t>079:56:03.68 W</t>
  </si>
  <si>
    <t>036:08:15.57 N</t>
  </si>
  <si>
    <t>079:56:02.83 W</t>
  </si>
  <si>
    <t>036:08:16.12 N</t>
  </si>
  <si>
    <t>079:56:02.21 W</t>
  </si>
  <si>
    <t>036:08:16.89 N</t>
  </si>
  <si>
    <t>079:56:01.36 W</t>
  </si>
  <si>
    <t>036:08:17.74 N</t>
  </si>
  <si>
    <t>079:56:00.13 W</t>
  </si>
  <si>
    <t>036:08:18.66 N</t>
  </si>
  <si>
    <t>079:55:59.12 W</t>
  </si>
  <si>
    <t>036:08:27.63 N</t>
  </si>
  <si>
    <t>079:55:44.37 W</t>
  </si>
  <si>
    <t>036:08:27.55 N</t>
  </si>
  <si>
    <t>079:55:43.29 W</t>
  </si>
  <si>
    <t>036:08:27.24 N</t>
  </si>
  <si>
    <t>079:55:40.82 W</t>
  </si>
  <si>
    <t>036:08:27.08 N</t>
  </si>
  <si>
    <t>079:55:40.35 W</t>
  </si>
  <si>
    <t>036:08:27.01 N</t>
  </si>
  <si>
    <t>079:55:39.74 W</t>
  </si>
  <si>
    <t>036:08:26.23 N</t>
  </si>
  <si>
    <t>079:55:38.11 W</t>
  </si>
  <si>
    <t>036:08:26.08 N</t>
  </si>
  <si>
    <t>079:55:37.73 W</t>
  </si>
  <si>
    <t>036:08:25.85 N</t>
  </si>
  <si>
    <t>079:55:37.19 W</t>
  </si>
  <si>
    <t>036:08:25.23 N</t>
  </si>
  <si>
    <t>079:55:36.49 W</t>
  </si>
  <si>
    <t>036:08:24.92 N</t>
  </si>
  <si>
    <t>079:55:35.64 W</t>
  </si>
  <si>
    <t>036:08:24.30 N</t>
  </si>
  <si>
    <t>079:55:34.87 W</t>
  </si>
  <si>
    <t>036:08:23.76 N</t>
  </si>
  <si>
    <t>079:55:34.17 W</t>
  </si>
  <si>
    <t>036:08:23.14 N</t>
  </si>
  <si>
    <t>079:55:33.17 W</t>
  </si>
  <si>
    <t>036:08:22.60 N</t>
  </si>
  <si>
    <t>079:55:32.55 W</t>
  </si>
  <si>
    <t>036:08:21.99 N</t>
  </si>
  <si>
    <t>079:55:31.93 W</t>
  </si>
  <si>
    <t>036:08:21.29 N</t>
  </si>
  <si>
    <t>079:55:31.32 W</t>
  </si>
  <si>
    <t>036:08:20.60 N</t>
  </si>
  <si>
    <t>079:55:30.70 W</t>
  </si>
  <si>
    <t>036:08:19.98 N</t>
  </si>
  <si>
    <t>079:55:30.31 W</t>
  </si>
  <si>
    <t>036:08:18.97 N</t>
  </si>
  <si>
    <t>079:55:29.46 W</t>
  </si>
  <si>
    <t>036:08:18.36 N</t>
  </si>
  <si>
    <t>079:55:29.08 W</t>
  </si>
  <si>
    <t>036:08:17.97 N</t>
  </si>
  <si>
    <t>079:55:28.77 W</t>
  </si>
  <si>
    <t>036:08:17.35 N</t>
  </si>
  <si>
    <t>079:55:28.61 W</t>
  </si>
  <si>
    <t>036:08:16.58 N</t>
  </si>
  <si>
    <t>079:55:28.38 W</t>
  </si>
  <si>
    <t>036:08:15.73 N</t>
  </si>
  <si>
    <t>079:55:28.15 W</t>
  </si>
  <si>
    <t>036:08:14.88 N</t>
  </si>
  <si>
    <t>079:55:28.23 W</t>
  </si>
  <si>
    <t>036:08:14.11 N</t>
  </si>
  <si>
    <t>036:08:13.41 N</t>
  </si>
  <si>
    <t>079:55:28.46 W</t>
  </si>
  <si>
    <t>036:08:12.95 N</t>
  </si>
  <si>
    <t>036:08:12.10 N</t>
  </si>
  <si>
    <t>079:55:28.53 W</t>
  </si>
  <si>
    <t>036:08:11.40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</si>
</sst>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826"/>
  <sheetViews>
    <sheetView tabSelected="1" workbookViewId="0"/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tr">
        <f>"10/06/2022 20:16:07.483"</f>
        <v>10/06/2022 20:16:07.483</v>
      </c>
      <c r="C2" t="str">
        <f t="shared" ref="C2:C14" si="0">"FFDFD3C0"</f>
        <v>FFDFD3C0</v>
      </c>
      <c r="D2" t="s">
        <v>123</v>
      </c>
      <c r="E2">
        <v>25</v>
      </c>
      <c r="H2">
        <v>100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"20:16:07.203"</f>
        <v>20:16:07.203</v>
      </c>
      <c r="T2" t="str">
        <f>"20:16:06.203"</f>
        <v>20:16:06.203</v>
      </c>
      <c r="U2" t="str">
        <f t="shared" ref="U2:U65" si="1">"A8A14F"</f>
        <v>A8A14F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9</v>
      </c>
      <c r="AF2" t="s">
        <v>126</v>
      </c>
      <c r="AG2">
        <v>0</v>
      </c>
      <c r="AH2">
        <v>0</v>
      </c>
      <c r="AI2">
        <v>1</v>
      </c>
      <c r="AJ2">
        <v>0</v>
      </c>
      <c r="AK2" t="s">
        <v>127</v>
      </c>
      <c r="AL2">
        <v>36.111739</v>
      </c>
      <c r="AM2" t="s">
        <v>128</v>
      </c>
      <c r="AN2">
        <v>-79.943004000000002</v>
      </c>
      <c r="AO2">
        <v>100</v>
      </c>
      <c r="AP2">
        <v>1000</v>
      </c>
      <c r="AQ2" t="s">
        <v>129</v>
      </c>
      <c r="AR2">
        <v>-34</v>
      </c>
      <c r="AS2">
        <v>-29</v>
      </c>
      <c r="AT2">
        <v>896</v>
      </c>
      <c r="BB2" t="str">
        <f t="shared" ref="BB2:BB65" si="2">"1200"</f>
        <v>1200</v>
      </c>
      <c r="BC2">
        <v>1</v>
      </c>
      <c r="BD2" t="str">
        <f t="shared" ref="BD2:BD14" si="3">"N655WP  "</f>
        <v xml:space="preserve">N655WP  </v>
      </c>
      <c r="BE2">
        <v>1</v>
      </c>
      <c r="BG2">
        <v>0</v>
      </c>
      <c r="BH2">
        <v>0</v>
      </c>
      <c r="BI2">
        <v>0</v>
      </c>
      <c r="BJ2">
        <v>950</v>
      </c>
      <c r="BK2">
        <v>-50</v>
      </c>
      <c r="BL2" t="s">
        <v>130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"20:16:07.205"</f>
        <v>20:16:07.205</v>
      </c>
      <c r="CF2">
        <v>204816370</v>
      </c>
      <c r="CS2">
        <v>0</v>
      </c>
      <c r="CT2">
        <v>2</v>
      </c>
      <c r="CU2">
        <v>0</v>
      </c>
      <c r="CV2">
        <v>2</v>
      </c>
      <c r="CW2">
        <v>0</v>
      </c>
      <c r="CX2">
        <v>3</v>
      </c>
      <c r="CY2">
        <v>7</v>
      </c>
      <c r="CZ2" t="s">
        <v>131</v>
      </c>
      <c r="DA2">
        <v>391</v>
      </c>
      <c r="DB2">
        <v>1</v>
      </c>
      <c r="DC2" t="s">
        <v>132</v>
      </c>
      <c r="DD2" t="s">
        <v>133</v>
      </c>
      <c r="DG2">
        <v>8119336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25">
      <c r="A3" t="str">
        <f>"10/06/2022 20:16:07.483"</f>
        <v>10/06/2022 20:16:07.483</v>
      </c>
      <c r="C3" t="str">
        <f t="shared" si="0"/>
        <v>FFDFD3C0</v>
      </c>
      <c r="D3" t="s">
        <v>134</v>
      </c>
      <c r="E3">
        <v>4</v>
      </c>
      <c r="F3">
        <v>1004</v>
      </c>
      <c r="G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"20:16:07.203"</f>
        <v>20:16:07.203</v>
      </c>
      <c r="T3" t="str">
        <f>"20:16:06.203"</f>
        <v>20:16:06.203</v>
      </c>
      <c r="U3" t="str">
        <f t="shared" si="1"/>
        <v>A8A14F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9</v>
      </c>
      <c r="AF3" t="s">
        <v>126</v>
      </c>
      <c r="AG3">
        <v>0</v>
      </c>
      <c r="AH3">
        <v>0</v>
      </c>
      <c r="AI3">
        <v>1</v>
      </c>
      <c r="AJ3">
        <v>0</v>
      </c>
      <c r="AK3" t="s">
        <v>127</v>
      </c>
      <c r="AL3">
        <v>36.111739</v>
      </c>
      <c r="AM3" t="s">
        <v>128</v>
      </c>
      <c r="AN3">
        <v>-79.943004000000002</v>
      </c>
      <c r="AO3">
        <v>100</v>
      </c>
      <c r="AP3">
        <v>1000</v>
      </c>
      <c r="AQ3" t="s">
        <v>129</v>
      </c>
      <c r="AR3">
        <v>-34</v>
      </c>
      <c r="AS3">
        <v>-29</v>
      </c>
      <c r="AT3">
        <v>896</v>
      </c>
      <c r="BB3" t="str">
        <f t="shared" si="2"/>
        <v>1200</v>
      </c>
      <c r="BC3">
        <v>1</v>
      </c>
      <c r="BD3" t="str">
        <f t="shared" si="3"/>
        <v xml:space="preserve">N655WP  </v>
      </c>
      <c r="BE3">
        <v>1</v>
      </c>
      <c r="BG3">
        <v>0</v>
      </c>
      <c r="BH3">
        <v>0</v>
      </c>
      <c r="BI3">
        <v>0</v>
      </c>
      <c r="BJ3">
        <v>950</v>
      </c>
      <c r="BK3">
        <v>-50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"20:16:07.205"</f>
        <v>20:16:07.205</v>
      </c>
      <c r="CF3">
        <v>204816370</v>
      </c>
      <c r="CS3">
        <v>0</v>
      </c>
      <c r="CT3">
        <v>2</v>
      </c>
      <c r="CU3">
        <v>0</v>
      </c>
      <c r="CV3">
        <v>2</v>
      </c>
      <c r="CW3">
        <v>0</v>
      </c>
      <c r="CX3">
        <v>3</v>
      </c>
      <c r="CY3">
        <v>7</v>
      </c>
      <c r="CZ3" t="s">
        <v>131</v>
      </c>
      <c r="DA3">
        <v>391</v>
      </c>
      <c r="DB3">
        <v>1</v>
      </c>
      <c r="DC3" t="s">
        <v>132</v>
      </c>
      <c r="DD3" t="s">
        <v>133</v>
      </c>
      <c r="DG3">
        <v>8119336</v>
      </c>
      <c r="DI3">
        <v>0</v>
      </c>
      <c r="DJ3">
        <v>0</v>
      </c>
      <c r="DK3">
        <v>1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25">
      <c r="A4" t="str">
        <f>"10/06/2022 20:16:09.358"</f>
        <v>10/06/2022 20:16:09.358</v>
      </c>
      <c r="C4" t="str">
        <f t="shared" si="0"/>
        <v>FFDFD3C0</v>
      </c>
      <c r="D4" t="s">
        <v>123</v>
      </c>
      <c r="E4">
        <v>25</v>
      </c>
      <c r="H4">
        <v>100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"20:16:09.133"</f>
        <v>20:16:09.133</v>
      </c>
      <c r="T4" t="str">
        <f>"20:16:09.033"</f>
        <v>20:16:09.033</v>
      </c>
      <c r="U4" t="str">
        <f t="shared" si="1"/>
        <v>A8A14F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0</v>
      </c>
      <c r="AI4">
        <v>1</v>
      </c>
      <c r="AJ4">
        <v>0</v>
      </c>
      <c r="AK4" t="s">
        <v>137</v>
      </c>
      <c r="AL4">
        <v>36.111502999999999</v>
      </c>
      <c r="AM4" t="s">
        <v>138</v>
      </c>
      <c r="AN4">
        <v>-79.943454000000003</v>
      </c>
      <c r="AO4">
        <v>100</v>
      </c>
      <c r="AP4">
        <v>1000</v>
      </c>
      <c r="AQ4" t="s">
        <v>129</v>
      </c>
      <c r="AR4">
        <v>-35</v>
      </c>
      <c r="AS4">
        <v>-29</v>
      </c>
      <c r="AT4">
        <v>640</v>
      </c>
      <c r="BB4" t="str">
        <f t="shared" si="2"/>
        <v>1200</v>
      </c>
      <c r="BC4">
        <v>1</v>
      </c>
      <c r="BD4" t="str">
        <f t="shared" si="3"/>
        <v xml:space="preserve">N655WP  </v>
      </c>
      <c r="BE4">
        <v>1</v>
      </c>
      <c r="BG4">
        <v>0</v>
      </c>
      <c r="BH4">
        <v>0</v>
      </c>
      <c r="BI4">
        <v>0</v>
      </c>
      <c r="BJ4">
        <v>975</v>
      </c>
      <c r="BK4">
        <v>-25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"20:16:09.140"</f>
        <v>20:16:09.140</v>
      </c>
      <c r="CF4">
        <v>139628108</v>
      </c>
      <c r="CS4">
        <v>2</v>
      </c>
      <c r="CT4">
        <v>2</v>
      </c>
      <c r="CU4">
        <v>0</v>
      </c>
      <c r="CV4">
        <v>2</v>
      </c>
      <c r="CW4">
        <v>0</v>
      </c>
      <c r="CX4">
        <v>4</v>
      </c>
      <c r="CY4">
        <v>7</v>
      </c>
      <c r="CZ4" t="s">
        <v>131</v>
      </c>
      <c r="DA4">
        <v>391</v>
      </c>
      <c r="DB4">
        <v>1</v>
      </c>
      <c r="DC4" t="s">
        <v>132</v>
      </c>
      <c r="DD4" t="s">
        <v>133</v>
      </c>
      <c r="DG4">
        <v>8122475</v>
      </c>
      <c r="DI4">
        <v>0</v>
      </c>
      <c r="DJ4">
        <v>0</v>
      </c>
      <c r="DK4">
        <v>0</v>
      </c>
      <c r="DL4">
        <v>0</v>
      </c>
      <c r="DM4">
        <v>0</v>
      </c>
      <c r="DN4">
        <v>1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25">
      <c r="A5" t="str">
        <f>"10/06/2022 20:16:09.374"</f>
        <v>10/06/2022 20:16:09.374</v>
      </c>
      <c r="C5" t="str">
        <f t="shared" si="0"/>
        <v>FFDFD3C0</v>
      </c>
      <c r="D5" t="s">
        <v>134</v>
      </c>
      <c r="E5">
        <v>4</v>
      </c>
      <c r="F5">
        <v>1004</v>
      </c>
      <c r="G5" t="s">
        <v>135</v>
      </c>
      <c r="J5" t="s">
        <v>136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"20:16:09.133"</f>
        <v>20:16:09.133</v>
      </c>
      <c r="T5" t="str">
        <f>"20:16:09.033"</f>
        <v>20:16:09.033</v>
      </c>
      <c r="U5" t="str">
        <f t="shared" si="1"/>
        <v>A8A14F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0</v>
      </c>
      <c r="AI5">
        <v>1</v>
      </c>
      <c r="AJ5">
        <v>0</v>
      </c>
      <c r="AK5" t="s">
        <v>137</v>
      </c>
      <c r="AL5">
        <v>36.111502999999999</v>
      </c>
      <c r="AM5" t="s">
        <v>138</v>
      </c>
      <c r="AN5">
        <v>-79.943454000000003</v>
      </c>
      <c r="AO5">
        <v>100</v>
      </c>
      <c r="AP5">
        <v>1000</v>
      </c>
      <c r="AQ5" t="s">
        <v>129</v>
      </c>
      <c r="AR5">
        <v>-35</v>
      </c>
      <c r="AS5">
        <v>-29</v>
      </c>
      <c r="AT5">
        <v>640</v>
      </c>
      <c r="BB5" t="str">
        <f t="shared" si="2"/>
        <v>1200</v>
      </c>
      <c r="BC5">
        <v>1</v>
      </c>
      <c r="BD5" t="str">
        <f t="shared" si="3"/>
        <v xml:space="preserve">N655WP  </v>
      </c>
      <c r="BE5">
        <v>1</v>
      </c>
      <c r="BG5">
        <v>0</v>
      </c>
      <c r="BH5">
        <v>0</v>
      </c>
      <c r="BI5">
        <v>0</v>
      </c>
      <c r="BJ5">
        <v>975</v>
      </c>
      <c r="BK5">
        <v>-25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"20:16:09.140"</f>
        <v>20:16:09.140</v>
      </c>
      <c r="CF5">
        <v>139628108</v>
      </c>
      <c r="CS5">
        <v>2</v>
      </c>
      <c r="CT5">
        <v>2</v>
      </c>
      <c r="CU5">
        <v>0</v>
      </c>
      <c r="CV5">
        <v>2</v>
      </c>
      <c r="CW5">
        <v>0</v>
      </c>
      <c r="CX5">
        <v>4</v>
      </c>
      <c r="CY5">
        <v>7</v>
      </c>
      <c r="CZ5" t="s">
        <v>131</v>
      </c>
      <c r="DA5">
        <v>391</v>
      </c>
      <c r="DB5">
        <v>1</v>
      </c>
      <c r="DC5" t="s">
        <v>132</v>
      </c>
      <c r="DD5" t="s">
        <v>133</v>
      </c>
      <c r="DG5">
        <v>8122475</v>
      </c>
      <c r="DI5">
        <v>0</v>
      </c>
      <c r="DJ5">
        <v>0</v>
      </c>
      <c r="DK5">
        <v>1</v>
      </c>
      <c r="DL5">
        <v>0</v>
      </c>
      <c r="DM5">
        <v>0</v>
      </c>
      <c r="DN5">
        <v>1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25">
      <c r="A6" t="str">
        <f>"10/06/2022 20:16:10.327"</f>
        <v>10/06/2022 20:16:10.327</v>
      </c>
      <c r="C6" t="str">
        <f t="shared" si="0"/>
        <v>FFDFD3C0</v>
      </c>
      <c r="D6" t="s">
        <v>123</v>
      </c>
      <c r="E6">
        <v>25</v>
      </c>
      <c r="H6">
        <v>100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"20:16:10.078"</f>
        <v>20:16:10.078</v>
      </c>
      <c r="T6" t="str">
        <f>"20:16:09.578"</f>
        <v>20:16:09.578</v>
      </c>
      <c r="U6" t="str">
        <f t="shared" si="1"/>
        <v>A8A14F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9</v>
      </c>
      <c r="AF6" t="s">
        <v>126</v>
      </c>
      <c r="AG6">
        <v>0</v>
      </c>
      <c r="AH6">
        <v>0</v>
      </c>
      <c r="AI6">
        <v>1</v>
      </c>
      <c r="AJ6">
        <v>0</v>
      </c>
      <c r="AK6" t="s">
        <v>139</v>
      </c>
      <c r="AL6">
        <v>36.111351999999997</v>
      </c>
      <c r="AM6" t="s">
        <v>140</v>
      </c>
      <c r="AN6">
        <v>-79.943603999999993</v>
      </c>
      <c r="AO6">
        <v>100</v>
      </c>
      <c r="AP6">
        <v>1000</v>
      </c>
      <c r="AQ6" t="s">
        <v>129</v>
      </c>
      <c r="AR6">
        <v>-35</v>
      </c>
      <c r="AS6">
        <v>-29</v>
      </c>
      <c r="AT6">
        <v>640</v>
      </c>
      <c r="BB6" t="str">
        <f t="shared" si="2"/>
        <v>1200</v>
      </c>
      <c r="BC6">
        <v>1</v>
      </c>
      <c r="BD6" t="str">
        <f t="shared" si="3"/>
        <v xml:space="preserve">N655WP  </v>
      </c>
      <c r="BE6">
        <v>1</v>
      </c>
      <c r="BG6">
        <v>0</v>
      </c>
      <c r="BH6">
        <v>0</v>
      </c>
      <c r="BI6">
        <v>0</v>
      </c>
      <c r="BJ6">
        <v>1000</v>
      </c>
      <c r="BK6">
        <v>0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"20:16:10.085"</f>
        <v>20:16:10.085</v>
      </c>
      <c r="CF6">
        <v>84536169</v>
      </c>
      <c r="CS6">
        <v>2</v>
      </c>
      <c r="CT6">
        <v>2</v>
      </c>
      <c r="CU6">
        <v>0</v>
      </c>
      <c r="CV6">
        <v>2</v>
      </c>
      <c r="CW6">
        <v>0</v>
      </c>
      <c r="CX6">
        <v>4</v>
      </c>
      <c r="CY6">
        <v>7</v>
      </c>
      <c r="CZ6" t="s">
        <v>131</v>
      </c>
      <c r="DA6">
        <v>391</v>
      </c>
      <c r="DB6">
        <v>1</v>
      </c>
      <c r="DC6" t="s">
        <v>132</v>
      </c>
      <c r="DD6" t="s">
        <v>133</v>
      </c>
      <c r="DG6">
        <v>8124000</v>
      </c>
      <c r="DI6">
        <v>0</v>
      </c>
      <c r="DJ6">
        <v>0</v>
      </c>
      <c r="DK6">
        <v>0</v>
      </c>
      <c r="DL6">
        <v>0</v>
      </c>
      <c r="DM6">
        <v>0</v>
      </c>
      <c r="DN6">
        <v>1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25">
      <c r="A7" t="str">
        <f>"10/06/2022 20:16:10.436"</f>
        <v>10/06/2022 20:16:10.436</v>
      </c>
      <c r="C7" t="str">
        <f t="shared" si="0"/>
        <v>FFDFD3C0</v>
      </c>
      <c r="D7" t="s">
        <v>134</v>
      </c>
      <c r="E7">
        <v>4</v>
      </c>
      <c r="F7">
        <v>1004</v>
      </c>
      <c r="G7" t="s">
        <v>135</v>
      </c>
      <c r="J7" t="s">
        <v>136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"20:16:10.078"</f>
        <v>20:16:10.078</v>
      </c>
      <c r="T7" t="str">
        <f>"20:16:09.578"</f>
        <v>20:16:09.578</v>
      </c>
      <c r="U7" t="str">
        <f t="shared" si="1"/>
        <v>A8A14F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9</v>
      </c>
      <c r="AF7" t="s">
        <v>126</v>
      </c>
      <c r="AG7">
        <v>0</v>
      </c>
      <c r="AH7">
        <v>0</v>
      </c>
      <c r="AI7">
        <v>1</v>
      </c>
      <c r="AJ7">
        <v>0</v>
      </c>
      <c r="AK7" t="s">
        <v>139</v>
      </c>
      <c r="AL7">
        <v>36.111351999999997</v>
      </c>
      <c r="AM7" t="s">
        <v>140</v>
      </c>
      <c r="AN7">
        <v>-79.943603999999993</v>
      </c>
      <c r="AO7">
        <v>100</v>
      </c>
      <c r="AP7">
        <v>1000</v>
      </c>
      <c r="AQ7" t="s">
        <v>129</v>
      </c>
      <c r="AR7">
        <v>-35</v>
      </c>
      <c r="AS7">
        <v>-29</v>
      </c>
      <c r="AT7">
        <v>640</v>
      </c>
      <c r="BB7" t="str">
        <f t="shared" si="2"/>
        <v>1200</v>
      </c>
      <c r="BC7">
        <v>1</v>
      </c>
      <c r="BD7" t="str">
        <f t="shared" si="3"/>
        <v xml:space="preserve">N655WP  </v>
      </c>
      <c r="BE7">
        <v>1</v>
      </c>
      <c r="BG7">
        <v>0</v>
      </c>
      <c r="BH7">
        <v>0</v>
      </c>
      <c r="BI7">
        <v>0</v>
      </c>
      <c r="BJ7">
        <v>1000</v>
      </c>
      <c r="BK7">
        <v>0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"20:16:10.085"</f>
        <v>20:16:10.085</v>
      </c>
      <c r="CF7">
        <v>84536169</v>
      </c>
      <c r="CS7">
        <v>2</v>
      </c>
      <c r="CT7">
        <v>2</v>
      </c>
      <c r="CU7">
        <v>0</v>
      </c>
      <c r="CV7">
        <v>2</v>
      </c>
      <c r="CW7">
        <v>0</v>
      </c>
      <c r="CX7">
        <v>4</v>
      </c>
      <c r="CY7">
        <v>7</v>
      </c>
      <c r="CZ7" t="s">
        <v>131</v>
      </c>
      <c r="DA7">
        <v>391</v>
      </c>
      <c r="DB7">
        <v>1</v>
      </c>
      <c r="DC7" t="s">
        <v>132</v>
      </c>
      <c r="DD7" t="s">
        <v>133</v>
      </c>
      <c r="DG7">
        <v>8124000</v>
      </c>
      <c r="DI7">
        <v>0</v>
      </c>
      <c r="DJ7">
        <v>0</v>
      </c>
      <c r="DK7">
        <v>0</v>
      </c>
      <c r="DL7">
        <v>0</v>
      </c>
      <c r="DM7">
        <v>0</v>
      </c>
      <c r="DN7">
        <v>1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25">
      <c r="A8" t="str">
        <f>"10/06/2022 20:16:13.014"</f>
        <v>10/06/2022 20:16:13.014</v>
      </c>
      <c r="C8" t="str">
        <f t="shared" si="0"/>
        <v>FFDFD3C0</v>
      </c>
      <c r="D8" t="s">
        <v>123</v>
      </c>
      <c r="E8">
        <v>25</v>
      </c>
      <c r="H8">
        <v>100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"20:16:12.719"</f>
        <v>20:16:12.719</v>
      </c>
      <c r="T8" t="str">
        <f>"20:16:11.119"</f>
        <v>20:16:11.119</v>
      </c>
      <c r="U8" t="str">
        <f t="shared" si="1"/>
        <v>A8A14F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9</v>
      </c>
      <c r="AF8" t="s">
        <v>126</v>
      </c>
      <c r="AG8">
        <v>0</v>
      </c>
      <c r="AH8">
        <v>0</v>
      </c>
      <c r="AI8">
        <v>1</v>
      </c>
      <c r="AJ8">
        <v>0</v>
      </c>
      <c r="AK8" t="s">
        <v>141</v>
      </c>
      <c r="AL8">
        <v>36.111052000000001</v>
      </c>
      <c r="AM8" t="s">
        <v>142</v>
      </c>
      <c r="AN8">
        <v>-79.944184000000007</v>
      </c>
      <c r="AO8">
        <v>100</v>
      </c>
      <c r="AP8">
        <v>1100</v>
      </c>
      <c r="AQ8" t="s">
        <v>129</v>
      </c>
      <c r="AR8">
        <v>-36</v>
      </c>
      <c r="AS8">
        <v>-28</v>
      </c>
      <c r="AT8">
        <v>448</v>
      </c>
      <c r="BB8" t="str">
        <f t="shared" si="2"/>
        <v>1200</v>
      </c>
      <c r="BC8">
        <v>1</v>
      </c>
      <c r="BD8" t="str">
        <f t="shared" si="3"/>
        <v xml:space="preserve">N655WP  </v>
      </c>
      <c r="BE8">
        <v>1</v>
      </c>
      <c r="BG8">
        <v>0</v>
      </c>
      <c r="BH8">
        <v>0</v>
      </c>
      <c r="BI8">
        <v>0</v>
      </c>
      <c r="BJ8">
        <v>1000</v>
      </c>
      <c r="BK8">
        <v>-100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"20:16:12.724"</f>
        <v>20:16:12.724</v>
      </c>
      <c r="CF8">
        <v>724279374</v>
      </c>
      <c r="CS8">
        <v>2</v>
      </c>
      <c r="CT8">
        <v>2</v>
      </c>
      <c r="CU8">
        <v>0</v>
      </c>
      <c r="CV8">
        <v>2</v>
      </c>
      <c r="CW8">
        <v>0</v>
      </c>
      <c r="CX8">
        <v>4</v>
      </c>
      <c r="CY8">
        <v>7</v>
      </c>
      <c r="CZ8" t="s">
        <v>131</v>
      </c>
      <c r="DA8">
        <v>391</v>
      </c>
      <c r="DB8">
        <v>1</v>
      </c>
      <c r="DC8" t="s">
        <v>132</v>
      </c>
      <c r="DD8" t="s">
        <v>133</v>
      </c>
      <c r="DG8">
        <v>8128224</v>
      </c>
      <c r="DI8">
        <v>0</v>
      </c>
      <c r="DJ8">
        <v>0</v>
      </c>
      <c r="DK8">
        <v>0</v>
      </c>
      <c r="DL8">
        <v>0</v>
      </c>
      <c r="DM8">
        <v>0</v>
      </c>
      <c r="DN8">
        <v>1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25">
      <c r="A9" t="str">
        <f>"10/06/2022 20:16:13.061"</f>
        <v>10/06/2022 20:16:13.061</v>
      </c>
      <c r="C9" t="str">
        <f t="shared" si="0"/>
        <v>FFDFD3C0</v>
      </c>
      <c r="D9" t="s">
        <v>134</v>
      </c>
      <c r="E9">
        <v>4</v>
      </c>
      <c r="F9">
        <v>1004</v>
      </c>
      <c r="G9" t="s">
        <v>135</v>
      </c>
      <c r="J9" t="s">
        <v>136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"20:16:12.719"</f>
        <v>20:16:12.719</v>
      </c>
      <c r="T9" t="str">
        <f>"20:16:11.119"</f>
        <v>20:16:11.119</v>
      </c>
      <c r="U9" t="str">
        <f t="shared" si="1"/>
        <v>A8A14F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9</v>
      </c>
      <c r="AF9" t="s">
        <v>126</v>
      </c>
      <c r="AG9">
        <v>0</v>
      </c>
      <c r="AH9">
        <v>0</v>
      </c>
      <c r="AI9">
        <v>1</v>
      </c>
      <c r="AJ9">
        <v>0</v>
      </c>
      <c r="AK9" t="s">
        <v>141</v>
      </c>
      <c r="AL9">
        <v>36.111052000000001</v>
      </c>
      <c r="AM9" t="s">
        <v>142</v>
      </c>
      <c r="AN9">
        <v>-79.944184000000007</v>
      </c>
      <c r="AO9">
        <v>100</v>
      </c>
      <c r="AP9">
        <v>1100</v>
      </c>
      <c r="AQ9" t="s">
        <v>129</v>
      </c>
      <c r="AR9">
        <v>-36</v>
      </c>
      <c r="AS9">
        <v>-28</v>
      </c>
      <c r="AT9">
        <v>448</v>
      </c>
      <c r="BB9" t="str">
        <f t="shared" si="2"/>
        <v>1200</v>
      </c>
      <c r="BC9">
        <v>1</v>
      </c>
      <c r="BD9" t="str">
        <f t="shared" si="3"/>
        <v xml:space="preserve">N655WP  </v>
      </c>
      <c r="BE9">
        <v>1</v>
      </c>
      <c r="BG9">
        <v>0</v>
      </c>
      <c r="BH9">
        <v>0</v>
      </c>
      <c r="BI9">
        <v>0</v>
      </c>
      <c r="BJ9">
        <v>1000</v>
      </c>
      <c r="BK9">
        <v>-100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"20:16:12.724"</f>
        <v>20:16:12.724</v>
      </c>
      <c r="CF9">
        <v>724279374</v>
      </c>
      <c r="CS9">
        <v>2</v>
      </c>
      <c r="CT9">
        <v>2</v>
      </c>
      <c r="CU9">
        <v>0</v>
      </c>
      <c r="CV9">
        <v>2</v>
      </c>
      <c r="CW9">
        <v>0</v>
      </c>
      <c r="CX9">
        <v>4</v>
      </c>
      <c r="CY9">
        <v>7</v>
      </c>
      <c r="CZ9" t="s">
        <v>131</v>
      </c>
      <c r="DA9">
        <v>391</v>
      </c>
      <c r="DB9">
        <v>1</v>
      </c>
      <c r="DC9" t="s">
        <v>132</v>
      </c>
      <c r="DD9" t="s">
        <v>133</v>
      </c>
      <c r="DG9">
        <v>8128224</v>
      </c>
      <c r="DI9">
        <v>0</v>
      </c>
      <c r="DJ9">
        <v>0</v>
      </c>
      <c r="DK9">
        <v>1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25">
      <c r="A10" t="str">
        <f>"10/06/2022 20:16:14.328"</f>
        <v>10/06/2022 20:16:14.328</v>
      </c>
      <c r="C10" t="str">
        <f t="shared" si="0"/>
        <v>FFDFD3C0</v>
      </c>
      <c r="D10" t="s">
        <v>134</v>
      </c>
      <c r="E10">
        <v>4</v>
      </c>
      <c r="F10">
        <v>1004</v>
      </c>
      <c r="G10" t="s">
        <v>135</v>
      </c>
      <c r="J10" t="s">
        <v>136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"20:16:14.148"</f>
        <v>20:16:14.148</v>
      </c>
      <c r="T10" t="str">
        <f>"20:16:14.148"</f>
        <v>20:16:14.148</v>
      </c>
      <c r="U10" t="str">
        <f t="shared" si="1"/>
        <v>A8A14F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9</v>
      </c>
      <c r="AF10" t="s">
        <v>126</v>
      </c>
      <c r="AG10">
        <v>0</v>
      </c>
      <c r="AH10">
        <v>0</v>
      </c>
      <c r="AI10">
        <v>1</v>
      </c>
      <c r="AJ10">
        <v>0</v>
      </c>
      <c r="AK10" t="s">
        <v>143</v>
      </c>
      <c r="AL10">
        <v>36.110858999999998</v>
      </c>
      <c r="AM10" t="s">
        <v>144</v>
      </c>
      <c r="AN10">
        <v>-79.944462999999999</v>
      </c>
      <c r="AO10">
        <v>100</v>
      </c>
      <c r="AP10">
        <v>1100</v>
      </c>
      <c r="AQ10" t="s">
        <v>129</v>
      </c>
      <c r="AR10">
        <v>-37</v>
      </c>
      <c r="AS10">
        <v>-29</v>
      </c>
      <c r="AT10">
        <v>576</v>
      </c>
      <c r="BB10" t="str">
        <f t="shared" si="2"/>
        <v>1200</v>
      </c>
      <c r="BC10">
        <v>1</v>
      </c>
      <c r="BD10" t="str">
        <f t="shared" si="3"/>
        <v xml:space="preserve">N655WP  </v>
      </c>
      <c r="BE10">
        <v>1</v>
      </c>
      <c r="BG10">
        <v>0</v>
      </c>
      <c r="BH10">
        <v>0</v>
      </c>
      <c r="BI10">
        <v>0</v>
      </c>
      <c r="BJ10">
        <v>1025</v>
      </c>
      <c r="BK10">
        <v>-75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"20:16:14.149"</f>
        <v>20:16:14.149</v>
      </c>
      <c r="CF10">
        <v>149140689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4</v>
      </c>
      <c r="CY10">
        <v>7</v>
      </c>
      <c r="CZ10" t="s">
        <v>131</v>
      </c>
      <c r="DA10">
        <v>391</v>
      </c>
      <c r="DB10">
        <v>1</v>
      </c>
      <c r="DC10" t="s">
        <v>132</v>
      </c>
      <c r="DD10" t="s">
        <v>133</v>
      </c>
      <c r="DG10">
        <v>8130520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25">
      <c r="A11" t="str">
        <f>"10/06/2022 20:16:14.391"</f>
        <v>10/06/2022 20:16:14.391</v>
      </c>
      <c r="C11" t="str">
        <f t="shared" si="0"/>
        <v>FFDFD3C0</v>
      </c>
      <c r="D11" t="s">
        <v>123</v>
      </c>
      <c r="E11">
        <v>25</v>
      </c>
      <c r="H11">
        <v>100</v>
      </c>
      <c r="I11" t="s">
        <v>124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"20:16:14.148"</f>
        <v>20:16:14.148</v>
      </c>
      <c r="T11" t="str">
        <f>"20:16:14.148"</f>
        <v>20:16:14.148</v>
      </c>
      <c r="U11" t="str">
        <f t="shared" si="1"/>
        <v>A8A14F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9</v>
      </c>
      <c r="AF11" t="s">
        <v>126</v>
      </c>
      <c r="AG11">
        <v>0</v>
      </c>
      <c r="AH11">
        <v>0</v>
      </c>
      <c r="AI11">
        <v>1</v>
      </c>
      <c r="AJ11">
        <v>0</v>
      </c>
      <c r="AK11" t="s">
        <v>143</v>
      </c>
      <c r="AL11">
        <v>36.110858999999998</v>
      </c>
      <c r="AM11" t="s">
        <v>144</v>
      </c>
      <c r="AN11">
        <v>-79.944462999999999</v>
      </c>
      <c r="AO11">
        <v>100</v>
      </c>
      <c r="AP11">
        <v>1100</v>
      </c>
      <c r="AQ11" t="s">
        <v>129</v>
      </c>
      <c r="AR11">
        <v>-37</v>
      </c>
      <c r="AS11">
        <v>-29</v>
      </c>
      <c r="AT11">
        <v>576</v>
      </c>
      <c r="BB11" t="str">
        <f t="shared" si="2"/>
        <v>1200</v>
      </c>
      <c r="BC11">
        <v>1</v>
      </c>
      <c r="BD11" t="str">
        <f t="shared" si="3"/>
        <v xml:space="preserve">N655WP  </v>
      </c>
      <c r="BE11">
        <v>1</v>
      </c>
      <c r="BG11">
        <v>0</v>
      </c>
      <c r="BH11">
        <v>0</v>
      </c>
      <c r="BI11">
        <v>0</v>
      </c>
      <c r="BJ11">
        <v>1025</v>
      </c>
      <c r="BK11">
        <v>-75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"20:16:14.149"</f>
        <v>20:16:14.149</v>
      </c>
      <c r="CF11">
        <v>149140689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4</v>
      </c>
      <c r="CY11">
        <v>7</v>
      </c>
      <c r="CZ11" t="s">
        <v>131</v>
      </c>
      <c r="DA11">
        <v>391</v>
      </c>
      <c r="DB11">
        <v>1</v>
      </c>
      <c r="DC11" t="s">
        <v>132</v>
      </c>
      <c r="DD11" t="s">
        <v>133</v>
      </c>
      <c r="DG11">
        <v>8130520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25">
      <c r="A12" t="str">
        <f>"10/06/2022 20:16:15.578"</f>
        <v>10/06/2022 20:16:15.578</v>
      </c>
      <c r="C12" t="str">
        <f t="shared" si="0"/>
        <v>FFDFD3C0</v>
      </c>
      <c r="D12" t="s">
        <v>123</v>
      </c>
      <c r="E12">
        <v>25</v>
      </c>
      <c r="H12">
        <v>100</v>
      </c>
      <c r="I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"20:16:15.242"</f>
        <v>20:16:15.242</v>
      </c>
      <c r="T12" t="str">
        <f>"20:16:15.242"</f>
        <v>20:16:15.242</v>
      </c>
      <c r="U12" t="str">
        <f t="shared" si="1"/>
        <v>A8A14F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9</v>
      </c>
      <c r="AF12" t="s">
        <v>145</v>
      </c>
      <c r="AG12">
        <v>0</v>
      </c>
      <c r="AH12">
        <v>3</v>
      </c>
      <c r="AI12">
        <v>1</v>
      </c>
      <c r="AJ12">
        <v>0</v>
      </c>
      <c r="AK12" t="s">
        <v>146</v>
      </c>
      <c r="AL12">
        <v>36.110709</v>
      </c>
      <c r="AM12" t="s">
        <v>147</v>
      </c>
      <c r="AN12">
        <v>-79.944699</v>
      </c>
      <c r="AO12">
        <v>100</v>
      </c>
      <c r="AP12">
        <v>1100</v>
      </c>
      <c r="AQ12" t="s">
        <v>129</v>
      </c>
      <c r="AR12">
        <v>-36</v>
      </c>
      <c r="AS12">
        <v>-29</v>
      </c>
      <c r="AT12">
        <v>640</v>
      </c>
      <c r="BB12" t="str">
        <f t="shared" si="2"/>
        <v>1200</v>
      </c>
      <c r="BC12">
        <v>1</v>
      </c>
      <c r="BD12" t="str">
        <f t="shared" si="3"/>
        <v xml:space="preserve">N655WP  </v>
      </c>
      <c r="BE12">
        <v>1</v>
      </c>
      <c r="BG12">
        <v>0</v>
      </c>
      <c r="BH12">
        <v>0</v>
      </c>
      <c r="BI12">
        <v>0</v>
      </c>
      <c r="BJ12">
        <v>1025</v>
      </c>
      <c r="BK12">
        <v>-75</v>
      </c>
      <c r="BL12" t="s">
        <v>148</v>
      </c>
      <c r="BM12">
        <v>1</v>
      </c>
      <c r="BN12">
        <v>1</v>
      </c>
      <c r="BO12">
        <v>1</v>
      </c>
      <c r="BP12">
        <v>0</v>
      </c>
      <c r="BS12">
        <v>0</v>
      </c>
      <c r="BT12">
        <v>0</v>
      </c>
      <c r="BU12">
        <v>0</v>
      </c>
      <c r="CE12" t="str">
        <f>"20:16:15.244"</f>
        <v>20:16:15.244</v>
      </c>
      <c r="CF12">
        <v>244034194</v>
      </c>
      <c r="CS12">
        <v>3</v>
      </c>
      <c r="CT12">
        <v>2</v>
      </c>
      <c r="CU12">
        <v>0</v>
      </c>
      <c r="CV12">
        <v>2</v>
      </c>
      <c r="CW12">
        <v>0</v>
      </c>
      <c r="CX12">
        <v>5</v>
      </c>
      <c r="CY12">
        <v>7</v>
      </c>
      <c r="CZ12" t="s">
        <v>131</v>
      </c>
      <c r="DA12">
        <v>391</v>
      </c>
      <c r="DB12">
        <v>1</v>
      </c>
      <c r="DC12" t="s">
        <v>132</v>
      </c>
      <c r="DD12" t="s">
        <v>133</v>
      </c>
      <c r="DG12">
        <v>8132347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25">
      <c r="A13" t="str">
        <f>"10/06/2022 20:16:15.609"</f>
        <v>10/06/2022 20:16:15.609</v>
      </c>
      <c r="C13" t="str">
        <f t="shared" si="0"/>
        <v>FFDFD3C0</v>
      </c>
      <c r="D13" t="s">
        <v>134</v>
      </c>
      <c r="E13">
        <v>4</v>
      </c>
      <c r="F13">
        <v>1004</v>
      </c>
      <c r="G13" t="s">
        <v>135</v>
      </c>
      <c r="J13" t="s">
        <v>136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"20:16:15.242"</f>
        <v>20:16:15.242</v>
      </c>
      <c r="T13" t="str">
        <f>"20:16:15.242"</f>
        <v>20:16:15.242</v>
      </c>
      <c r="U13" t="str">
        <f t="shared" si="1"/>
        <v>A8A14F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9</v>
      </c>
      <c r="AF13" t="s">
        <v>126</v>
      </c>
      <c r="AG13">
        <v>0</v>
      </c>
      <c r="AH13">
        <v>0</v>
      </c>
      <c r="AI13">
        <v>1</v>
      </c>
      <c r="AJ13">
        <v>0</v>
      </c>
      <c r="AK13" t="s">
        <v>146</v>
      </c>
      <c r="AL13">
        <v>36.110709</v>
      </c>
      <c r="AM13" t="s">
        <v>147</v>
      </c>
      <c r="AN13">
        <v>-79.944699</v>
      </c>
      <c r="AO13">
        <v>100</v>
      </c>
      <c r="AP13">
        <v>1100</v>
      </c>
      <c r="AQ13" t="s">
        <v>129</v>
      </c>
      <c r="AR13">
        <v>-36</v>
      </c>
      <c r="AS13">
        <v>-29</v>
      </c>
      <c r="AT13">
        <v>640</v>
      </c>
      <c r="BB13" t="str">
        <f t="shared" si="2"/>
        <v>1200</v>
      </c>
      <c r="BC13">
        <v>1</v>
      </c>
      <c r="BD13" t="str">
        <f t="shared" si="3"/>
        <v xml:space="preserve">N655WP  </v>
      </c>
      <c r="BE13">
        <v>1</v>
      </c>
      <c r="BG13">
        <v>0</v>
      </c>
      <c r="BH13">
        <v>0</v>
      </c>
      <c r="BI13">
        <v>0</v>
      </c>
      <c r="BJ13">
        <v>1025</v>
      </c>
      <c r="BK13">
        <v>-75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"20:16:15.244"</f>
        <v>20:16:15.244</v>
      </c>
      <c r="CF13">
        <v>244034194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5</v>
      </c>
      <c r="CY13">
        <v>7</v>
      </c>
      <c r="CZ13" t="s">
        <v>131</v>
      </c>
      <c r="DA13">
        <v>391</v>
      </c>
      <c r="DB13">
        <v>1</v>
      </c>
      <c r="DC13" t="s">
        <v>132</v>
      </c>
      <c r="DD13" t="s">
        <v>133</v>
      </c>
      <c r="DG13">
        <v>8132347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25">
      <c r="A14" t="str">
        <f>"10/06/2022 20:16:16.422"</f>
        <v>10/06/2022 20:16:16.422</v>
      </c>
      <c r="C14" t="str">
        <f t="shared" si="0"/>
        <v>FFDFD3C0</v>
      </c>
      <c r="D14" t="s">
        <v>134</v>
      </c>
      <c r="E14">
        <v>4</v>
      </c>
      <c r="F14">
        <v>1004</v>
      </c>
      <c r="G14" t="s">
        <v>135</v>
      </c>
      <c r="J14" t="s">
        <v>136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"20:16:16.188"</f>
        <v>20:16:16.188</v>
      </c>
      <c r="T14" t="str">
        <f>"20:16:15.688"</f>
        <v>20:16:15.688</v>
      </c>
      <c r="U14" t="str">
        <f t="shared" si="1"/>
        <v>A8A14F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9</v>
      </c>
      <c r="AF14" t="s">
        <v>145</v>
      </c>
      <c r="AG14">
        <v>0</v>
      </c>
      <c r="AH14">
        <v>3</v>
      </c>
      <c r="AI14">
        <v>1</v>
      </c>
      <c r="AJ14">
        <v>0</v>
      </c>
      <c r="AK14" t="s">
        <v>149</v>
      </c>
      <c r="AL14">
        <v>36.110601000000003</v>
      </c>
      <c r="AM14" t="s">
        <v>150</v>
      </c>
      <c r="AN14">
        <v>-79.944935000000001</v>
      </c>
      <c r="AO14">
        <v>100</v>
      </c>
      <c r="AP14">
        <v>1100</v>
      </c>
      <c r="AQ14" t="s">
        <v>129</v>
      </c>
      <c r="AR14">
        <v>-36</v>
      </c>
      <c r="AS14">
        <v>-29</v>
      </c>
      <c r="AT14">
        <v>640</v>
      </c>
      <c r="BB14" t="str">
        <f t="shared" si="2"/>
        <v>1200</v>
      </c>
      <c r="BC14">
        <v>1</v>
      </c>
      <c r="BD14" t="str">
        <f t="shared" si="3"/>
        <v xml:space="preserve">N655WP  </v>
      </c>
      <c r="BE14">
        <v>1</v>
      </c>
      <c r="BG14">
        <v>0</v>
      </c>
      <c r="BH14">
        <v>0</v>
      </c>
      <c r="BI14">
        <v>0</v>
      </c>
      <c r="BJ14">
        <v>1050</v>
      </c>
      <c r="BK14">
        <v>-50</v>
      </c>
      <c r="BL14" t="s">
        <v>148</v>
      </c>
      <c r="BM14">
        <v>1</v>
      </c>
      <c r="BN14">
        <v>1</v>
      </c>
      <c r="BO14">
        <v>1</v>
      </c>
      <c r="BP14">
        <v>0</v>
      </c>
      <c r="BS14">
        <v>0</v>
      </c>
      <c r="BT14">
        <v>0</v>
      </c>
      <c r="BU14">
        <v>0</v>
      </c>
      <c r="CE14" t="str">
        <f>"20:16:16.189"</f>
        <v>20:16:16.189</v>
      </c>
      <c r="CF14">
        <v>188942244</v>
      </c>
      <c r="CS14">
        <v>3</v>
      </c>
      <c r="CT14">
        <v>2</v>
      </c>
      <c r="CU14">
        <v>0</v>
      </c>
      <c r="CV14">
        <v>2</v>
      </c>
      <c r="CW14">
        <v>0</v>
      </c>
      <c r="CX14">
        <v>5</v>
      </c>
      <c r="CY14">
        <v>7</v>
      </c>
      <c r="CZ14" t="s">
        <v>131</v>
      </c>
      <c r="DA14">
        <v>391</v>
      </c>
      <c r="DB14">
        <v>1</v>
      </c>
      <c r="DC14" t="s">
        <v>132</v>
      </c>
      <c r="DD14" t="s">
        <v>133</v>
      </c>
      <c r="DG14">
        <v>8133910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25">
      <c r="A15" t="str">
        <f>"10/06/2022 20:16:16.438"</f>
        <v>10/06/2022 20:16:16.438</v>
      </c>
      <c r="C15" t="str">
        <f>"FFD3D3C0"</f>
        <v>FFD3D3C0</v>
      </c>
      <c r="D15" t="s">
        <v>123</v>
      </c>
      <c r="E15">
        <v>27</v>
      </c>
      <c r="H15">
        <v>102</v>
      </c>
      <c r="I15" t="s">
        <v>151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"20:16:16.188"</f>
        <v>20:16:16.188</v>
      </c>
      <c r="T15" t="str">
        <f>"20:16:15.288"</f>
        <v>20:16:15.288</v>
      </c>
      <c r="U15" t="str">
        <f t="shared" si="1"/>
        <v>A8A14F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9</v>
      </c>
      <c r="AF15" t="s">
        <v>145</v>
      </c>
      <c r="AG15">
        <v>0</v>
      </c>
      <c r="AH15">
        <v>3</v>
      </c>
      <c r="AI15">
        <v>1</v>
      </c>
      <c r="AJ15">
        <v>0</v>
      </c>
      <c r="AK15" t="s">
        <v>149</v>
      </c>
      <c r="AL15">
        <v>36.110601000000003</v>
      </c>
      <c r="AM15" t="s">
        <v>150</v>
      </c>
      <c r="AN15">
        <v>-79.944935000000001</v>
      </c>
      <c r="AO15">
        <v>100</v>
      </c>
      <c r="AP15">
        <v>1100</v>
      </c>
      <c r="AQ15" t="s">
        <v>129</v>
      </c>
      <c r="AR15">
        <v>-36</v>
      </c>
      <c r="AS15">
        <v>-29</v>
      </c>
      <c r="AT15">
        <v>640</v>
      </c>
      <c r="BB15" t="str">
        <f t="shared" si="2"/>
        <v>1200</v>
      </c>
      <c r="BC15">
        <v>1</v>
      </c>
      <c r="BG15">
        <v>0</v>
      </c>
      <c r="BH15">
        <v>0</v>
      </c>
      <c r="BI15">
        <v>0</v>
      </c>
      <c r="BJ15">
        <v>1025</v>
      </c>
      <c r="BK15">
        <v>-75</v>
      </c>
      <c r="BL15" t="s">
        <v>148</v>
      </c>
      <c r="BM15">
        <v>1</v>
      </c>
      <c r="BN15">
        <v>1</v>
      </c>
      <c r="BO15">
        <v>1</v>
      </c>
      <c r="BP15">
        <v>0</v>
      </c>
      <c r="BS15">
        <v>0</v>
      </c>
      <c r="BT15">
        <v>0</v>
      </c>
      <c r="BU15">
        <v>0</v>
      </c>
      <c r="CE15" t="str">
        <f>"20:16:16.189"</f>
        <v>20:16:16.189</v>
      </c>
      <c r="CF15">
        <v>188635997</v>
      </c>
      <c r="CS15">
        <v>3</v>
      </c>
      <c r="CT15">
        <v>2</v>
      </c>
      <c r="CU15">
        <v>0</v>
      </c>
      <c r="CV15">
        <v>2</v>
      </c>
      <c r="CW15">
        <v>0</v>
      </c>
      <c r="CX15">
        <v>5</v>
      </c>
      <c r="CY15">
        <v>7</v>
      </c>
      <c r="CZ15" t="s">
        <v>131</v>
      </c>
      <c r="DA15">
        <v>404</v>
      </c>
      <c r="DB15">
        <v>0</v>
      </c>
      <c r="DC15" t="s">
        <v>152</v>
      </c>
      <c r="DD15" t="s">
        <v>153</v>
      </c>
      <c r="DG15">
        <v>13888776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25">
      <c r="A16" t="str">
        <f>"10/06/2022 20:16:16.438"</f>
        <v>10/06/2022 20:16:16.438</v>
      </c>
      <c r="C16" t="str">
        <f>"FFDFD3C0"</f>
        <v>FFDFD3C0</v>
      </c>
      <c r="D16" t="s">
        <v>123</v>
      </c>
      <c r="E16">
        <v>25</v>
      </c>
      <c r="H16">
        <v>100</v>
      </c>
      <c r="I16" t="s">
        <v>124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"20:16:16.188"</f>
        <v>20:16:16.188</v>
      </c>
      <c r="T16" t="str">
        <f>"20:16:15.688"</f>
        <v>20:16:15.688</v>
      </c>
      <c r="U16" t="str">
        <f t="shared" si="1"/>
        <v>A8A14F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9</v>
      </c>
      <c r="AF16" t="s">
        <v>145</v>
      </c>
      <c r="AG16">
        <v>0</v>
      </c>
      <c r="AH16">
        <v>3</v>
      </c>
      <c r="AI16">
        <v>1</v>
      </c>
      <c r="AJ16">
        <v>0</v>
      </c>
      <c r="AK16" t="s">
        <v>149</v>
      </c>
      <c r="AL16">
        <v>36.110601000000003</v>
      </c>
      <c r="AM16" t="s">
        <v>150</v>
      </c>
      <c r="AN16">
        <v>-79.944935000000001</v>
      </c>
      <c r="AO16">
        <v>100</v>
      </c>
      <c r="AP16">
        <v>1100</v>
      </c>
      <c r="AQ16" t="s">
        <v>129</v>
      </c>
      <c r="AR16">
        <v>-36</v>
      </c>
      <c r="AS16">
        <v>-29</v>
      </c>
      <c r="AT16">
        <v>640</v>
      </c>
      <c r="BB16" t="str">
        <f t="shared" si="2"/>
        <v>1200</v>
      </c>
      <c r="BC16">
        <v>1</v>
      </c>
      <c r="BD16" t="str">
        <f>"N655WP  "</f>
        <v xml:space="preserve">N655WP  </v>
      </c>
      <c r="BE16">
        <v>1</v>
      </c>
      <c r="BG16">
        <v>0</v>
      </c>
      <c r="BH16">
        <v>0</v>
      </c>
      <c r="BI16">
        <v>0</v>
      </c>
      <c r="BJ16">
        <v>1050</v>
      </c>
      <c r="BK16">
        <v>-50</v>
      </c>
      <c r="BL16" t="s">
        <v>148</v>
      </c>
      <c r="BM16">
        <v>1</v>
      </c>
      <c r="BN16">
        <v>1</v>
      </c>
      <c r="BO16">
        <v>1</v>
      </c>
      <c r="BP16">
        <v>0</v>
      </c>
      <c r="BS16">
        <v>0</v>
      </c>
      <c r="BT16">
        <v>0</v>
      </c>
      <c r="BU16">
        <v>0</v>
      </c>
      <c r="CE16" t="str">
        <f>"20:16:16.189"</f>
        <v>20:16:16.189</v>
      </c>
      <c r="CF16">
        <v>188942244</v>
      </c>
      <c r="CS16">
        <v>3</v>
      </c>
      <c r="CT16">
        <v>2</v>
      </c>
      <c r="CU16">
        <v>0</v>
      </c>
      <c r="CV16">
        <v>2</v>
      </c>
      <c r="CW16">
        <v>0</v>
      </c>
      <c r="CX16">
        <v>5</v>
      </c>
      <c r="CY16">
        <v>7</v>
      </c>
      <c r="CZ16" t="s">
        <v>131</v>
      </c>
      <c r="DA16">
        <v>391</v>
      </c>
      <c r="DB16">
        <v>1</v>
      </c>
      <c r="DC16" t="s">
        <v>132</v>
      </c>
      <c r="DD16" t="s">
        <v>133</v>
      </c>
      <c r="DG16">
        <v>8133910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25">
      <c r="A17" t="str">
        <f>"10/06/2022 20:16:16.766"</f>
        <v>10/06/2022 20:16:16.766</v>
      </c>
      <c r="C17" t="str">
        <f>"FFD3D3C0"</f>
        <v>FFD3D3C0</v>
      </c>
      <c r="D17" t="s">
        <v>154</v>
      </c>
      <c r="E17">
        <v>8</v>
      </c>
      <c r="H17">
        <v>176</v>
      </c>
      <c r="I17" t="s">
        <v>155</v>
      </c>
      <c r="J17" t="s">
        <v>145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"20:16:16.188"</f>
        <v>20:16:16.188</v>
      </c>
      <c r="T17" t="str">
        <f>"20:16:15.288"</f>
        <v>20:16:15.288</v>
      </c>
      <c r="U17" t="str">
        <f t="shared" si="1"/>
        <v>A8A14F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9</v>
      </c>
      <c r="AF17" t="s">
        <v>126</v>
      </c>
      <c r="AG17">
        <v>0</v>
      </c>
      <c r="AH17">
        <v>0</v>
      </c>
      <c r="AI17">
        <v>1</v>
      </c>
      <c r="AJ17">
        <v>0</v>
      </c>
      <c r="AK17" t="s">
        <v>149</v>
      </c>
      <c r="AL17">
        <v>36.110601000000003</v>
      </c>
      <c r="AM17" t="s">
        <v>150</v>
      </c>
      <c r="AN17">
        <v>-79.944935000000001</v>
      </c>
      <c r="AO17">
        <v>100</v>
      </c>
      <c r="AP17">
        <v>1100</v>
      </c>
      <c r="AQ17" t="s">
        <v>129</v>
      </c>
      <c r="AR17">
        <v>-36</v>
      </c>
      <c r="AS17">
        <v>-29</v>
      </c>
      <c r="AT17">
        <v>640</v>
      </c>
      <c r="BB17" t="str">
        <f t="shared" si="2"/>
        <v>1200</v>
      </c>
      <c r="BC17">
        <v>0</v>
      </c>
      <c r="BG17">
        <v>0</v>
      </c>
      <c r="BH17">
        <v>0</v>
      </c>
      <c r="BI17">
        <v>0</v>
      </c>
      <c r="BJ17">
        <v>1025</v>
      </c>
      <c r="BK17">
        <v>-75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"20:16:16.189"</f>
        <v>20:16:16.189</v>
      </c>
      <c r="CF17">
        <v>188635997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5</v>
      </c>
      <c r="CY17">
        <v>7</v>
      </c>
      <c r="CZ17" t="s">
        <v>131</v>
      </c>
      <c r="DA17">
        <v>404</v>
      </c>
      <c r="DB17">
        <v>0</v>
      </c>
      <c r="DC17" t="s">
        <v>152</v>
      </c>
      <c r="DD17" t="s">
        <v>153</v>
      </c>
      <c r="DG17">
        <v>13888776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1</v>
      </c>
      <c r="DO17">
        <v>1</v>
      </c>
      <c r="DP17">
        <v>1</v>
      </c>
      <c r="DQ17">
        <v>0</v>
      </c>
      <c r="DR17">
        <v>0</v>
      </c>
      <c r="DS17">
        <v>1</v>
      </c>
    </row>
    <row r="18" spans="1:123" x14ac:dyDescent="0.25">
      <c r="A18" t="str">
        <f>"10/06/2022 20:16:17.280"</f>
        <v>10/06/2022 20:16:17.280</v>
      </c>
      <c r="C18" t="str">
        <f>"FFD3D3C0"</f>
        <v>FFD3D3C0</v>
      </c>
      <c r="D18" t="s">
        <v>123</v>
      </c>
      <c r="E18">
        <v>25</v>
      </c>
      <c r="H18">
        <v>100</v>
      </c>
      <c r="I18" t="s">
        <v>124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"20:16:16.664"</f>
        <v>20:16:16.664</v>
      </c>
      <c r="T18" t="str">
        <f>"20:16:16.264"</f>
        <v>20:16:16.264</v>
      </c>
      <c r="U18" t="str">
        <f t="shared" si="1"/>
        <v>A8A14F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9</v>
      </c>
      <c r="AF18" t="s">
        <v>145</v>
      </c>
      <c r="AG18">
        <v>0</v>
      </c>
      <c r="AH18">
        <v>3</v>
      </c>
      <c r="AI18">
        <v>1</v>
      </c>
      <c r="AJ18">
        <v>0</v>
      </c>
      <c r="AK18" t="s">
        <v>156</v>
      </c>
      <c r="AL18">
        <v>36.110494000000003</v>
      </c>
      <c r="AM18" t="s">
        <v>157</v>
      </c>
      <c r="AN18">
        <v>-79.944998999999996</v>
      </c>
      <c r="AO18">
        <v>100</v>
      </c>
      <c r="AP18">
        <v>1100</v>
      </c>
      <c r="AQ18" t="s">
        <v>129</v>
      </c>
      <c r="AR18">
        <v>-37</v>
      </c>
      <c r="AS18">
        <v>-28</v>
      </c>
      <c r="AT18">
        <v>576</v>
      </c>
      <c r="BB18" t="str">
        <f t="shared" si="2"/>
        <v>1200</v>
      </c>
      <c r="BC18">
        <v>1</v>
      </c>
      <c r="BG18">
        <v>0</v>
      </c>
      <c r="BH18">
        <v>0</v>
      </c>
      <c r="BI18">
        <v>0</v>
      </c>
      <c r="BJ18">
        <v>1050</v>
      </c>
      <c r="BK18">
        <v>-50</v>
      </c>
      <c r="BL18" t="s">
        <v>148</v>
      </c>
      <c r="BM18">
        <v>1</v>
      </c>
      <c r="BN18">
        <v>1</v>
      </c>
      <c r="BO18">
        <v>1</v>
      </c>
      <c r="BP18">
        <v>0</v>
      </c>
      <c r="BS18">
        <v>0</v>
      </c>
      <c r="BT18">
        <v>0</v>
      </c>
      <c r="BU18">
        <v>0</v>
      </c>
      <c r="CE18" t="str">
        <f>"20:16:16.669"</f>
        <v>20:16:16.669</v>
      </c>
      <c r="CF18">
        <v>668589259</v>
      </c>
      <c r="CS18">
        <v>3</v>
      </c>
      <c r="CT18">
        <v>2</v>
      </c>
      <c r="CU18">
        <v>0</v>
      </c>
      <c r="CV18">
        <v>2</v>
      </c>
      <c r="CW18">
        <v>0</v>
      </c>
      <c r="CX18">
        <v>5</v>
      </c>
      <c r="CY18">
        <v>7</v>
      </c>
      <c r="CZ18" t="s">
        <v>131</v>
      </c>
      <c r="DA18">
        <v>404</v>
      </c>
      <c r="DB18">
        <v>0</v>
      </c>
      <c r="DC18" t="s">
        <v>152</v>
      </c>
      <c r="DD18" t="s">
        <v>153</v>
      </c>
      <c r="DG18">
        <v>13888883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1</v>
      </c>
      <c r="DO18">
        <v>1</v>
      </c>
      <c r="DP18">
        <v>1</v>
      </c>
      <c r="DQ18">
        <v>0</v>
      </c>
      <c r="DR18">
        <v>0</v>
      </c>
      <c r="DS18">
        <v>1</v>
      </c>
    </row>
    <row r="19" spans="1:123" x14ac:dyDescent="0.25">
      <c r="A19" t="str">
        <f>"10/06/2022 20:16:17.280"</f>
        <v>10/06/2022 20:16:17.280</v>
      </c>
      <c r="C19" t="str">
        <f>"FFD3D3C0"</f>
        <v>FFD3D3C0</v>
      </c>
      <c r="D19" t="s">
        <v>134</v>
      </c>
      <c r="E19">
        <v>4</v>
      </c>
      <c r="F19">
        <v>1004</v>
      </c>
      <c r="G19" t="s">
        <v>135</v>
      </c>
      <c r="J19" t="s">
        <v>136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"20:16:16.664"</f>
        <v>20:16:16.664</v>
      </c>
      <c r="T19" t="str">
        <f>"20:16:16.264"</f>
        <v>20:16:16.264</v>
      </c>
      <c r="U19" t="str">
        <f t="shared" si="1"/>
        <v>A8A14F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9</v>
      </c>
      <c r="AF19" t="s">
        <v>145</v>
      </c>
      <c r="AG19">
        <v>0</v>
      </c>
      <c r="AH19">
        <v>3</v>
      </c>
      <c r="AI19">
        <v>1</v>
      </c>
      <c r="AJ19">
        <v>0</v>
      </c>
      <c r="AK19" t="s">
        <v>156</v>
      </c>
      <c r="AL19">
        <v>36.110494000000003</v>
      </c>
      <c r="AM19" t="s">
        <v>157</v>
      </c>
      <c r="AN19">
        <v>-79.944998999999996</v>
      </c>
      <c r="AO19">
        <v>100</v>
      </c>
      <c r="AP19">
        <v>1100</v>
      </c>
      <c r="AQ19" t="s">
        <v>129</v>
      </c>
      <c r="AR19">
        <v>-37</v>
      </c>
      <c r="AS19">
        <v>-28</v>
      </c>
      <c r="AT19">
        <v>576</v>
      </c>
      <c r="BB19" t="str">
        <f t="shared" si="2"/>
        <v>1200</v>
      </c>
      <c r="BC19">
        <v>1</v>
      </c>
      <c r="BG19">
        <v>0</v>
      </c>
      <c r="BH19">
        <v>0</v>
      </c>
      <c r="BI19">
        <v>0</v>
      </c>
      <c r="BJ19">
        <v>1050</v>
      </c>
      <c r="BK19">
        <v>-50</v>
      </c>
      <c r="BL19" t="s">
        <v>148</v>
      </c>
      <c r="BM19">
        <v>1</v>
      </c>
      <c r="BN19">
        <v>1</v>
      </c>
      <c r="BO19">
        <v>1</v>
      </c>
      <c r="BP19">
        <v>0</v>
      </c>
      <c r="BS19">
        <v>0</v>
      </c>
      <c r="BT19">
        <v>0</v>
      </c>
      <c r="BU19">
        <v>0</v>
      </c>
      <c r="CE19" t="str">
        <f>"20:16:16.669"</f>
        <v>20:16:16.669</v>
      </c>
      <c r="CF19">
        <v>668589259</v>
      </c>
      <c r="CS19">
        <v>3</v>
      </c>
      <c r="CT19">
        <v>2</v>
      </c>
      <c r="CU19">
        <v>0</v>
      </c>
      <c r="CV19">
        <v>2</v>
      </c>
      <c r="CW19">
        <v>0</v>
      </c>
      <c r="CX19">
        <v>5</v>
      </c>
      <c r="CY19">
        <v>7</v>
      </c>
      <c r="CZ19" t="s">
        <v>131</v>
      </c>
      <c r="DA19">
        <v>404</v>
      </c>
      <c r="DB19">
        <v>0</v>
      </c>
      <c r="DC19" t="s">
        <v>152</v>
      </c>
      <c r="DD19" t="s">
        <v>153</v>
      </c>
      <c r="DG19">
        <v>13888883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1</v>
      </c>
      <c r="DO19">
        <v>1</v>
      </c>
      <c r="DP19">
        <v>1</v>
      </c>
      <c r="DQ19">
        <v>0</v>
      </c>
      <c r="DR19">
        <v>0</v>
      </c>
      <c r="DS19">
        <v>1</v>
      </c>
    </row>
    <row r="20" spans="1:123" x14ac:dyDescent="0.25">
      <c r="A20" t="str">
        <f>"10/06/2022 20:16:17.296"</f>
        <v>10/06/2022 20:16:17.296</v>
      </c>
      <c r="C20" t="str">
        <f>"FFD3D3C0"</f>
        <v>FFD3D3C0</v>
      </c>
      <c r="D20" t="s">
        <v>123</v>
      </c>
      <c r="E20">
        <v>27</v>
      </c>
      <c r="H20">
        <v>102</v>
      </c>
      <c r="I20" t="s">
        <v>151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"20:16:16.664"</f>
        <v>20:16:16.664</v>
      </c>
      <c r="T20" t="str">
        <f>"20:16:16.264"</f>
        <v>20:16:16.264</v>
      </c>
      <c r="U20" t="str">
        <f t="shared" si="1"/>
        <v>A8A14F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9</v>
      </c>
      <c r="AF20" t="s">
        <v>145</v>
      </c>
      <c r="AG20">
        <v>0</v>
      </c>
      <c r="AH20">
        <v>3</v>
      </c>
      <c r="AI20">
        <v>1</v>
      </c>
      <c r="AJ20">
        <v>0</v>
      </c>
      <c r="AK20" t="s">
        <v>156</v>
      </c>
      <c r="AL20">
        <v>36.110494000000003</v>
      </c>
      <c r="AM20" t="s">
        <v>157</v>
      </c>
      <c r="AN20">
        <v>-79.944998999999996</v>
      </c>
      <c r="AO20">
        <v>100</v>
      </c>
      <c r="AP20">
        <v>1100</v>
      </c>
      <c r="AQ20" t="s">
        <v>129</v>
      </c>
      <c r="AR20">
        <v>-37</v>
      </c>
      <c r="AS20">
        <v>-28</v>
      </c>
      <c r="AT20">
        <v>576</v>
      </c>
      <c r="BB20" t="str">
        <f t="shared" si="2"/>
        <v>1200</v>
      </c>
      <c r="BC20">
        <v>1</v>
      </c>
      <c r="BG20">
        <v>0</v>
      </c>
      <c r="BH20">
        <v>0</v>
      </c>
      <c r="BI20">
        <v>0</v>
      </c>
      <c r="BJ20">
        <v>1050</v>
      </c>
      <c r="BK20">
        <v>-50</v>
      </c>
      <c r="BL20" t="s">
        <v>148</v>
      </c>
      <c r="BM20">
        <v>1</v>
      </c>
      <c r="BN20">
        <v>1</v>
      </c>
      <c r="BO20">
        <v>1</v>
      </c>
      <c r="BP20">
        <v>0</v>
      </c>
      <c r="BS20">
        <v>0</v>
      </c>
      <c r="BT20">
        <v>0</v>
      </c>
      <c r="BU20">
        <v>0</v>
      </c>
      <c r="CE20" t="str">
        <f>"20:16:16.669"</f>
        <v>20:16:16.669</v>
      </c>
      <c r="CF20">
        <v>668589259</v>
      </c>
      <c r="CS20">
        <v>3</v>
      </c>
      <c r="CT20">
        <v>2</v>
      </c>
      <c r="CU20">
        <v>0</v>
      </c>
      <c r="CV20">
        <v>2</v>
      </c>
      <c r="CW20">
        <v>0</v>
      </c>
      <c r="CX20">
        <v>5</v>
      </c>
      <c r="CY20">
        <v>7</v>
      </c>
      <c r="CZ20" t="s">
        <v>131</v>
      </c>
      <c r="DA20">
        <v>404</v>
      </c>
      <c r="DB20">
        <v>0</v>
      </c>
      <c r="DC20" t="s">
        <v>152</v>
      </c>
      <c r="DD20" t="s">
        <v>153</v>
      </c>
      <c r="DG20">
        <v>13888883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1</v>
      </c>
      <c r="DO20">
        <v>1</v>
      </c>
      <c r="DP20">
        <v>1</v>
      </c>
      <c r="DQ20">
        <v>0</v>
      </c>
      <c r="DR20">
        <v>0</v>
      </c>
      <c r="DS20">
        <v>1</v>
      </c>
    </row>
    <row r="21" spans="1:123" x14ac:dyDescent="0.25">
      <c r="A21" t="str">
        <f>"10/06/2022 20:16:17.905"</f>
        <v>10/06/2022 20:16:17.905</v>
      </c>
      <c r="C21" t="str">
        <f>"FFD3D3C0"</f>
        <v>FFD3D3C0</v>
      </c>
      <c r="D21" t="s">
        <v>134</v>
      </c>
      <c r="E21">
        <v>5</v>
      </c>
      <c r="F21">
        <v>1005</v>
      </c>
      <c r="G21" t="s">
        <v>155</v>
      </c>
      <c r="J21" t="s">
        <v>136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"20:16:17.641"</f>
        <v>20:16:17.641</v>
      </c>
      <c r="T21" t="str">
        <f>"20:16:16.341"</f>
        <v>20:16:16.341</v>
      </c>
      <c r="U21" t="str">
        <f t="shared" si="1"/>
        <v>A8A14F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9</v>
      </c>
      <c r="AF21" t="s">
        <v>126</v>
      </c>
      <c r="AG21">
        <v>0</v>
      </c>
      <c r="AH21">
        <v>0</v>
      </c>
      <c r="AI21">
        <v>1</v>
      </c>
      <c r="AJ21">
        <v>0</v>
      </c>
      <c r="AK21" t="s">
        <v>158</v>
      </c>
      <c r="AL21">
        <v>36.110387000000003</v>
      </c>
      <c r="AM21" t="s">
        <v>159</v>
      </c>
      <c r="AN21">
        <v>-79.945300000000003</v>
      </c>
      <c r="AO21">
        <v>100</v>
      </c>
      <c r="AP21">
        <v>1100</v>
      </c>
      <c r="AQ21" t="s">
        <v>129</v>
      </c>
      <c r="AR21">
        <v>-37</v>
      </c>
      <c r="AS21">
        <v>-28</v>
      </c>
      <c r="AT21">
        <v>576</v>
      </c>
      <c r="BB21" t="str">
        <f t="shared" si="2"/>
        <v>1200</v>
      </c>
      <c r="BC21">
        <v>1</v>
      </c>
      <c r="BG21">
        <v>0</v>
      </c>
      <c r="BH21">
        <v>0</v>
      </c>
      <c r="BI21">
        <v>0</v>
      </c>
      <c r="BJ21">
        <v>1050</v>
      </c>
      <c r="BK21">
        <v>-50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"20:16:17.643"</f>
        <v>20:16:17.643</v>
      </c>
      <c r="CF21">
        <v>643494313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131</v>
      </c>
      <c r="DA21">
        <v>404</v>
      </c>
      <c r="DB21">
        <v>0</v>
      </c>
      <c r="DC21" t="s">
        <v>152</v>
      </c>
      <c r="DD21" t="s">
        <v>153</v>
      </c>
      <c r="DG21">
        <v>13889108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1</v>
      </c>
      <c r="DO21">
        <v>1</v>
      </c>
      <c r="DP21">
        <v>1</v>
      </c>
      <c r="DQ21">
        <v>0</v>
      </c>
      <c r="DR21">
        <v>0</v>
      </c>
      <c r="DS21">
        <v>1</v>
      </c>
    </row>
    <row r="22" spans="1:123" x14ac:dyDescent="0.25">
      <c r="A22" t="str">
        <f>"10/06/2022 20:16:18.436"</f>
        <v>10/06/2022 20:16:18.436</v>
      </c>
      <c r="C22" t="str">
        <f>"FFDFD3C0"</f>
        <v>FFDFD3C0</v>
      </c>
      <c r="D22" t="s">
        <v>134</v>
      </c>
      <c r="E22">
        <v>4</v>
      </c>
      <c r="F22">
        <v>1004</v>
      </c>
      <c r="G22" t="s">
        <v>135</v>
      </c>
      <c r="J22" t="s">
        <v>136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"20:16:18.211"</f>
        <v>20:16:18.211</v>
      </c>
      <c r="T22" t="str">
        <f>"20:16:17.711"</f>
        <v>20:16:17.711</v>
      </c>
      <c r="U22" t="str">
        <f t="shared" si="1"/>
        <v>A8A14F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9</v>
      </c>
      <c r="AF22" t="s">
        <v>145</v>
      </c>
      <c r="AG22">
        <v>0</v>
      </c>
      <c r="AH22">
        <v>3</v>
      </c>
      <c r="AI22">
        <v>1</v>
      </c>
      <c r="AJ22">
        <v>0</v>
      </c>
      <c r="AK22" t="s">
        <v>160</v>
      </c>
      <c r="AL22">
        <v>36.110321999999996</v>
      </c>
      <c r="AM22" t="s">
        <v>161</v>
      </c>
      <c r="AN22">
        <v>-79.945342999999994</v>
      </c>
      <c r="AO22">
        <v>100</v>
      </c>
      <c r="AP22">
        <v>1100</v>
      </c>
      <c r="AQ22" t="s">
        <v>129</v>
      </c>
      <c r="AR22">
        <v>-37</v>
      </c>
      <c r="AS22">
        <v>-28</v>
      </c>
      <c r="AT22">
        <v>512</v>
      </c>
      <c r="BB22" t="str">
        <f t="shared" si="2"/>
        <v>1200</v>
      </c>
      <c r="BC22">
        <v>1</v>
      </c>
      <c r="BD22" t="str">
        <f>"N655WP  "</f>
        <v xml:space="preserve">N655WP  </v>
      </c>
      <c r="BE22">
        <v>1</v>
      </c>
      <c r="BG22">
        <v>0</v>
      </c>
      <c r="BH22">
        <v>0</v>
      </c>
      <c r="BI22">
        <v>0</v>
      </c>
      <c r="BJ22">
        <v>1050</v>
      </c>
      <c r="BK22">
        <v>-50</v>
      </c>
      <c r="BL22" t="s">
        <v>148</v>
      </c>
      <c r="BM22">
        <v>1</v>
      </c>
      <c r="BN22">
        <v>1</v>
      </c>
      <c r="BO22">
        <v>1</v>
      </c>
      <c r="BP22">
        <v>0</v>
      </c>
      <c r="BS22">
        <v>0</v>
      </c>
      <c r="BT22">
        <v>0</v>
      </c>
      <c r="BU22">
        <v>0</v>
      </c>
      <c r="CE22" t="str">
        <f>"20:16:18.214"</f>
        <v>20:16:18.214</v>
      </c>
      <c r="CF22">
        <v>213745237</v>
      </c>
      <c r="CS22">
        <v>3</v>
      </c>
      <c r="CT22">
        <v>2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131</v>
      </c>
      <c r="DA22">
        <v>391</v>
      </c>
      <c r="DB22">
        <v>1</v>
      </c>
      <c r="DC22" t="s">
        <v>132</v>
      </c>
      <c r="DD22" t="s">
        <v>133</v>
      </c>
      <c r="DG22">
        <v>8137382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25">
      <c r="A23" t="str">
        <f>"10/06/2022 20:16:18.436"</f>
        <v>10/06/2022 20:16:18.436</v>
      </c>
      <c r="C23" t="str">
        <f>"FFDFD3C0"</f>
        <v>FFDFD3C0</v>
      </c>
      <c r="D23" t="s">
        <v>123</v>
      </c>
      <c r="E23">
        <v>25</v>
      </c>
      <c r="H23">
        <v>100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"20:16:18.211"</f>
        <v>20:16:18.211</v>
      </c>
      <c r="T23" t="str">
        <f>"20:16:17.711"</f>
        <v>20:16:17.711</v>
      </c>
      <c r="U23" t="str">
        <f t="shared" si="1"/>
        <v>A8A14F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9</v>
      </c>
      <c r="AF23" t="s">
        <v>145</v>
      </c>
      <c r="AG23">
        <v>0</v>
      </c>
      <c r="AH23">
        <v>3</v>
      </c>
      <c r="AI23">
        <v>1</v>
      </c>
      <c r="AJ23">
        <v>0</v>
      </c>
      <c r="AK23" t="s">
        <v>160</v>
      </c>
      <c r="AL23">
        <v>36.110321999999996</v>
      </c>
      <c r="AM23" t="s">
        <v>161</v>
      </c>
      <c r="AN23">
        <v>-79.945342999999994</v>
      </c>
      <c r="AO23">
        <v>100</v>
      </c>
      <c r="AP23">
        <v>1100</v>
      </c>
      <c r="AQ23" t="s">
        <v>129</v>
      </c>
      <c r="AR23">
        <v>-37</v>
      </c>
      <c r="AS23">
        <v>-28</v>
      </c>
      <c r="AT23">
        <v>512</v>
      </c>
      <c r="BB23" t="str">
        <f t="shared" si="2"/>
        <v>1200</v>
      </c>
      <c r="BC23">
        <v>1</v>
      </c>
      <c r="BD23" t="str">
        <f>"N655WP  "</f>
        <v xml:space="preserve">N655WP  </v>
      </c>
      <c r="BE23">
        <v>1</v>
      </c>
      <c r="BG23">
        <v>0</v>
      </c>
      <c r="BH23">
        <v>0</v>
      </c>
      <c r="BI23">
        <v>0</v>
      </c>
      <c r="BJ23">
        <v>1050</v>
      </c>
      <c r="BK23">
        <v>-50</v>
      </c>
      <c r="BL23" t="s">
        <v>148</v>
      </c>
      <c r="BM23">
        <v>1</v>
      </c>
      <c r="BN23">
        <v>1</v>
      </c>
      <c r="BO23">
        <v>1</v>
      </c>
      <c r="BP23">
        <v>0</v>
      </c>
      <c r="BS23">
        <v>0</v>
      </c>
      <c r="BT23">
        <v>0</v>
      </c>
      <c r="BU23">
        <v>0</v>
      </c>
      <c r="CE23" t="str">
        <f>"20:16:18.214"</f>
        <v>20:16:18.214</v>
      </c>
      <c r="CF23">
        <v>213745237</v>
      </c>
      <c r="CS23">
        <v>3</v>
      </c>
      <c r="CT23">
        <v>2</v>
      </c>
      <c r="CU23">
        <v>0</v>
      </c>
      <c r="CV23">
        <v>2</v>
      </c>
      <c r="CW23">
        <v>0</v>
      </c>
      <c r="CX23">
        <v>5</v>
      </c>
      <c r="CY23">
        <v>7</v>
      </c>
      <c r="CZ23" t="s">
        <v>131</v>
      </c>
      <c r="DA23">
        <v>391</v>
      </c>
      <c r="DB23">
        <v>1</v>
      </c>
      <c r="DC23" t="s">
        <v>132</v>
      </c>
      <c r="DD23" t="s">
        <v>133</v>
      </c>
      <c r="DG23">
        <v>8137382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25">
      <c r="A24" t="str">
        <f>"10/06/2022 20:16:19.530"</f>
        <v>10/06/2022 20:16:19.530</v>
      </c>
      <c r="C24" t="str">
        <f>"FFDFD3C0"</f>
        <v>FFDFD3C0</v>
      </c>
      <c r="D24" t="s">
        <v>123</v>
      </c>
      <c r="E24">
        <v>25</v>
      </c>
      <c r="H24">
        <v>100</v>
      </c>
      <c r="I24" t="s">
        <v>124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"20:16:19.211"</f>
        <v>20:16:19.211</v>
      </c>
      <c r="T24" t="str">
        <f>"20:16:18.711"</f>
        <v>20:16:18.711</v>
      </c>
      <c r="U24" t="str">
        <f t="shared" si="1"/>
        <v>A8A14F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9</v>
      </c>
      <c r="AF24" t="s">
        <v>145</v>
      </c>
      <c r="AG24">
        <v>0</v>
      </c>
      <c r="AH24">
        <v>3</v>
      </c>
      <c r="AI24">
        <v>1</v>
      </c>
      <c r="AJ24">
        <v>0</v>
      </c>
      <c r="AK24" t="s">
        <v>162</v>
      </c>
      <c r="AL24">
        <v>36.110151000000002</v>
      </c>
      <c r="AM24" t="s">
        <v>163</v>
      </c>
      <c r="AN24">
        <v>-79.945514000000003</v>
      </c>
      <c r="AO24">
        <v>100</v>
      </c>
      <c r="AP24">
        <v>1100</v>
      </c>
      <c r="AQ24" t="s">
        <v>129</v>
      </c>
      <c r="AR24">
        <v>-37</v>
      </c>
      <c r="AS24">
        <v>-29</v>
      </c>
      <c r="AT24">
        <v>256</v>
      </c>
      <c r="BB24" t="str">
        <f t="shared" si="2"/>
        <v>1200</v>
      </c>
      <c r="BC24">
        <v>1</v>
      </c>
      <c r="BD24" t="str">
        <f>"N655WP  "</f>
        <v xml:space="preserve">N655WP  </v>
      </c>
      <c r="BE24">
        <v>1</v>
      </c>
      <c r="BG24">
        <v>0</v>
      </c>
      <c r="BH24">
        <v>0</v>
      </c>
      <c r="BI24">
        <v>0</v>
      </c>
      <c r="BJ24">
        <v>1075</v>
      </c>
      <c r="BK24">
        <v>-25</v>
      </c>
      <c r="BL24" t="s">
        <v>148</v>
      </c>
      <c r="BM24">
        <v>1</v>
      </c>
      <c r="BN24">
        <v>1</v>
      </c>
      <c r="BO24">
        <v>1</v>
      </c>
      <c r="BP24">
        <v>0</v>
      </c>
      <c r="BS24">
        <v>0</v>
      </c>
      <c r="BT24">
        <v>0</v>
      </c>
      <c r="BU24">
        <v>0</v>
      </c>
      <c r="CE24" t="str">
        <f>"20:16:19.219"</f>
        <v>20:16:19.219</v>
      </c>
      <c r="CF24">
        <v>218647446</v>
      </c>
      <c r="CS24">
        <v>3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131</v>
      </c>
      <c r="DA24">
        <v>391</v>
      </c>
      <c r="DB24">
        <v>1</v>
      </c>
      <c r="DC24" t="s">
        <v>132</v>
      </c>
      <c r="DD24" t="s">
        <v>133</v>
      </c>
      <c r="DG24">
        <v>8139044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25">
      <c r="A25" t="str">
        <f>"10/06/2022 20:16:19.530"</f>
        <v>10/06/2022 20:16:19.530</v>
      </c>
      <c r="C25" t="str">
        <f>"FFD3D3C0"</f>
        <v>FFD3D3C0</v>
      </c>
      <c r="D25" t="s">
        <v>134</v>
      </c>
      <c r="E25">
        <v>5</v>
      </c>
      <c r="F25">
        <v>1005</v>
      </c>
      <c r="G25" t="s">
        <v>155</v>
      </c>
      <c r="J25" t="s">
        <v>136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"20:16:19.211"</f>
        <v>20:16:19.211</v>
      </c>
      <c r="T25" t="str">
        <f>"20:16:18.711"</f>
        <v>20:16:18.711</v>
      </c>
      <c r="U25" t="str">
        <f t="shared" si="1"/>
        <v>A8A14F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9</v>
      </c>
      <c r="AF25" t="s">
        <v>126</v>
      </c>
      <c r="AG25">
        <v>0</v>
      </c>
      <c r="AH25">
        <v>0</v>
      </c>
      <c r="AI25">
        <v>1</v>
      </c>
      <c r="AJ25">
        <v>0</v>
      </c>
      <c r="AK25" t="s">
        <v>162</v>
      </c>
      <c r="AL25">
        <v>36.110151000000002</v>
      </c>
      <c r="AM25" t="s">
        <v>163</v>
      </c>
      <c r="AN25">
        <v>-79.945514000000003</v>
      </c>
      <c r="AO25">
        <v>100</v>
      </c>
      <c r="AP25">
        <v>1100</v>
      </c>
      <c r="AQ25" t="s">
        <v>129</v>
      </c>
      <c r="AR25">
        <v>-37</v>
      </c>
      <c r="AS25">
        <v>-29</v>
      </c>
      <c r="AT25">
        <v>256</v>
      </c>
      <c r="BB25" t="str">
        <f t="shared" si="2"/>
        <v>1200</v>
      </c>
      <c r="BC25">
        <v>1</v>
      </c>
      <c r="BG25">
        <v>0</v>
      </c>
      <c r="BH25">
        <v>0</v>
      </c>
      <c r="BI25">
        <v>0</v>
      </c>
      <c r="BJ25">
        <v>1075</v>
      </c>
      <c r="BK25">
        <v>-25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"20:16:19.218"</f>
        <v>20:16:19.218</v>
      </c>
      <c r="CF25">
        <v>218340906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5</v>
      </c>
      <c r="CY25">
        <v>7</v>
      </c>
      <c r="CZ25" t="s">
        <v>131</v>
      </c>
      <c r="DA25">
        <v>404</v>
      </c>
      <c r="DB25">
        <v>0</v>
      </c>
      <c r="DC25" t="s">
        <v>152</v>
      </c>
      <c r="DD25" t="s">
        <v>153</v>
      </c>
      <c r="DG25">
        <v>13889452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25">
      <c r="A26" t="str">
        <f>"10/06/2022 20:16:19.577"</f>
        <v>10/06/2022 20:16:19.577</v>
      </c>
      <c r="C26" t="str">
        <f>"FFDFD3C0"</f>
        <v>FFDFD3C0</v>
      </c>
      <c r="D26" t="s">
        <v>134</v>
      </c>
      <c r="E26">
        <v>4</v>
      </c>
      <c r="F26">
        <v>1004</v>
      </c>
      <c r="G26" t="s">
        <v>135</v>
      </c>
      <c r="J26" t="s">
        <v>136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"20:16:19.211"</f>
        <v>20:16:19.211</v>
      </c>
      <c r="T26" t="str">
        <f>"20:16:18.711"</f>
        <v>20:16:18.711</v>
      </c>
      <c r="U26" t="str">
        <f t="shared" si="1"/>
        <v>A8A14F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9</v>
      </c>
      <c r="AF26" t="s">
        <v>145</v>
      </c>
      <c r="AG26">
        <v>0</v>
      </c>
      <c r="AH26">
        <v>3</v>
      </c>
      <c r="AI26">
        <v>1</v>
      </c>
      <c r="AJ26">
        <v>0</v>
      </c>
      <c r="AK26" t="s">
        <v>162</v>
      </c>
      <c r="AL26">
        <v>36.110151000000002</v>
      </c>
      <c r="AM26" t="s">
        <v>163</v>
      </c>
      <c r="AN26">
        <v>-79.945514000000003</v>
      </c>
      <c r="AO26">
        <v>100</v>
      </c>
      <c r="AP26">
        <v>1100</v>
      </c>
      <c r="AQ26" t="s">
        <v>129</v>
      </c>
      <c r="AR26">
        <v>-37</v>
      </c>
      <c r="AS26">
        <v>-29</v>
      </c>
      <c r="AT26">
        <v>256</v>
      </c>
      <c r="BB26" t="str">
        <f t="shared" si="2"/>
        <v>1200</v>
      </c>
      <c r="BC26">
        <v>1</v>
      </c>
      <c r="BD26" t="str">
        <f>"N655WP  "</f>
        <v xml:space="preserve">N655WP  </v>
      </c>
      <c r="BE26">
        <v>1</v>
      </c>
      <c r="BG26">
        <v>0</v>
      </c>
      <c r="BH26">
        <v>0</v>
      </c>
      <c r="BI26">
        <v>0</v>
      </c>
      <c r="BJ26">
        <v>1075</v>
      </c>
      <c r="BK26">
        <v>-25</v>
      </c>
      <c r="BL26" t="s">
        <v>148</v>
      </c>
      <c r="BM26">
        <v>1</v>
      </c>
      <c r="BN26">
        <v>1</v>
      </c>
      <c r="BO26">
        <v>1</v>
      </c>
      <c r="BP26">
        <v>0</v>
      </c>
      <c r="BS26">
        <v>0</v>
      </c>
      <c r="BT26">
        <v>0</v>
      </c>
      <c r="BU26">
        <v>0</v>
      </c>
      <c r="CE26" t="str">
        <f>"20:16:19.219"</f>
        <v>20:16:19.219</v>
      </c>
      <c r="CF26">
        <v>218647446</v>
      </c>
      <c r="CS26">
        <v>3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391</v>
      </c>
      <c r="DB26">
        <v>1</v>
      </c>
      <c r="DC26" t="s">
        <v>132</v>
      </c>
      <c r="DD26" t="s">
        <v>133</v>
      </c>
      <c r="DG26">
        <v>8139044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1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25">
      <c r="A27" t="str">
        <f>"10/06/2022 20:16:19.577"</f>
        <v>10/06/2022 20:16:19.577</v>
      </c>
      <c r="C27" t="str">
        <f>"FFD3D3C0"</f>
        <v>FFD3D3C0</v>
      </c>
      <c r="D27" t="s">
        <v>123</v>
      </c>
      <c r="E27">
        <v>27</v>
      </c>
      <c r="H27">
        <v>102</v>
      </c>
      <c r="I27" t="s">
        <v>151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"20:16:19.211"</f>
        <v>20:16:19.211</v>
      </c>
      <c r="T27" t="str">
        <f>"20:16:18.711"</f>
        <v>20:16:18.711</v>
      </c>
      <c r="U27" t="str">
        <f t="shared" si="1"/>
        <v>A8A14F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9</v>
      </c>
      <c r="AF27" t="s">
        <v>145</v>
      </c>
      <c r="AG27">
        <v>0</v>
      </c>
      <c r="AH27">
        <v>3</v>
      </c>
      <c r="AI27">
        <v>1</v>
      </c>
      <c r="AJ27">
        <v>0</v>
      </c>
      <c r="AK27" t="s">
        <v>162</v>
      </c>
      <c r="AL27">
        <v>36.110151000000002</v>
      </c>
      <c r="AM27" t="s">
        <v>163</v>
      </c>
      <c r="AN27">
        <v>-79.945514000000003</v>
      </c>
      <c r="AO27">
        <v>100</v>
      </c>
      <c r="AP27">
        <v>1100</v>
      </c>
      <c r="AQ27" t="s">
        <v>129</v>
      </c>
      <c r="AR27">
        <v>-37</v>
      </c>
      <c r="AS27">
        <v>-29</v>
      </c>
      <c r="AT27">
        <v>256</v>
      </c>
      <c r="BB27" t="str">
        <f t="shared" si="2"/>
        <v>1200</v>
      </c>
      <c r="BC27">
        <v>1</v>
      </c>
      <c r="BG27">
        <v>0</v>
      </c>
      <c r="BH27">
        <v>0</v>
      </c>
      <c r="BI27">
        <v>0</v>
      </c>
      <c r="BJ27">
        <v>1075</v>
      </c>
      <c r="BK27">
        <v>-25</v>
      </c>
      <c r="BL27" t="s">
        <v>148</v>
      </c>
      <c r="BM27">
        <v>1</v>
      </c>
      <c r="BN27">
        <v>1</v>
      </c>
      <c r="BO27">
        <v>1</v>
      </c>
      <c r="BP27">
        <v>0</v>
      </c>
      <c r="BS27">
        <v>0</v>
      </c>
      <c r="BT27">
        <v>0</v>
      </c>
      <c r="BU27">
        <v>0</v>
      </c>
      <c r="CE27" t="str">
        <f>"20:16:19.218"</f>
        <v>20:16:19.218</v>
      </c>
      <c r="CF27">
        <v>218340906</v>
      </c>
      <c r="CS27">
        <v>3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404</v>
      </c>
      <c r="DB27">
        <v>0</v>
      </c>
      <c r="DC27" t="s">
        <v>152</v>
      </c>
      <c r="DD27" t="s">
        <v>153</v>
      </c>
      <c r="DG27">
        <v>13889452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5">
      <c r="A28" t="str">
        <f>"10/06/2022 20:16:20.608"</f>
        <v>10/06/2022 20:16:20.608</v>
      </c>
      <c r="C28" t="str">
        <f>"FFDFD3C0"</f>
        <v>FFDFD3C0</v>
      </c>
      <c r="D28" t="s">
        <v>134</v>
      </c>
      <c r="E28">
        <v>4</v>
      </c>
      <c r="F28">
        <v>1004</v>
      </c>
      <c r="G28" t="s">
        <v>135</v>
      </c>
      <c r="J28" t="s">
        <v>136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"20:16:20.297"</f>
        <v>20:16:20.297</v>
      </c>
      <c r="T28" t="str">
        <f>"20:16:19.297"</f>
        <v>20:16:19.297</v>
      </c>
      <c r="U28" t="str">
        <f t="shared" si="1"/>
        <v>A8A14F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9</v>
      </c>
      <c r="AF28" t="s">
        <v>145</v>
      </c>
      <c r="AG28">
        <v>0</v>
      </c>
      <c r="AH28">
        <v>3</v>
      </c>
      <c r="AI28">
        <v>1</v>
      </c>
      <c r="AJ28">
        <v>0</v>
      </c>
      <c r="AK28" t="s">
        <v>164</v>
      </c>
      <c r="AL28">
        <v>36.110044000000002</v>
      </c>
      <c r="AM28" t="s">
        <v>165</v>
      </c>
      <c r="AN28">
        <v>-79.945792999999995</v>
      </c>
      <c r="AO28">
        <v>100</v>
      </c>
      <c r="AP28">
        <v>1100</v>
      </c>
      <c r="AQ28" t="s">
        <v>129</v>
      </c>
      <c r="AR28">
        <v>-38</v>
      </c>
      <c r="AS28">
        <v>-29</v>
      </c>
      <c r="AT28">
        <v>192</v>
      </c>
      <c r="BB28" t="str">
        <f t="shared" si="2"/>
        <v>1200</v>
      </c>
      <c r="BC28">
        <v>1</v>
      </c>
      <c r="BD28" t="str">
        <f>"N655WP  "</f>
        <v xml:space="preserve">N655WP  </v>
      </c>
      <c r="BE28">
        <v>1</v>
      </c>
      <c r="BG28">
        <v>0</v>
      </c>
      <c r="BH28">
        <v>0</v>
      </c>
      <c r="BI28">
        <v>0</v>
      </c>
      <c r="BJ28">
        <v>1075</v>
      </c>
      <c r="BK28">
        <v>-25</v>
      </c>
      <c r="BL28" t="s">
        <v>148</v>
      </c>
      <c r="BM28">
        <v>1</v>
      </c>
      <c r="BN28">
        <v>1</v>
      </c>
      <c r="BO28">
        <v>1</v>
      </c>
      <c r="BP28">
        <v>0</v>
      </c>
      <c r="BS28">
        <v>0</v>
      </c>
      <c r="BT28">
        <v>0</v>
      </c>
      <c r="BU28">
        <v>0</v>
      </c>
      <c r="CE28" t="str">
        <f>"20:16:20.299"</f>
        <v>20:16:20.299</v>
      </c>
      <c r="CF28">
        <v>298542373</v>
      </c>
      <c r="CS28">
        <v>3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391</v>
      </c>
      <c r="DB28">
        <v>1</v>
      </c>
      <c r="DC28" t="s">
        <v>132</v>
      </c>
      <c r="DD28" t="s">
        <v>133</v>
      </c>
      <c r="DG28">
        <v>8140777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5">
      <c r="A29" t="str">
        <f>"10/06/2022 20:16:20.608"</f>
        <v>10/06/2022 20:16:20.608</v>
      </c>
      <c r="C29" t="str">
        <f>"FFDFD3C0"</f>
        <v>FFDFD3C0</v>
      </c>
      <c r="D29" t="s">
        <v>123</v>
      </c>
      <c r="E29">
        <v>25</v>
      </c>
      <c r="H29">
        <v>100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"20:16:20.297"</f>
        <v>20:16:20.297</v>
      </c>
      <c r="T29" t="str">
        <f>"20:16:19.297"</f>
        <v>20:16:19.297</v>
      </c>
      <c r="U29" t="str">
        <f t="shared" si="1"/>
        <v>A8A14F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9</v>
      </c>
      <c r="AF29" t="s">
        <v>145</v>
      </c>
      <c r="AG29">
        <v>0</v>
      </c>
      <c r="AH29">
        <v>3</v>
      </c>
      <c r="AI29">
        <v>1</v>
      </c>
      <c r="AJ29">
        <v>0</v>
      </c>
      <c r="AK29" t="s">
        <v>164</v>
      </c>
      <c r="AL29">
        <v>36.110044000000002</v>
      </c>
      <c r="AM29" t="s">
        <v>165</v>
      </c>
      <c r="AN29">
        <v>-79.945792999999995</v>
      </c>
      <c r="AO29">
        <v>100</v>
      </c>
      <c r="AP29">
        <v>1100</v>
      </c>
      <c r="AQ29" t="s">
        <v>129</v>
      </c>
      <c r="AR29">
        <v>-38</v>
      </c>
      <c r="AS29">
        <v>-29</v>
      </c>
      <c r="AT29">
        <v>192</v>
      </c>
      <c r="BB29" t="str">
        <f t="shared" si="2"/>
        <v>1200</v>
      </c>
      <c r="BC29">
        <v>1</v>
      </c>
      <c r="BD29" t="str">
        <f>"N655WP  "</f>
        <v xml:space="preserve">N655WP  </v>
      </c>
      <c r="BE29">
        <v>1</v>
      </c>
      <c r="BG29">
        <v>0</v>
      </c>
      <c r="BH29">
        <v>0</v>
      </c>
      <c r="BI29">
        <v>0</v>
      </c>
      <c r="BJ29">
        <v>1075</v>
      </c>
      <c r="BK29">
        <v>-25</v>
      </c>
      <c r="BL29" t="s">
        <v>148</v>
      </c>
      <c r="BM29">
        <v>1</v>
      </c>
      <c r="BN29">
        <v>1</v>
      </c>
      <c r="BO29">
        <v>1</v>
      </c>
      <c r="BP29">
        <v>0</v>
      </c>
      <c r="BS29">
        <v>0</v>
      </c>
      <c r="BT29">
        <v>0</v>
      </c>
      <c r="BU29">
        <v>0</v>
      </c>
      <c r="CE29" t="str">
        <f>"20:16:20.299"</f>
        <v>20:16:20.299</v>
      </c>
      <c r="CF29">
        <v>298542373</v>
      </c>
      <c r="CS29">
        <v>3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391</v>
      </c>
      <c r="DB29">
        <v>1</v>
      </c>
      <c r="DC29" t="s">
        <v>132</v>
      </c>
      <c r="DD29" t="s">
        <v>133</v>
      </c>
      <c r="DG29">
        <v>8140777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25">
      <c r="A30" t="str">
        <f>"10/06/2022 20:16:21.874"</f>
        <v>10/06/2022 20:16:21.874</v>
      </c>
      <c r="C30" t="str">
        <f>"FFDFD3C0"</f>
        <v>FFDFD3C0</v>
      </c>
      <c r="D30" t="s">
        <v>123</v>
      </c>
      <c r="E30">
        <v>25</v>
      </c>
      <c r="H30">
        <v>100</v>
      </c>
      <c r="I30" t="s">
        <v>124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"20:16:21.633"</f>
        <v>20:16:21.633</v>
      </c>
      <c r="T30" t="str">
        <f>"20:16:20.833"</f>
        <v>20:16:20.833</v>
      </c>
      <c r="U30" t="str">
        <f t="shared" si="1"/>
        <v>A8A14F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9</v>
      </c>
      <c r="AF30" t="s">
        <v>145</v>
      </c>
      <c r="AG30">
        <v>0</v>
      </c>
      <c r="AH30">
        <v>3</v>
      </c>
      <c r="AI30">
        <v>1</v>
      </c>
      <c r="AJ30">
        <v>0</v>
      </c>
      <c r="AK30" t="s">
        <v>166</v>
      </c>
      <c r="AL30">
        <v>36.109872000000003</v>
      </c>
      <c r="AM30" t="s">
        <v>167</v>
      </c>
      <c r="AN30">
        <v>-79.946115000000006</v>
      </c>
      <c r="AO30">
        <v>100</v>
      </c>
      <c r="AP30">
        <v>1100</v>
      </c>
      <c r="AQ30" t="s">
        <v>129</v>
      </c>
      <c r="AR30">
        <v>-39</v>
      </c>
      <c r="AS30">
        <v>-29</v>
      </c>
      <c r="AT30">
        <v>128</v>
      </c>
      <c r="BB30" t="str">
        <f t="shared" si="2"/>
        <v>1200</v>
      </c>
      <c r="BC30">
        <v>1</v>
      </c>
      <c r="BD30" t="str">
        <f>"N655WP  "</f>
        <v xml:space="preserve">N655WP  </v>
      </c>
      <c r="BE30">
        <v>1</v>
      </c>
      <c r="BG30">
        <v>0</v>
      </c>
      <c r="BH30">
        <v>0</v>
      </c>
      <c r="BI30">
        <v>0</v>
      </c>
      <c r="BJ30">
        <v>1050</v>
      </c>
      <c r="BK30">
        <v>-50</v>
      </c>
      <c r="BL30" t="s">
        <v>148</v>
      </c>
      <c r="BM30">
        <v>1</v>
      </c>
      <c r="BN30">
        <v>1</v>
      </c>
      <c r="BO30">
        <v>1</v>
      </c>
      <c r="BP30">
        <v>0</v>
      </c>
      <c r="BS30">
        <v>0</v>
      </c>
      <c r="BT30">
        <v>0</v>
      </c>
      <c r="BU30">
        <v>0</v>
      </c>
      <c r="CE30" t="str">
        <f>"20:16:21.633"</f>
        <v>20:16:21.633</v>
      </c>
      <c r="CF30">
        <v>633412482</v>
      </c>
      <c r="CS30">
        <v>3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391</v>
      </c>
      <c r="DB30">
        <v>1</v>
      </c>
      <c r="DC30" t="s">
        <v>132</v>
      </c>
      <c r="DD30" t="s">
        <v>133</v>
      </c>
      <c r="DG30">
        <v>8142917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>"10/06/2022 20:16:21.874"</f>
        <v>10/06/2022 20:16:21.874</v>
      </c>
      <c r="C31" t="str">
        <f>"FFDFD3C0"</f>
        <v>FFDFD3C0</v>
      </c>
      <c r="D31" t="s">
        <v>134</v>
      </c>
      <c r="E31">
        <v>4</v>
      </c>
      <c r="F31">
        <v>1004</v>
      </c>
      <c r="G31" t="s">
        <v>135</v>
      </c>
      <c r="J31" t="s">
        <v>136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"20:16:21.633"</f>
        <v>20:16:21.633</v>
      </c>
      <c r="T31" t="str">
        <f>"20:16:20.833"</f>
        <v>20:16:20.833</v>
      </c>
      <c r="U31" t="str">
        <f t="shared" si="1"/>
        <v>A8A14F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9</v>
      </c>
      <c r="AF31" t="s">
        <v>145</v>
      </c>
      <c r="AG31">
        <v>0</v>
      </c>
      <c r="AH31">
        <v>3</v>
      </c>
      <c r="AI31">
        <v>1</v>
      </c>
      <c r="AJ31">
        <v>0</v>
      </c>
      <c r="AK31" t="s">
        <v>166</v>
      </c>
      <c r="AL31">
        <v>36.109872000000003</v>
      </c>
      <c r="AM31" t="s">
        <v>167</v>
      </c>
      <c r="AN31">
        <v>-79.946115000000006</v>
      </c>
      <c r="AO31">
        <v>100</v>
      </c>
      <c r="AP31">
        <v>1100</v>
      </c>
      <c r="AQ31" t="s">
        <v>129</v>
      </c>
      <c r="AR31">
        <v>-39</v>
      </c>
      <c r="AS31">
        <v>-29</v>
      </c>
      <c r="AT31">
        <v>128</v>
      </c>
      <c r="BB31" t="str">
        <f t="shared" si="2"/>
        <v>1200</v>
      </c>
      <c r="BC31">
        <v>1</v>
      </c>
      <c r="BD31" t="str">
        <f>"N655WP  "</f>
        <v xml:space="preserve">N655WP  </v>
      </c>
      <c r="BE31">
        <v>1</v>
      </c>
      <c r="BG31">
        <v>0</v>
      </c>
      <c r="BH31">
        <v>0</v>
      </c>
      <c r="BI31">
        <v>0</v>
      </c>
      <c r="BJ31">
        <v>1050</v>
      </c>
      <c r="BK31">
        <v>-50</v>
      </c>
      <c r="BL31" t="s">
        <v>148</v>
      </c>
      <c r="BM31">
        <v>1</v>
      </c>
      <c r="BN31">
        <v>1</v>
      </c>
      <c r="BO31">
        <v>1</v>
      </c>
      <c r="BP31">
        <v>0</v>
      </c>
      <c r="BS31">
        <v>0</v>
      </c>
      <c r="BT31">
        <v>0</v>
      </c>
      <c r="BU31">
        <v>0</v>
      </c>
      <c r="CE31" t="str">
        <f>"20:16:21.633"</f>
        <v>20:16:21.633</v>
      </c>
      <c r="CF31">
        <v>633412482</v>
      </c>
      <c r="CS31">
        <v>3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391</v>
      </c>
      <c r="DB31">
        <v>1</v>
      </c>
      <c r="DC31" t="s">
        <v>132</v>
      </c>
      <c r="DD31" t="s">
        <v>133</v>
      </c>
      <c r="DG31">
        <v>8142917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>"10/06/2022 20:16:22.311"</f>
        <v>10/06/2022 20:16:22.311</v>
      </c>
      <c r="C32" t="str">
        <f>"FFD3D3C0"</f>
        <v>FFD3D3C0</v>
      </c>
      <c r="D32" t="s">
        <v>134</v>
      </c>
      <c r="E32">
        <v>5</v>
      </c>
      <c r="F32">
        <v>1005</v>
      </c>
      <c r="G32" t="s">
        <v>155</v>
      </c>
      <c r="J32" t="s">
        <v>136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"20:16:22.047"</f>
        <v>20:16:22.047</v>
      </c>
      <c r="T32" t="str">
        <f>"20:16:21.747"</f>
        <v>20:16:21.747</v>
      </c>
      <c r="U32" t="str">
        <f t="shared" si="1"/>
        <v>A8A14F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9</v>
      </c>
      <c r="AF32" t="s">
        <v>126</v>
      </c>
      <c r="AG32">
        <v>0</v>
      </c>
      <c r="AH32">
        <v>0</v>
      </c>
      <c r="AI32">
        <v>1</v>
      </c>
      <c r="AJ32">
        <v>0</v>
      </c>
      <c r="AK32" t="s">
        <v>168</v>
      </c>
      <c r="AL32">
        <v>36.109786</v>
      </c>
      <c r="AM32" t="s">
        <v>169</v>
      </c>
      <c r="AN32">
        <v>-79.946157999999997</v>
      </c>
      <c r="AO32">
        <v>100</v>
      </c>
      <c r="AP32">
        <v>1100</v>
      </c>
      <c r="AQ32" t="s">
        <v>129</v>
      </c>
      <c r="AR32">
        <v>-40</v>
      </c>
      <c r="AS32">
        <v>-28</v>
      </c>
      <c r="AT32">
        <v>192</v>
      </c>
      <c r="BB32" t="str">
        <f t="shared" si="2"/>
        <v>1200</v>
      </c>
      <c r="BC32">
        <v>1</v>
      </c>
      <c r="BG32">
        <v>0</v>
      </c>
      <c r="BH32">
        <v>0</v>
      </c>
      <c r="BI32">
        <v>0</v>
      </c>
      <c r="BJ32">
        <v>1075</v>
      </c>
      <c r="BK32">
        <v>-25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"20:16:22.053"</f>
        <v>20:16:22.053</v>
      </c>
      <c r="CF32">
        <v>53064807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404</v>
      </c>
      <c r="DB32">
        <v>0</v>
      </c>
      <c r="DC32" t="s">
        <v>152</v>
      </c>
      <c r="DD32" t="s">
        <v>153</v>
      </c>
      <c r="DG32">
        <v>13890059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1</v>
      </c>
      <c r="DO32">
        <v>1</v>
      </c>
      <c r="DP32">
        <v>1</v>
      </c>
      <c r="DQ32">
        <v>0</v>
      </c>
      <c r="DR32">
        <v>0</v>
      </c>
      <c r="DS32">
        <v>1</v>
      </c>
    </row>
    <row r="33" spans="1:123" x14ac:dyDescent="0.25">
      <c r="A33" t="str">
        <f>"10/06/2022 20:16:22.936"</f>
        <v>10/06/2022 20:16:22.936</v>
      </c>
      <c r="C33" t="str">
        <f t="shared" ref="C33:C96" si="4">"FFDFD3C0"</f>
        <v>FFDFD3C0</v>
      </c>
      <c r="D33" t="s">
        <v>123</v>
      </c>
      <c r="E33">
        <v>27</v>
      </c>
      <c r="H33">
        <v>102</v>
      </c>
      <c r="I33" t="s">
        <v>151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"20:16:22.633"</f>
        <v>20:16:22.633</v>
      </c>
      <c r="T33" t="str">
        <f>"20:16:22.333"</f>
        <v>20:16:22.333</v>
      </c>
      <c r="U33" t="str">
        <f t="shared" si="1"/>
        <v>A8A14F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9</v>
      </c>
      <c r="AF33" t="s">
        <v>145</v>
      </c>
      <c r="AG33">
        <v>0</v>
      </c>
      <c r="AH33">
        <v>3</v>
      </c>
      <c r="AI33">
        <v>1</v>
      </c>
      <c r="AJ33">
        <v>0</v>
      </c>
      <c r="AK33" t="s">
        <v>170</v>
      </c>
      <c r="AL33">
        <v>36.109721999999998</v>
      </c>
      <c r="AM33" t="s">
        <v>171</v>
      </c>
      <c r="AN33">
        <v>-79.946372999999994</v>
      </c>
      <c r="AO33">
        <v>100</v>
      </c>
      <c r="AP33">
        <v>1100</v>
      </c>
      <c r="AQ33" t="s">
        <v>129</v>
      </c>
      <c r="AR33">
        <v>-41</v>
      </c>
      <c r="AS33">
        <v>-28</v>
      </c>
      <c r="AT33">
        <v>320</v>
      </c>
      <c r="BB33" t="str">
        <f t="shared" si="2"/>
        <v>1200</v>
      </c>
      <c r="BC33">
        <v>1</v>
      </c>
      <c r="BD33" t="str">
        <f t="shared" ref="BD33:BD96" si="5">"N655WP  "</f>
        <v xml:space="preserve">N655WP  </v>
      </c>
      <c r="BE33">
        <v>1</v>
      </c>
      <c r="BG33">
        <v>0</v>
      </c>
      <c r="BH33">
        <v>0</v>
      </c>
      <c r="BI33">
        <v>0</v>
      </c>
      <c r="BJ33">
        <v>1050</v>
      </c>
      <c r="BK33">
        <v>-50</v>
      </c>
      <c r="BL33" t="s">
        <v>148</v>
      </c>
      <c r="BM33">
        <v>1</v>
      </c>
      <c r="BN33">
        <v>1</v>
      </c>
      <c r="BO33">
        <v>1</v>
      </c>
      <c r="BP33">
        <v>0</v>
      </c>
      <c r="BS33">
        <v>0</v>
      </c>
      <c r="BT33">
        <v>0</v>
      </c>
      <c r="BU33">
        <v>0</v>
      </c>
      <c r="CE33" t="str">
        <f>"20:16:22.638"</f>
        <v>20:16:22.638</v>
      </c>
      <c r="CF33">
        <v>638007811</v>
      </c>
      <c r="CS33">
        <v>3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404</v>
      </c>
      <c r="DB33">
        <v>0</v>
      </c>
      <c r="DC33" t="s">
        <v>152</v>
      </c>
      <c r="DD33" t="s">
        <v>153</v>
      </c>
      <c r="DG33">
        <v>13890174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>"10/06/2022 20:16:22.936"</f>
        <v>10/06/2022 20:16:22.936</v>
      </c>
      <c r="C34" t="str">
        <f t="shared" si="4"/>
        <v>FFDFD3C0</v>
      </c>
      <c r="D34" t="s">
        <v>134</v>
      </c>
      <c r="E34">
        <v>4</v>
      </c>
      <c r="F34">
        <v>1004</v>
      </c>
      <c r="G34" t="s">
        <v>135</v>
      </c>
      <c r="J34" t="s">
        <v>136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"20:16:22.633"</f>
        <v>20:16:22.633</v>
      </c>
      <c r="T34" t="str">
        <f>"20:16:22.333"</f>
        <v>20:16:22.333</v>
      </c>
      <c r="U34" t="str">
        <f t="shared" si="1"/>
        <v>A8A14F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9</v>
      </c>
      <c r="AF34" t="s">
        <v>145</v>
      </c>
      <c r="AG34">
        <v>0</v>
      </c>
      <c r="AH34">
        <v>3</v>
      </c>
      <c r="AI34">
        <v>1</v>
      </c>
      <c r="AJ34">
        <v>0</v>
      </c>
      <c r="AK34" t="s">
        <v>170</v>
      </c>
      <c r="AL34">
        <v>36.109721999999998</v>
      </c>
      <c r="AM34" t="s">
        <v>171</v>
      </c>
      <c r="AN34">
        <v>-79.946372999999994</v>
      </c>
      <c r="AO34">
        <v>100</v>
      </c>
      <c r="AP34">
        <v>1100</v>
      </c>
      <c r="AQ34" t="s">
        <v>129</v>
      </c>
      <c r="AR34">
        <v>-41</v>
      </c>
      <c r="AS34">
        <v>-28</v>
      </c>
      <c r="AT34">
        <v>320</v>
      </c>
      <c r="BB34" t="str">
        <f t="shared" si="2"/>
        <v>1200</v>
      </c>
      <c r="BC34">
        <v>1</v>
      </c>
      <c r="BD34" t="str">
        <f t="shared" si="5"/>
        <v xml:space="preserve">N655WP  </v>
      </c>
      <c r="BE34">
        <v>1</v>
      </c>
      <c r="BG34">
        <v>0</v>
      </c>
      <c r="BH34">
        <v>0</v>
      </c>
      <c r="BI34">
        <v>0</v>
      </c>
      <c r="BJ34">
        <v>1050</v>
      </c>
      <c r="BK34">
        <v>-50</v>
      </c>
      <c r="BL34" t="s">
        <v>148</v>
      </c>
      <c r="BM34">
        <v>1</v>
      </c>
      <c r="BN34">
        <v>1</v>
      </c>
      <c r="BO34">
        <v>1</v>
      </c>
      <c r="BP34">
        <v>0</v>
      </c>
      <c r="BS34">
        <v>0</v>
      </c>
      <c r="BT34">
        <v>0</v>
      </c>
      <c r="BU34">
        <v>0</v>
      </c>
      <c r="CE34" t="str">
        <f>"20:16:22.638"</f>
        <v>20:16:22.638</v>
      </c>
      <c r="CF34">
        <v>638007811</v>
      </c>
      <c r="CS34">
        <v>3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131</v>
      </c>
      <c r="DA34">
        <v>404</v>
      </c>
      <c r="DB34">
        <v>0</v>
      </c>
      <c r="DC34" t="s">
        <v>152</v>
      </c>
      <c r="DD34" t="s">
        <v>153</v>
      </c>
      <c r="DG34">
        <v>13890174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1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>"10/06/2022 20:16:22.952"</f>
        <v>10/06/2022 20:16:22.952</v>
      </c>
      <c r="C35" t="str">
        <f t="shared" si="4"/>
        <v>FFDFD3C0</v>
      </c>
      <c r="D35" t="s">
        <v>123</v>
      </c>
      <c r="E35">
        <v>25</v>
      </c>
      <c r="H35">
        <v>100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"20:16:22.633"</f>
        <v>20:16:22.633</v>
      </c>
      <c r="T35" t="str">
        <f>"20:16:22.333"</f>
        <v>20:16:22.333</v>
      </c>
      <c r="U35" t="str">
        <f t="shared" si="1"/>
        <v>A8A14F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9</v>
      </c>
      <c r="AF35" t="s">
        <v>145</v>
      </c>
      <c r="AG35">
        <v>0</v>
      </c>
      <c r="AH35">
        <v>3</v>
      </c>
      <c r="AI35">
        <v>1</v>
      </c>
      <c r="AJ35">
        <v>0</v>
      </c>
      <c r="AK35" t="s">
        <v>170</v>
      </c>
      <c r="AL35">
        <v>36.109721999999998</v>
      </c>
      <c r="AM35" t="s">
        <v>171</v>
      </c>
      <c r="AN35">
        <v>-79.946372999999994</v>
      </c>
      <c r="AO35">
        <v>100</v>
      </c>
      <c r="AP35">
        <v>1100</v>
      </c>
      <c r="AQ35" t="s">
        <v>129</v>
      </c>
      <c r="AR35">
        <v>-41</v>
      </c>
      <c r="AS35">
        <v>-28</v>
      </c>
      <c r="AT35">
        <v>320</v>
      </c>
      <c r="BB35" t="str">
        <f t="shared" si="2"/>
        <v>1200</v>
      </c>
      <c r="BC35">
        <v>1</v>
      </c>
      <c r="BD35" t="str">
        <f t="shared" si="5"/>
        <v xml:space="preserve">N655WP  </v>
      </c>
      <c r="BE35">
        <v>1</v>
      </c>
      <c r="BG35">
        <v>0</v>
      </c>
      <c r="BH35">
        <v>0</v>
      </c>
      <c r="BI35">
        <v>0</v>
      </c>
      <c r="BJ35">
        <v>1050</v>
      </c>
      <c r="BK35">
        <v>-50</v>
      </c>
      <c r="BL35" t="s">
        <v>148</v>
      </c>
      <c r="BM35">
        <v>1</v>
      </c>
      <c r="BN35">
        <v>1</v>
      </c>
      <c r="BO35">
        <v>1</v>
      </c>
      <c r="BP35">
        <v>0</v>
      </c>
      <c r="BS35">
        <v>0</v>
      </c>
      <c r="BT35">
        <v>0</v>
      </c>
      <c r="BU35">
        <v>0</v>
      </c>
      <c r="CE35" t="str">
        <f>"20:16:22.638"</f>
        <v>20:16:22.638</v>
      </c>
      <c r="CF35">
        <v>638007811</v>
      </c>
      <c r="CS35">
        <v>3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131</v>
      </c>
      <c r="DA35">
        <v>404</v>
      </c>
      <c r="DB35">
        <v>0</v>
      </c>
      <c r="DC35" t="s">
        <v>152</v>
      </c>
      <c r="DD35" t="s">
        <v>153</v>
      </c>
      <c r="DG35">
        <v>13890174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1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>"10/06/2022 20:16:23.469"</f>
        <v>10/06/2022 20:16:23.469</v>
      </c>
      <c r="C36" t="str">
        <f t="shared" si="4"/>
        <v>FFDFD3C0</v>
      </c>
      <c r="D36" t="s">
        <v>134</v>
      </c>
      <c r="E36">
        <v>5</v>
      </c>
      <c r="F36">
        <v>1005</v>
      </c>
      <c r="G36" t="s">
        <v>155</v>
      </c>
      <c r="J36" t="s">
        <v>136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"20:16:23.141"</f>
        <v>20:16:23.141</v>
      </c>
      <c r="T36" t="str">
        <f>"20:16:23.141"</f>
        <v>20:16:23.141</v>
      </c>
      <c r="U36" t="str">
        <f t="shared" si="1"/>
        <v>A8A14F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9</v>
      </c>
      <c r="AF36" t="s">
        <v>126</v>
      </c>
      <c r="AG36">
        <v>0</v>
      </c>
      <c r="AH36">
        <v>0</v>
      </c>
      <c r="AI36">
        <v>1</v>
      </c>
      <c r="AJ36">
        <v>0</v>
      </c>
      <c r="AK36" t="s">
        <v>172</v>
      </c>
      <c r="AL36">
        <v>36.109636000000002</v>
      </c>
      <c r="AM36" t="s">
        <v>173</v>
      </c>
      <c r="AN36">
        <v>-79.946458000000007</v>
      </c>
      <c r="AO36">
        <v>100</v>
      </c>
      <c r="AP36">
        <v>1100</v>
      </c>
      <c r="AQ36" t="s">
        <v>129</v>
      </c>
      <c r="AR36">
        <v>-41</v>
      </c>
      <c r="AS36">
        <v>-29</v>
      </c>
      <c r="AT36">
        <v>384</v>
      </c>
      <c r="BB36" t="str">
        <f t="shared" si="2"/>
        <v>1200</v>
      </c>
      <c r="BC36">
        <v>1</v>
      </c>
      <c r="BD36" t="str">
        <f t="shared" si="5"/>
        <v xml:space="preserve">N655WP  </v>
      </c>
      <c r="BE36">
        <v>1</v>
      </c>
      <c r="BG36">
        <v>0</v>
      </c>
      <c r="BH36">
        <v>0</v>
      </c>
      <c r="BI36">
        <v>0</v>
      </c>
      <c r="BJ36">
        <v>1075</v>
      </c>
      <c r="BK36">
        <v>-25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"20:16:23.148"</f>
        <v>20:16:23.148</v>
      </c>
      <c r="CF36">
        <v>147958158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131</v>
      </c>
      <c r="DA36">
        <v>404</v>
      </c>
      <c r="DB36">
        <v>0</v>
      </c>
      <c r="DC36" t="s">
        <v>152</v>
      </c>
      <c r="DD36" t="s">
        <v>153</v>
      </c>
      <c r="DG36">
        <v>13890282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1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>"10/06/2022 20:16:23.781"</f>
        <v>10/06/2022 20:16:23.781</v>
      </c>
      <c r="C37" t="str">
        <f t="shared" si="4"/>
        <v>FFDFD3C0</v>
      </c>
      <c r="D37" t="s">
        <v>123</v>
      </c>
      <c r="E37">
        <v>27</v>
      </c>
      <c r="H37">
        <v>102</v>
      </c>
      <c r="I37" t="s">
        <v>151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"20:16:23.609"</f>
        <v>20:16:23.609</v>
      </c>
      <c r="T37" t="str">
        <f>"20:16:23.109"</f>
        <v>20:16:23.109</v>
      </c>
      <c r="U37" t="str">
        <f t="shared" si="1"/>
        <v>A8A14F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9</v>
      </c>
      <c r="AF37" t="s">
        <v>145</v>
      </c>
      <c r="AG37">
        <v>0</v>
      </c>
      <c r="AH37">
        <v>3</v>
      </c>
      <c r="AI37">
        <v>1</v>
      </c>
      <c r="AJ37">
        <v>0</v>
      </c>
      <c r="AK37" t="s">
        <v>174</v>
      </c>
      <c r="AL37">
        <v>36.109592999999997</v>
      </c>
      <c r="AM37" t="s">
        <v>175</v>
      </c>
      <c r="AN37">
        <v>-79.946522999999999</v>
      </c>
      <c r="AO37">
        <v>100</v>
      </c>
      <c r="AP37">
        <v>1100</v>
      </c>
      <c r="AQ37" t="s">
        <v>129</v>
      </c>
      <c r="AR37">
        <v>-41</v>
      </c>
      <c r="AS37">
        <v>-29</v>
      </c>
      <c r="AT37">
        <v>384</v>
      </c>
      <c r="BB37" t="str">
        <f t="shared" si="2"/>
        <v>1200</v>
      </c>
      <c r="BC37">
        <v>1</v>
      </c>
      <c r="BD37" t="str">
        <f t="shared" si="5"/>
        <v xml:space="preserve">N655WP  </v>
      </c>
      <c r="BE37">
        <v>1</v>
      </c>
      <c r="BG37">
        <v>0</v>
      </c>
      <c r="BH37">
        <v>0</v>
      </c>
      <c r="BI37">
        <v>0</v>
      </c>
      <c r="BJ37">
        <v>1075</v>
      </c>
      <c r="BK37">
        <v>-25</v>
      </c>
      <c r="BL37" t="s">
        <v>148</v>
      </c>
      <c r="BM37">
        <v>1</v>
      </c>
      <c r="BN37">
        <v>1</v>
      </c>
      <c r="BO37">
        <v>1</v>
      </c>
      <c r="BP37">
        <v>0</v>
      </c>
      <c r="BS37">
        <v>0</v>
      </c>
      <c r="BT37">
        <v>0</v>
      </c>
      <c r="BU37">
        <v>0</v>
      </c>
      <c r="CE37" t="str">
        <f>"20:16:23.613"</f>
        <v>20:16:23.613</v>
      </c>
      <c r="CF37">
        <v>612912878</v>
      </c>
      <c r="CS37">
        <v>3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404</v>
      </c>
      <c r="DB37">
        <v>0</v>
      </c>
      <c r="DC37" t="s">
        <v>152</v>
      </c>
      <c r="DD37" t="s">
        <v>153</v>
      </c>
      <c r="DG37">
        <v>13890386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>"10/06/2022 20:16:23.781"</f>
        <v>10/06/2022 20:16:23.781</v>
      </c>
      <c r="C38" t="str">
        <f t="shared" si="4"/>
        <v>FFDFD3C0</v>
      </c>
      <c r="D38" t="s">
        <v>123</v>
      </c>
      <c r="E38">
        <v>25</v>
      </c>
      <c r="H38">
        <v>100</v>
      </c>
      <c r="I38" t="s">
        <v>124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"20:16:23.609"</f>
        <v>20:16:23.609</v>
      </c>
      <c r="T38" t="str">
        <f>"20:16:23.109"</f>
        <v>20:16:23.109</v>
      </c>
      <c r="U38" t="str">
        <f t="shared" si="1"/>
        <v>A8A14F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9</v>
      </c>
      <c r="AF38" t="s">
        <v>145</v>
      </c>
      <c r="AG38">
        <v>0</v>
      </c>
      <c r="AH38">
        <v>3</v>
      </c>
      <c r="AI38">
        <v>1</v>
      </c>
      <c r="AJ38">
        <v>0</v>
      </c>
      <c r="AK38" t="s">
        <v>174</v>
      </c>
      <c r="AL38">
        <v>36.109592999999997</v>
      </c>
      <c r="AM38" t="s">
        <v>175</v>
      </c>
      <c r="AN38">
        <v>-79.946522999999999</v>
      </c>
      <c r="AO38">
        <v>100</v>
      </c>
      <c r="AP38">
        <v>1100</v>
      </c>
      <c r="AQ38" t="s">
        <v>129</v>
      </c>
      <c r="AR38">
        <v>-41</v>
      </c>
      <c r="AS38">
        <v>-29</v>
      </c>
      <c r="AT38">
        <v>384</v>
      </c>
      <c r="BB38" t="str">
        <f t="shared" si="2"/>
        <v>1200</v>
      </c>
      <c r="BC38">
        <v>1</v>
      </c>
      <c r="BD38" t="str">
        <f t="shared" si="5"/>
        <v xml:space="preserve">N655WP  </v>
      </c>
      <c r="BE38">
        <v>1</v>
      </c>
      <c r="BG38">
        <v>0</v>
      </c>
      <c r="BH38">
        <v>0</v>
      </c>
      <c r="BI38">
        <v>0</v>
      </c>
      <c r="BJ38">
        <v>1075</v>
      </c>
      <c r="BK38">
        <v>-25</v>
      </c>
      <c r="BL38" t="s">
        <v>148</v>
      </c>
      <c r="BM38">
        <v>1</v>
      </c>
      <c r="BN38">
        <v>1</v>
      </c>
      <c r="BO38">
        <v>1</v>
      </c>
      <c r="BP38">
        <v>0</v>
      </c>
      <c r="BS38">
        <v>0</v>
      </c>
      <c r="BT38">
        <v>0</v>
      </c>
      <c r="BU38">
        <v>0</v>
      </c>
      <c r="CE38" t="str">
        <f>"20:16:23.613"</f>
        <v>20:16:23.613</v>
      </c>
      <c r="CF38">
        <v>612912878</v>
      </c>
      <c r="CS38">
        <v>3</v>
      </c>
      <c r="CT38">
        <v>2</v>
      </c>
      <c r="CU38">
        <v>0</v>
      </c>
      <c r="CV38">
        <v>2</v>
      </c>
      <c r="CW38">
        <v>0</v>
      </c>
      <c r="CX38">
        <v>5</v>
      </c>
      <c r="CY38">
        <v>7</v>
      </c>
      <c r="CZ38" t="s">
        <v>131</v>
      </c>
      <c r="DA38">
        <v>404</v>
      </c>
      <c r="DB38">
        <v>0</v>
      </c>
      <c r="DC38" t="s">
        <v>152</v>
      </c>
      <c r="DD38" t="s">
        <v>153</v>
      </c>
      <c r="DG38">
        <v>13890386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>"10/06/2022 20:16:23.844"</f>
        <v>10/06/2022 20:16:23.844</v>
      </c>
      <c r="C39" t="str">
        <f t="shared" si="4"/>
        <v>FFDFD3C0</v>
      </c>
      <c r="D39" t="s">
        <v>134</v>
      </c>
      <c r="E39">
        <v>4</v>
      </c>
      <c r="F39">
        <v>1004</v>
      </c>
      <c r="G39" t="s">
        <v>135</v>
      </c>
      <c r="J39" t="s">
        <v>136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"20:16:23.609"</f>
        <v>20:16:23.609</v>
      </c>
      <c r="T39" t="str">
        <f>"20:16:23.109"</f>
        <v>20:16:23.109</v>
      </c>
      <c r="U39" t="str">
        <f t="shared" si="1"/>
        <v>A8A14F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9</v>
      </c>
      <c r="AF39" t="s">
        <v>145</v>
      </c>
      <c r="AG39">
        <v>0</v>
      </c>
      <c r="AH39">
        <v>3</v>
      </c>
      <c r="AI39">
        <v>1</v>
      </c>
      <c r="AJ39">
        <v>0</v>
      </c>
      <c r="AK39" t="s">
        <v>174</v>
      </c>
      <c r="AL39">
        <v>36.109592999999997</v>
      </c>
      <c r="AM39" t="s">
        <v>175</v>
      </c>
      <c r="AN39">
        <v>-79.946522999999999</v>
      </c>
      <c r="AO39">
        <v>100</v>
      </c>
      <c r="AP39">
        <v>1100</v>
      </c>
      <c r="AQ39" t="s">
        <v>129</v>
      </c>
      <c r="AR39">
        <v>-41</v>
      </c>
      <c r="AS39">
        <v>-29</v>
      </c>
      <c r="AT39">
        <v>384</v>
      </c>
      <c r="BB39" t="str">
        <f t="shared" si="2"/>
        <v>1200</v>
      </c>
      <c r="BC39">
        <v>1</v>
      </c>
      <c r="BD39" t="str">
        <f t="shared" si="5"/>
        <v xml:space="preserve">N655WP  </v>
      </c>
      <c r="BE39">
        <v>1</v>
      </c>
      <c r="BG39">
        <v>0</v>
      </c>
      <c r="BH39">
        <v>0</v>
      </c>
      <c r="BI39">
        <v>0</v>
      </c>
      <c r="BJ39">
        <v>1075</v>
      </c>
      <c r="BK39">
        <v>-25</v>
      </c>
      <c r="BL39" t="s">
        <v>148</v>
      </c>
      <c r="BM39">
        <v>1</v>
      </c>
      <c r="BN39">
        <v>1</v>
      </c>
      <c r="BO39">
        <v>1</v>
      </c>
      <c r="BP39">
        <v>0</v>
      </c>
      <c r="BS39">
        <v>0</v>
      </c>
      <c r="BT39">
        <v>0</v>
      </c>
      <c r="BU39">
        <v>0</v>
      </c>
      <c r="CE39" t="str">
        <f>"20:16:23.613"</f>
        <v>20:16:23.613</v>
      </c>
      <c r="CF39">
        <v>612912878</v>
      </c>
      <c r="CS39">
        <v>3</v>
      </c>
      <c r="CT39">
        <v>2</v>
      </c>
      <c r="CU39">
        <v>0</v>
      </c>
      <c r="CV39">
        <v>2</v>
      </c>
      <c r="CW39">
        <v>0</v>
      </c>
      <c r="CX39">
        <v>5</v>
      </c>
      <c r="CY39">
        <v>7</v>
      </c>
      <c r="CZ39" t="s">
        <v>131</v>
      </c>
      <c r="DA39">
        <v>404</v>
      </c>
      <c r="DB39">
        <v>0</v>
      </c>
      <c r="DC39" t="s">
        <v>152</v>
      </c>
      <c r="DD39" t="s">
        <v>153</v>
      </c>
      <c r="DG39">
        <v>13890386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>"10/06/2022 20:16:24.453"</f>
        <v>10/06/2022 20:16:24.453</v>
      </c>
      <c r="C40" t="str">
        <f t="shared" si="4"/>
        <v>FFDFD3C0</v>
      </c>
      <c r="D40" t="s">
        <v>134</v>
      </c>
      <c r="E40">
        <v>5</v>
      </c>
      <c r="F40">
        <v>1005</v>
      </c>
      <c r="G40" t="s">
        <v>155</v>
      </c>
      <c r="J40" t="s">
        <v>136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"20:16:24.180"</f>
        <v>20:16:24.180</v>
      </c>
      <c r="T40" t="str">
        <f>"20:16:23.680"</f>
        <v>20:16:23.680</v>
      </c>
      <c r="U40" t="str">
        <f t="shared" si="1"/>
        <v>A8A14F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9</v>
      </c>
      <c r="AF40" t="s">
        <v>126</v>
      </c>
      <c r="AG40">
        <v>0</v>
      </c>
      <c r="AH40">
        <v>0</v>
      </c>
      <c r="AI40">
        <v>1</v>
      </c>
      <c r="AJ40">
        <v>0</v>
      </c>
      <c r="AK40" t="s">
        <v>176</v>
      </c>
      <c r="AL40">
        <v>36.109507000000001</v>
      </c>
      <c r="AM40" t="s">
        <v>177</v>
      </c>
      <c r="AN40">
        <v>-79.946715999999995</v>
      </c>
      <c r="AO40">
        <v>100</v>
      </c>
      <c r="AP40">
        <v>1100</v>
      </c>
      <c r="AQ40" t="s">
        <v>129</v>
      </c>
      <c r="AR40">
        <v>-41</v>
      </c>
      <c r="AS40">
        <v>-29</v>
      </c>
      <c r="AT40">
        <v>320</v>
      </c>
      <c r="BB40" t="str">
        <f t="shared" si="2"/>
        <v>1200</v>
      </c>
      <c r="BC40">
        <v>1</v>
      </c>
      <c r="BD40" t="str">
        <f t="shared" si="5"/>
        <v xml:space="preserve">N655WP  </v>
      </c>
      <c r="BE40">
        <v>1</v>
      </c>
      <c r="BG40">
        <v>0</v>
      </c>
      <c r="BH40">
        <v>0</v>
      </c>
      <c r="BI40">
        <v>0</v>
      </c>
      <c r="BJ40">
        <v>1075</v>
      </c>
      <c r="BK40">
        <v>-25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"20:16:24.183"</f>
        <v>20:16:24.183</v>
      </c>
      <c r="CF40">
        <v>182857357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131</v>
      </c>
      <c r="DA40">
        <v>404</v>
      </c>
      <c r="DB40">
        <v>0</v>
      </c>
      <c r="DC40" t="s">
        <v>152</v>
      </c>
      <c r="DD40" t="s">
        <v>153</v>
      </c>
      <c r="DG40">
        <v>13890520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>"10/06/2022 20:16:24.938"</f>
        <v>10/06/2022 20:16:24.938</v>
      </c>
      <c r="C41" t="str">
        <f t="shared" si="4"/>
        <v>FFDFD3C0</v>
      </c>
      <c r="D41" t="s">
        <v>123</v>
      </c>
      <c r="E41">
        <v>27</v>
      </c>
      <c r="H41">
        <v>102</v>
      </c>
      <c r="I41" t="s">
        <v>151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"20:16:24.656"</f>
        <v>20:16:24.656</v>
      </c>
      <c r="T41" t="str">
        <f>"20:16:23.656"</f>
        <v>20:16:23.656</v>
      </c>
      <c r="U41" t="str">
        <f t="shared" si="1"/>
        <v>A8A14F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9</v>
      </c>
      <c r="AF41" t="s">
        <v>125</v>
      </c>
      <c r="AG41">
        <v>0</v>
      </c>
      <c r="AH41">
        <v>3</v>
      </c>
      <c r="AI41">
        <v>1</v>
      </c>
      <c r="AJ41">
        <v>0</v>
      </c>
      <c r="AK41" t="s">
        <v>178</v>
      </c>
      <c r="AL41">
        <v>36.109442999999999</v>
      </c>
      <c r="AM41" t="s">
        <v>179</v>
      </c>
      <c r="AN41">
        <v>-79.946822999999995</v>
      </c>
      <c r="AO41">
        <v>100</v>
      </c>
      <c r="AP41">
        <v>1100</v>
      </c>
      <c r="AQ41" t="s">
        <v>129</v>
      </c>
      <c r="AR41">
        <v>-41</v>
      </c>
      <c r="AS41">
        <v>-29</v>
      </c>
      <c r="AT41">
        <v>320</v>
      </c>
      <c r="BB41" t="str">
        <f t="shared" si="2"/>
        <v>1200</v>
      </c>
      <c r="BC41">
        <v>1</v>
      </c>
      <c r="BD41" t="str">
        <f t="shared" si="5"/>
        <v xml:space="preserve">N655WP  </v>
      </c>
      <c r="BE41">
        <v>1</v>
      </c>
      <c r="BG41">
        <v>0</v>
      </c>
      <c r="BH41">
        <v>0</v>
      </c>
      <c r="BI41">
        <v>0</v>
      </c>
      <c r="BJ41">
        <v>1075</v>
      </c>
      <c r="BK41">
        <v>-25</v>
      </c>
      <c r="BL41" t="s">
        <v>180</v>
      </c>
      <c r="BM41">
        <v>1</v>
      </c>
      <c r="BN41">
        <v>1</v>
      </c>
      <c r="BO41">
        <v>1</v>
      </c>
      <c r="BP41">
        <v>0</v>
      </c>
      <c r="BS41">
        <v>0</v>
      </c>
      <c r="BT41">
        <v>0</v>
      </c>
      <c r="BU41">
        <v>0</v>
      </c>
      <c r="CE41" t="str">
        <f>"20:16:24.663"</f>
        <v>20:16:24.663</v>
      </c>
      <c r="CF41">
        <v>662810609</v>
      </c>
      <c r="CS41">
        <v>3</v>
      </c>
      <c r="CT41">
        <v>2</v>
      </c>
      <c r="CU41">
        <v>0</v>
      </c>
      <c r="CV41">
        <v>2</v>
      </c>
      <c r="CW41">
        <v>0</v>
      </c>
      <c r="CX41">
        <v>5</v>
      </c>
      <c r="CY41">
        <v>7</v>
      </c>
      <c r="CZ41" t="s">
        <v>131</v>
      </c>
      <c r="DA41">
        <v>404</v>
      </c>
      <c r="DB41">
        <v>0</v>
      </c>
      <c r="DC41" t="s">
        <v>152</v>
      </c>
      <c r="DD41" t="s">
        <v>153</v>
      </c>
      <c r="DG41">
        <v>13890627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>"10/06/2022 20:16:24.938"</f>
        <v>10/06/2022 20:16:24.938</v>
      </c>
      <c r="C42" t="str">
        <f t="shared" si="4"/>
        <v>FFDFD3C0</v>
      </c>
      <c r="D42" t="s">
        <v>123</v>
      </c>
      <c r="E42">
        <v>25</v>
      </c>
      <c r="H42">
        <v>100</v>
      </c>
      <c r="I42" t="s">
        <v>124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"20:16:24.656"</f>
        <v>20:16:24.656</v>
      </c>
      <c r="T42" t="str">
        <f>"20:16:24.156"</f>
        <v>20:16:24.156</v>
      </c>
      <c r="U42" t="str">
        <f t="shared" si="1"/>
        <v>A8A14F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9</v>
      </c>
      <c r="AF42" t="s">
        <v>125</v>
      </c>
      <c r="AG42">
        <v>0</v>
      </c>
      <c r="AH42">
        <v>3</v>
      </c>
      <c r="AI42">
        <v>1</v>
      </c>
      <c r="AJ42">
        <v>0</v>
      </c>
      <c r="AK42" t="s">
        <v>178</v>
      </c>
      <c r="AL42">
        <v>36.109442999999999</v>
      </c>
      <c r="AM42" t="s">
        <v>179</v>
      </c>
      <c r="AN42">
        <v>-79.946822999999995</v>
      </c>
      <c r="AO42">
        <v>100</v>
      </c>
      <c r="AP42">
        <v>1100</v>
      </c>
      <c r="AQ42" t="s">
        <v>129</v>
      </c>
      <c r="AR42">
        <v>-41</v>
      </c>
      <c r="AS42">
        <v>-30</v>
      </c>
      <c r="AT42">
        <v>192</v>
      </c>
      <c r="BB42" t="str">
        <f t="shared" si="2"/>
        <v>1200</v>
      </c>
      <c r="BC42">
        <v>1</v>
      </c>
      <c r="BD42" t="str">
        <f t="shared" si="5"/>
        <v xml:space="preserve">N655WP  </v>
      </c>
      <c r="BE42">
        <v>1</v>
      </c>
      <c r="BG42">
        <v>0</v>
      </c>
      <c r="BH42">
        <v>0</v>
      </c>
      <c r="BI42">
        <v>0</v>
      </c>
      <c r="BJ42">
        <v>1075</v>
      </c>
      <c r="BK42">
        <v>-25</v>
      </c>
      <c r="BL42" t="s">
        <v>180</v>
      </c>
      <c r="BM42">
        <v>1</v>
      </c>
      <c r="BN42">
        <v>1</v>
      </c>
      <c r="BO42">
        <v>1</v>
      </c>
      <c r="BP42">
        <v>0</v>
      </c>
      <c r="BS42">
        <v>0</v>
      </c>
      <c r="BT42">
        <v>0</v>
      </c>
      <c r="BU42">
        <v>0</v>
      </c>
      <c r="CE42" t="str">
        <f>"20:16:24.663"</f>
        <v>20:16:24.663</v>
      </c>
      <c r="CF42">
        <v>663117595</v>
      </c>
      <c r="CS42">
        <v>3</v>
      </c>
      <c r="CT42">
        <v>2</v>
      </c>
      <c r="CU42">
        <v>0</v>
      </c>
      <c r="CV42">
        <v>2</v>
      </c>
      <c r="CW42">
        <v>0</v>
      </c>
      <c r="CX42">
        <v>5</v>
      </c>
      <c r="CY42">
        <v>7</v>
      </c>
      <c r="CZ42" t="s">
        <v>131</v>
      </c>
      <c r="DA42">
        <v>391</v>
      </c>
      <c r="DB42">
        <v>1</v>
      </c>
      <c r="DC42" t="s">
        <v>132</v>
      </c>
      <c r="DD42" t="s">
        <v>133</v>
      </c>
      <c r="DG42">
        <v>8147826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>"10/06/2022 20:16:24.938"</f>
        <v>10/06/2022 20:16:24.938</v>
      </c>
      <c r="C43" t="str">
        <f t="shared" si="4"/>
        <v>FFDFD3C0</v>
      </c>
      <c r="D43" t="s">
        <v>134</v>
      </c>
      <c r="E43">
        <v>4</v>
      </c>
      <c r="F43">
        <v>1004</v>
      </c>
      <c r="G43" t="s">
        <v>135</v>
      </c>
      <c r="J43" t="s">
        <v>136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"20:16:24.656"</f>
        <v>20:16:24.656</v>
      </c>
      <c r="T43" t="str">
        <f>"20:16:24.156"</f>
        <v>20:16:24.156</v>
      </c>
      <c r="U43" t="str">
        <f t="shared" si="1"/>
        <v>A8A14F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9</v>
      </c>
      <c r="AF43" t="s">
        <v>125</v>
      </c>
      <c r="AG43">
        <v>0</v>
      </c>
      <c r="AH43">
        <v>3</v>
      </c>
      <c r="AI43">
        <v>1</v>
      </c>
      <c r="AJ43">
        <v>0</v>
      </c>
      <c r="AK43" t="s">
        <v>178</v>
      </c>
      <c r="AL43">
        <v>36.109442999999999</v>
      </c>
      <c r="AM43" t="s">
        <v>179</v>
      </c>
      <c r="AN43">
        <v>-79.946822999999995</v>
      </c>
      <c r="AO43">
        <v>100</v>
      </c>
      <c r="AP43">
        <v>1100</v>
      </c>
      <c r="AQ43" t="s">
        <v>129</v>
      </c>
      <c r="AR43">
        <v>-41</v>
      </c>
      <c r="AS43">
        <v>-30</v>
      </c>
      <c r="AT43">
        <v>192</v>
      </c>
      <c r="BB43" t="str">
        <f t="shared" si="2"/>
        <v>1200</v>
      </c>
      <c r="BC43">
        <v>1</v>
      </c>
      <c r="BD43" t="str">
        <f t="shared" si="5"/>
        <v xml:space="preserve">N655WP  </v>
      </c>
      <c r="BE43">
        <v>1</v>
      </c>
      <c r="BG43">
        <v>0</v>
      </c>
      <c r="BH43">
        <v>0</v>
      </c>
      <c r="BI43">
        <v>0</v>
      </c>
      <c r="BJ43">
        <v>1075</v>
      </c>
      <c r="BK43">
        <v>-25</v>
      </c>
      <c r="BL43" t="s">
        <v>180</v>
      </c>
      <c r="BM43">
        <v>1</v>
      </c>
      <c r="BN43">
        <v>1</v>
      </c>
      <c r="BO43">
        <v>1</v>
      </c>
      <c r="BP43">
        <v>0</v>
      </c>
      <c r="BS43">
        <v>0</v>
      </c>
      <c r="BT43">
        <v>0</v>
      </c>
      <c r="BU43">
        <v>0</v>
      </c>
      <c r="CE43" t="str">
        <f>"20:16:24.663"</f>
        <v>20:16:24.663</v>
      </c>
      <c r="CF43">
        <v>663117595</v>
      </c>
      <c r="CS43">
        <v>3</v>
      </c>
      <c r="CT43">
        <v>2</v>
      </c>
      <c r="CU43">
        <v>0</v>
      </c>
      <c r="CV43">
        <v>2</v>
      </c>
      <c r="CW43">
        <v>0</v>
      </c>
      <c r="CX43">
        <v>5</v>
      </c>
      <c r="CY43">
        <v>7</v>
      </c>
      <c r="CZ43" t="s">
        <v>131</v>
      </c>
      <c r="DA43">
        <v>391</v>
      </c>
      <c r="DB43">
        <v>1</v>
      </c>
      <c r="DC43" t="s">
        <v>132</v>
      </c>
      <c r="DD43" t="s">
        <v>133</v>
      </c>
      <c r="DG43">
        <v>8147826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>"10/06/2022 20:16:25.672"</f>
        <v>10/06/2022 20:16:25.672</v>
      </c>
      <c r="C44" t="str">
        <f t="shared" si="4"/>
        <v>FFDFD3C0</v>
      </c>
      <c r="D44" t="s">
        <v>134</v>
      </c>
      <c r="E44">
        <v>5</v>
      </c>
      <c r="F44">
        <v>1005</v>
      </c>
      <c r="G44" t="s">
        <v>155</v>
      </c>
      <c r="J44" t="s">
        <v>136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"20:16:25.211"</f>
        <v>20:16:25.211</v>
      </c>
      <c r="T44" t="str">
        <f>"20:16:23.711"</f>
        <v>20:16:23.711</v>
      </c>
      <c r="U44" t="str">
        <f t="shared" si="1"/>
        <v>A8A14F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9</v>
      </c>
      <c r="AF44" t="s">
        <v>145</v>
      </c>
      <c r="AG44">
        <v>0</v>
      </c>
      <c r="AH44">
        <v>3</v>
      </c>
      <c r="AI44">
        <v>1</v>
      </c>
      <c r="AJ44">
        <v>0</v>
      </c>
      <c r="AK44" t="s">
        <v>181</v>
      </c>
      <c r="AL44">
        <v>36.109357000000003</v>
      </c>
      <c r="AM44" t="s">
        <v>182</v>
      </c>
      <c r="AN44">
        <v>-79.946929999999995</v>
      </c>
      <c r="AO44">
        <v>100</v>
      </c>
      <c r="AP44">
        <v>1100</v>
      </c>
      <c r="AQ44" t="s">
        <v>129</v>
      </c>
      <c r="AR44">
        <v>-41</v>
      </c>
      <c r="AS44">
        <v>-29</v>
      </c>
      <c r="AT44">
        <v>320</v>
      </c>
      <c r="BB44" t="str">
        <f t="shared" si="2"/>
        <v>1200</v>
      </c>
      <c r="BC44">
        <v>1</v>
      </c>
      <c r="BD44" t="str">
        <f t="shared" si="5"/>
        <v xml:space="preserve">N655WP  </v>
      </c>
      <c r="BE44">
        <v>1</v>
      </c>
      <c r="BG44">
        <v>0</v>
      </c>
      <c r="BH44">
        <v>0</v>
      </c>
      <c r="BI44">
        <v>0</v>
      </c>
      <c r="BJ44">
        <v>1075</v>
      </c>
      <c r="BK44">
        <v>-25</v>
      </c>
      <c r="BL44" t="s">
        <v>148</v>
      </c>
      <c r="BM44">
        <v>1</v>
      </c>
      <c r="BN44">
        <v>1</v>
      </c>
      <c r="BO44">
        <v>1</v>
      </c>
      <c r="BP44">
        <v>0</v>
      </c>
      <c r="BS44">
        <v>0</v>
      </c>
      <c r="BT44">
        <v>0</v>
      </c>
      <c r="BU44">
        <v>0</v>
      </c>
      <c r="CE44" t="str">
        <f>"20:16:25.218"</f>
        <v>20:16:25.218</v>
      </c>
      <c r="CF44">
        <v>217756544</v>
      </c>
      <c r="CS44">
        <v>3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131</v>
      </c>
      <c r="DA44">
        <v>404</v>
      </c>
      <c r="DB44">
        <v>0</v>
      </c>
      <c r="DC44" t="s">
        <v>152</v>
      </c>
      <c r="DD44" t="s">
        <v>153</v>
      </c>
      <c r="DG44">
        <v>13890744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>"10/06/2022 20:16:26.188"</f>
        <v>10/06/2022 20:16:26.188</v>
      </c>
      <c r="C45" t="str">
        <f t="shared" si="4"/>
        <v>FFDFD3C0</v>
      </c>
      <c r="D45" t="s">
        <v>123</v>
      </c>
      <c r="E45">
        <v>27</v>
      </c>
      <c r="H45">
        <v>102</v>
      </c>
      <c r="I45" t="s">
        <v>151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ref="S45:T47" si="6">"20:16:25.813"</f>
        <v>20:16:25.813</v>
      </c>
      <c r="T45" t="str">
        <f t="shared" si="6"/>
        <v>20:16:25.813</v>
      </c>
      <c r="U45" t="str">
        <f t="shared" si="1"/>
        <v>A8A14F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9</v>
      </c>
      <c r="AF45" t="s">
        <v>125</v>
      </c>
      <c r="AG45">
        <v>0</v>
      </c>
      <c r="AH45">
        <v>3</v>
      </c>
      <c r="AI45">
        <v>1</v>
      </c>
      <c r="AJ45">
        <v>0</v>
      </c>
      <c r="AK45" t="s">
        <v>183</v>
      </c>
      <c r="AL45">
        <v>36.109271</v>
      </c>
      <c r="AM45" t="s">
        <v>184</v>
      </c>
      <c r="AN45">
        <v>-79.947102000000001</v>
      </c>
      <c r="AO45">
        <v>100</v>
      </c>
      <c r="AP45">
        <v>1100</v>
      </c>
      <c r="AQ45" t="s">
        <v>129</v>
      </c>
      <c r="AR45">
        <v>-40</v>
      </c>
      <c r="AS45">
        <v>-31</v>
      </c>
      <c r="AT45">
        <v>512</v>
      </c>
      <c r="BB45" t="str">
        <f t="shared" si="2"/>
        <v>1200</v>
      </c>
      <c r="BC45">
        <v>1</v>
      </c>
      <c r="BD45" t="str">
        <f t="shared" si="5"/>
        <v xml:space="preserve">N655WP  </v>
      </c>
      <c r="BE45">
        <v>1</v>
      </c>
      <c r="BG45">
        <v>0</v>
      </c>
      <c r="BH45">
        <v>0</v>
      </c>
      <c r="BI45">
        <v>0</v>
      </c>
      <c r="BJ45">
        <v>1075</v>
      </c>
      <c r="BK45">
        <v>-25</v>
      </c>
      <c r="BL45" t="s">
        <v>180</v>
      </c>
      <c r="BM45">
        <v>1</v>
      </c>
      <c r="BN45">
        <v>1</v>
      </c>
      <c r="BO45">
        <v>1</v>
      </c>
      <c r="BP45">
        <v>0</v>
      </c>
      <c r="BS45">
        <v>0</v>
      </c>
      <c r="BT45">
        <v>0</v>
      </c>
      <c r="BU45">
        <v>0</v>
      </c>
      <c r="CE45" t="str">
        <f>"20:16:25.818"</f>
        <v>20:16:25.818</v>
      </c>
      <c r="CF45">
        <v>817698103</v>
      </c>
      <c r="CS45">
        <v>3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131</v>
      </c>
      <c r="DA45">
        <v>404</v>
      </c>
      <c r="DB45">
        <v>0</v>
      </c>
      <c r="DC45" t="s">
        <v>152</v>
      </c>
      <c r="DD45" t="s">
        <v>153</v>
      </c>
      <c r="DG45">
        <v>13890880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"10/06/2022 20:16:26.188"</f>
        <v>10/06/2022 20:16:26.188</v>
      </c>
      <c r="C46" t="str">
        <f t="shared" si="4"/>
        <v>FFDFD3C0</v>
      </c>
      <c r="D46" t="s">
        <v>134</v>
      </c>
      <c r="E46">
        <v>4</v>
      </c>
      <c r="F46">
        <v>1004</v>
      </c>
      <c r="G46" t="s">
        <v>135</v>
      </c>
      <c r="J46" t="s">
        <v>136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6"/>
        <v>20:16:25.813</v>
      </c>
      <c r="T46" t="str">
        <f t="shared" si="6"/>
        <v>20:16:25.813</v>
      </c>
      <c r="U46" t="str">
        <f t="shared" si="1"/>
        <v>A8A14F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9</v>
      </c>
      <c r="AF46" t="s">
        <v>125</v>
      </c>
      <c r="AG46">
        <v>0</v>
      </c>
      <c r="AH46">
        <v>3</v>
      </c>
      <c r="AI46">
        <v>1</v>
      </c>
      <c r="AJ46">
        <v>0</v>
      </c>
      <c r="AK46" t="s">
        <v>183</v>
      </c>
      <c r="AL46">
        <v>36.109271</v>
      </c>
      <c r="AM46" t="s">
        <v>184</v>
      </c>
      <c r="AN46">
        <v>-79.947102000000001</v>
      </c>
      <c r="AO46">
        <v>100</v>
      </c>
      <c r="AP46">
        <v>1100</v>
      </c>
      <c r="AQ46" t="s">
        <v>129</v>
      </c>
      <c r="AR46">
        <v>-40</v>
      </c>
      <c r="AS46">
        <v>-31</v>
      </c>
      <c r="AT46">
        <v>512</v>
      </c>
      <c r="BB46" t="str">
        <f t="shared" si="2"/>
        <v>1200</v>
      </c>
      <c r="BC46">
        <v>1</v>
      </c>
      <c r="BD46" t="str">
        <f t="shared" si="5"/>
        <v xml:space="preserve">N655WP  </v>
      </c>
      <c r="BE46">
        <v>1</v>
      </c>
      <c r="BG46">
        <v>0</v>
      </c>
      <c r="BH46">
        <v>0</v>
      </c>
      <c r="BI46">
        <v>0</v>
      </c>
      <c r="BJ46">
        <v>1075</v>
      </c>
      <c r="BK46">
        <v>-25</v>
      </c>
      <c r="BL46" t="s">
        <v>180</v>
      </c>
      <c r="BM46">
        <v>1</v>
      </c>
      <c r="BN46">
        <v>1</v>
      </c>
      <c r="BO46">
        <v>1</v>
      </c>
      <c r="BP46">
        <v>0</v>
      </c>
      <c r="BS46">
        <v>0</v>
      </c>
      <c r="BT46">
        <v>0</v>
      </c>
      <c r="BU46">
        <v>0</v>
      </c>
      <c r="CE46" t="str">
        <f>"20:16:25.818"</f>
        <v>20:16:25.818</v>
      </c>
      <c r="CF46">
        <v>817698103</v>
      </c>
      <c r="CS46">
        <v>3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131</v>
      </c>
      <c r="DA46">
        <v>404</v>
      </c>
      <c r="DB46">
        <v>0</v>
      </c>
      <c r="DC46" t="s">
        <v>152</v>
      </c>
      <c r="DD46" t="s">
        <v>153</v>
      </c>
      <c r="DG46">
        <v>13890880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"10/06/2022 20:16:26.188"</f>
        <v>10/06/2022 20:16:26.188</v>
      </c>
      <c r="C47" t="str">
        <f t="shared" si="4"/>
        <v>FFDFD3C0</v>
      </c>
      <c r="D47" t="s">
        <v>123</v>
      </c>
      <c r="E47">
        <v>25</v>
      </c>
      <c r="H47">
        <v>100</v>
      </c>
      <c r="I47" t="s">
        <v>124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6"/>
        <v>20:16:25.813</v>
      </c>
      <c r="T47" t="str">
        <f t="shared" si="6"/>
        <v>20:16:25.813</v>
      </c>
      <c r="U47" t="str">
        <f t="shared" si="1"/>
        <v>A8A14F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9</v>
      </c>
      <c r="AF47" t="s">
        <v>125</v>
      </c>
      <c r="AG47">
        <v>0</v>
      </c>
      <c r="AH47">
        <v>3</v>
      </c>
      <c r="AI47">
        <v>1</v>
      </c>
      <c r="AJ47">
        <v>0</v>
      </c>
      <c r="AK47" t="s">
        <v>183</v>
      </c>
      <c r="AL47">
        <v>36.109271</v>
      </c>
      <c r="AM47" t="s">
        <v>184</v>
      </c>
      <c r="AN47">
        <v>-79.947102000000001</v>
      </c>
      <c r="AO47">
        <v>100</v>
      </c>
      <c r="AP47">
        <v>1100</v>
      </c>
      <c r="AQ47" t="s">
        <v>129</v>
      </c>
      <c r="AR47">
        <v>-40</v>
      </c>
      <c r="AS47">
        <v>-31</v>
      </c>
      <c r="AT47">
        <v>512</v>
      </c>
      <c r="BB47" t="str">
        <f t="shared" si="2"/>
        <v>1200</v>
      </c>
      <c r="BC47">
        <v>1</v>
      </c>
      <c r="BD47" t="str">
        <f t="shared" si="5"/>
        <v xml:space="preserve">N655WP  </v>
      </c>
      <c r="BE47">
        <v>1</v>
      </c>
      <c r="BG47">
        <v>0</v>
      </c>
      <c r="BH47">
        <v>0</v>
      </c>
      <c r="BI47">
        <v>0</v>
      </c>
      <c r="BJ47">
        <v>1075</v>
      </c>
      <c r="BK47">
        <v>-25</v>
      </c>
      <c r="BL47" t="s">
        <v>180</v>
      </c>
      <c r="BM47">
        <v>1</v>
      </c>
      <c r="BN47">
        <v>1</v>
      </c>
      <c r="BO47">
        <v>1</v>
      </c>
      <c r="BP47">
        <v>0</v>
      </c>
      <c r="BS47">
        <v>0</v>
      </c>
      <c r="BT47">
        <v>0</v>
      </c>
      <c r="BU47">
        <v>0</v>
      </c>
      <c r="CE47" t="str">
        <f>"20:16:25.818"</f>
        <v>20:16:25.818</v>
      </c>
      <c r="CF47">
        <v>817698103</v>
      </c>
      <c r="CS47">
        <v>3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131</v>
      </c>
      <c r="DA47">
        <v>404</v>
      </c>
      <c r="DB47">
        <v>0</v>
      </c>
      <c r="DC47" t="s">
        <v>152</v>
      </c>
      <c r="DD47" t="s">
        <v>153</v>
      </c>
      <c r="DG47">
        <v>13890880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"10/06/2022 20:16:28.057"</f>
        <v>10/06/2022 20:16:28.057</v>
      </c>
      <c r="C48" t="str">
        <f t="shared" si="4"/>
        <v>FFDFD3C0</v>
      </c>
      <c r="D48" t="s">
        <v>123</v>
      </c>
      <c r="E48">
        <v>25</v>
      </c>
      <c r="H48">
        <v>100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"20:16:27.281"</f>
        <v>20:16:27.281</v>
      </c>
      <c r="T48" t="str">
        <f>"20:16:27.281"</f>
        <v>20:16:27.281</v>
      </c>
      <c r="U48" t="str">
        <f t="shared" si="1"/>
        <v>A8A14F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9</v>
      </c>
      <c r="AF48" t="s">
        <v>125</v>
      </c>
      <c r="AG48">
        <v>0</v>
      </c>
      <c r="AH48">
        <v>3</v>
      </c>
      <c r="AI48">
        <v>1</v>
      </c>
      <c r="AJ48">
        <v>0</v>
      </c>
      <c r="AK48" t="s">
        <v>185</v>
      </c>
      <c r="AL48">
        <v>36.109077999999997</v>
      </c>
      <c r="AM48" t="s">
        <v>186</v>
      </c>
      <c r="AN48">
        <v>-79.947401999999997</v>
      </c>
      <c r="AO48">
        <v>100</v>
      </c>
      <c r="AP48">
        <v>1200</v>
      </c>
      <c r="AQ48" t="s">
        <v>129</v>
      </c>
      <c r="AR48">
        <v>-40</v>
      </c>
      <c r="AS48">
        <v>-29</v>
      </c>
      <c r="AT48">
        <v>768</v>
      </c>
      <c r="BB48" t="str">
        <f t="shared" si="2"/>
        <v>1200</v>
      </c>
      <c r="BC48">
        <v>1</v>
      </c>
      <c r="BD48" t="str">
        <f t="shared" si="5"/>
        <v xml:space="preserve">N655WP  </v>
      </c>
      <c r="BE48">
        <v>1</v>
      </c>
      <c r="BG48">
        <v>0</v>
      </c>
      <c r="BH48">
        <v>0</v>
      </c>
      <c r="BI48">
        <v>0</v>
      </c>
      <c r="BJ48">
        <v>1000</v>
      </c>
      <c r="BK48">
        <v>-200</v>
      </c>
      <c r="BL48" t="s">
        <v>180</v>
      </c>
      <c r="BM48">
        <v>1</v>
      </c>
      <c r="BN48">
        <v>1</v>
      </c>
      <c r="BO48">
        <v>1</v>
      </c>
      <c r="BP48">
        <v>0</v>
      </c>
      <c r="BS48">
        <v>0</v>
      </c>
      <c r="BT48">
        <v>0</v>
      </c>
      <c r="BU48">
        <v>0</v>
      </c>
      <c r="CE48" t="str">
        <f>"20:16:27.288"</f>
        <v>20:16:27.288</v>
      </c>
      <c r="CF48">
        <v>287862363</v>
      </c>
      <c r="CS48">
        <v>3</v>
      </c>
      <c r="CT48">
        <v>2</v>
      </c>
      <c r="CU48">
        <v>0</v>
      </c>
      <c r="CV48">
        <v>2</v>
      </c>
      <c r="CW48">
        <v>0</v>
      </c>
      <c r="CX48">
        <v>4</v>
      </c>
      <c r="CY48">
        <v>7</v>
      </c>
      <c r="CZ48" t="s">
        <v>131</v>
      </c>
      <c r="DA48">
        <v>391</v>
      </c>
      <c r="DB48">
        <v>2</v>
      </c>
      <c r="DC48" t="s">
        <v>132</v>
      </c>
      <c r="DD48" t="s">
        <v>133</v>
      </c>
      <c r="DG48">
        <v>8572935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"10/06/2022 20:16:28.057"</f>
        <v>10/06/2022 20:16:28.057</v>
      </c>
      <c r="C49" t="str">
        <f t="shared" si="4"/>
        <v>FFDFD3C0</v>
      </c>
      <c r="D49" t="s">
        <v>134</v>
      </c>
      <c r="E49">
        <v>4</v>
      </c>
      <c r="F49">
        <v>1004</v>
      </c>
      <c r="G49" t="s">
        <v>135</v>
      </c>
      <c r="J49" t="s">
        <v>136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"20:16:27.281"</f>
        <v>20:16:27.281</v>
      </c>
      <c r="T49" t="str">
        <f>"20:16:27.281"</f>
        <v>20:16:27.281</v>
      </c>
      <c r="U49" t="str">
        <f t="shared" si="1"/>
        <v>A8A14F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9</v>
      </c>
      <c r="AF49" t="s">
        <v>125</v>
      </c>
      <c r="AG49">
        <v>0</v>
      </c>
      <c r="AH49">
        <v>3</v>
      </c>
      <c r="AI49">
        <v>1</v>
      </c>
      <c r="AJ49">
        <v>0</v>
      </c>
      <c r="AK49" t="s">
        <v>185</v>
      </c>
      <c r="AL49">
        <v>36.109077999999997</v>
      </c>
      <c r="AM49" t="s">
        <v>186</v>
      </c>
      <c r="AN49">
        <v>-79.947401999999997</v>
      </c>
      <c r="AO49">
        <v>100</v>
      </c>
      <c r="AP49">
        <v>1200</v>
      </c>
      <c r="AQ49" t="s">
        <v>129</v>
      </c>
      <c r="AR49">
        <v>-40</v>
      </c>
      <c r="AS49">
        <v>-29</v>
      </c>
      <c r="AT49">
        <v>768</v>
      </c>
      <c r="BB49" t="str">
        <f t="shared" si="2"/>
        <v>1200</v>
      </c>
      <c r="BC49">
        <v>1</v>
      </c>
      <c r="BD49" t="str">
        <f t="shared" si="5"/>
        <v xml:space="preserve">N655WP  </v>
      </c>
      <c r="BE49">
        <v>1</v>
      </c>
      <c r="BG49">
        <v>0</v>
      </c>
      <c r="BH49">
        <v>0</v>
      </c>
      <c r="BI49">
        <v>0</v>
      </c>
      <c r="BJ49">
        <v>1000</v>
      </c>
      <c r="BK49">
        <v>-200</v>
      </c>
      <c r="BL49" t="s">
        <v>180</v>
      </c>
      <c r="BM49">
        <v>1</v>
      </c>
      <c r="BN49">
        <v>1</v>
      </c>
      <c r="BO49">
        <v>1</v>
      </c>
      <c r="BP49">
        <v>0</v>
      </c>
      <c r="BS49">
        <v>0</v>
      </c>
      <c r="BT49">
        <v>0</v>
      </c>
      <c r="BU49">
        <v>0</v>
      </c>
      <c r="CE49" t="str">
        <f>"20:16:27.288"</f>
        <v>20:16:27.288</v>
      </c>
      <c r="CF49">
        <v>287862363</v>
      </c>
      <c r="CS49">
        <v>3</v>
      </c>
      <c r="CT49">
        <v>2</v>
      </c>
      <c r="CU49">
        <v>0</v>
      </c>
      <c r="CV49">
        <v>2</v>
      </c>
      <c r="CW49">
        <v>0</v>
      </c>
      <c r="CX49">
        <v>4</v>
      </c>
      <c r="CY49">
        <v>7</v>
      </c>
      <c r="CZ49" t="s">
        <v>131</v>
      </c>
      <c r="DA49">
        <v>391</v>
      </c>
      <c r="DB49">
        <v>2</v>
      </c>
      <c r="DC49" t="s">
        <v>132</v>
      </c>
      <c r="DD49" t="s">
        <v>133</v>
      </c>
      <c r="DG49">
        <v>8572935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"10/06/2022 20:16:28.916"</f>
        <v>10/06/2022 20:16:28.916</v>
      </c>
      <c r="C50" t="str">
        <f t="shared" si="4"/>
        <v>FFDFD3C0</v>
      </c>
      <c r="D50" t="s">
        <v>123</v>
      </c>
      <c r="E50">
        <v>25</v>
      </c>
      <c r="H50">
        <v>100</v>
      </c>
      <c r="I50" t="s">
        <v>124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"20:16:28.680"</f>
        <v>20:16:28.680</v>
      </c>
      <c r="T50" t="str">
        <f>"20:16:28.280"</f>
        <v>20:16:28.280</v>
      </c>
      <c r="U50" t="str">
        <f t="shared" si="1"/>
        <v>A8A14F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9</v>
      </c>
      <c r="AF50" t="s">
        <v>125</v>
      </c>
      <c r="AG50">
        <v>0</v>
      </c>
      <c r="AH50">
        <v>3</v>
      </c>
      <c r="AI50">
        <v>1</v>
      </c>
      <c r="AJ50">
        <v>0</v>
      </c>
      <c r="AK50" t="s">
        <v>187</v>
      </c>
      <c r="AL50">
        <v>36.108905999999998</v>
      </c>
      <c r="AM50" t="s">
        <v>188</v>
      </c>
      <c r="AN50">
        <v>-79.947745999999995</v>
      </c>
      <c r="AO50">
        <v>100</v>
      </c>
      <c r="AP50">
        <v>1200</v>
      </c>
      <c r="AQ50" t="s">
        <v>129</v>
      </c>
      <c r="AR50">
        <v>-40</v>
      </c>
      <c r="AS50">
        <v>-28</v>
      </c>
      <c r="AT50">
        <v>832</v>
      </c>
      <c r="BB50" t="str">
        <f t="shared" si="2"/>
        <v>1200</v>
      </c>
      <c r="BC50">
        <v>1</v>
      </c>
      <c r="BD50" t="str">
        <f t="shared" si="5"/>
        <v xml:space="preserve">N655WP  </v>
      </c>
      <c r="BE50">
        <v>1</v>
      </c>
      <c r="BG50">
        <v>0</v>
      </c>
      <c r="BH50">
        <v>0</v>
      </c>
      <c r="BI50">
        <v>0</v>
      </c>
      <c r="BJ50">
        <v>1100</v>
      </c>
      <c r="BK50">
        <v>-100</v>
      </c>
      <c r="BL50" t="s">
        <v>180</v>
      </c>
      <c r="BM50">
        <v>1</v>
      </c>
      <c r="BN50">
        <v>1</v>
      </c>
      <c r="BO50">
        <v>1</v>
      </c>
      <c r="BP50">
        <v>0</v>
      </c>
      <c r="BS50">
        <v>0</v>
      </c>
      <c r="BT50">
        <v>0</v>
      </c>
      <c r="BU50">
        <v>0</v>
      </c>
      <c r="CE50" t="str">
        <f>"20:16:28.682"</f>
        <v>20:16:28.682</v>
      </c>
      <c r="CF50">
        <v>682419104</v>
      </c>
      <c r="CS50">
        <v>3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131</v>
      </c>
      <c r="DA50">
        <v>404</v>
      </c>
      <c r="DB50">
        <v>0</v>
      </c>
      <c r="DC50" t="s">
        <v>152</v>
      </c>
      <c r="DD50" t="s">
        <v>153</v>
      </c>
      <c r="DG50">
        <v>13891510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1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"10/06/2022 20:16:28.916"</f>
        <v>10/06/2022 20:16:28.916</v>
      </c>
      <c r="C51" t="str">
        <f t="shared" si="4"/>
        <v>FFDFD3C0</v>
      </c>
      <c r="D51" t="s">
        <v>134</v>
      </c>
      <c r="E51">
        <v>4</v>
      </c>
      <c r="F51">
        <v>1004</v>
      </c>
      <c r="G51" t="s">
        <v>135</v>
      </c>
      <c r="J51" t="s">
        <v>136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"20:16:28.680"</f>
        <v>20:16:28.680</v>
      </c>
      <c r="T51" t="str">
        <f>"20:16:28.280"</f>
        <v>20:16:28.280</v>
      </c>
      <c r="U51" t="str">
        <f t="shared" si="1"/>
        <v>A8A14F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9</v>
      </c>
      <c r="AF51" t="s">
        <v>125</v>
      </c>
      <c r="AG51">
        <v>0</v>
      </c>
      <c r="AH51">
        <v>3</v>
      </c>
      <c r="AI51">
        <v>1</v>
      </c>
      <c r="AJ51">
        <v>0</v>
      </c>
      <c r="AK51" t="s">
        <v>187</v>
      </c>
      <c r="AL51">
        <v>36.108905999999998</v>
      </c>
      <c r="AM51" t="s">
        <v>188</v>
      </c>
      <c r="AN51">
        <v>-79.947745999999995</v>
      </c>
      <c r="AO51">
        <v>100</v>
      </c>
      <c r="AP51">
        <v>1200</v>
      </c>
      <c r="AQ51" t="s">
        <v>129</v>
      </c>
      <c r="AR51">
        <v>-40</v>
      </c>
      <c r="AS51">
        <v>-28</v>
      </c>
      <c r="AT51">
        <v>832</v>
      </c>
      <c r="BB51" t="str">
        <f t="shared" si="2"/>
        <v>1200</v>
      </c>
      <c r="BC51">
        <v>1</v>
      </c>
      <c r="BD51" t="str">
        <f t="shared" si="5"/>
        <v xml:space="preserve">N655WP  </v>
      </c>
      <c r="BE51">
        <v>1</v>
      </c>
      <c r="BG51">
        <v>0</v>
      </c>
      <c r="BH51">
        <v>0</v>
      </c>
      <c r="BI51">
        <v>0</v>
      </c>
      <c r="BJ51">
        <v>1100</v>
      </c>
      <c r="BK51">
        <v>-100</v>
      </c>
      <c r="BL51" t="s">
        <v>180</v>
      </c>
      <c r="BM51">
        <v>1</v>
      </c>
      <c r="BN51">
        <v>1</v>
      </c>
      <c r="BO51">
        <v>1</v>
      </c>
      <c r="BP51">
        <v>0</v>
      </c>
      <c r="BS51">
        <v>0</v>
      </c>
      <c r="BT51">
        <v>0</v>
      </c>
      <c r="BU51">
        <v>0</v>
      </c>
      <c r="CE51" t="str">
        <f>"20:16:28.682"</f>
        <v>20:16:28.682</v>
      </c>
      <c r="CF51">
        <v>682419104</v>
      </c>
      <c r="CS51">
        <v>3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131</v>
      </c>
      <c r="DA51">
        <v>404</v>
      </c>
      <c r="DB51">
        <v>0</v>
      </c>
      <c r="DC51" t="s">
        <v>152</v>
      </c>
      <c r="DD51" t="s">
        <v>153</v>
      </c>
      <c r="DG51">
        <v>13891510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>"10/06/2022 20:16:28.916"</f>
        <v>10/06/2022 20:16:28.916</v>
      </c>
      <c r="C52" t="str">
        <f t="shared" si="4"/>
        <v>FFDFD3C0</v>
      </c>
      <c r="D52" t="s">
        <v>134</v>
      </c>
      <c r="E52">
        <v>5</v>
      </c>
      <c r="F52">
        <v>1005</v>
      </c>
      <c r="G52" t="s">
        <v>155</v>
      </c>
      <c r="J52" t="s">
        <v>136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"20:16:28.680"</f>
        <v>20:16:28.680</v>
      </c>
      <c r="T52" t="str">
        <f>"20:16:28.280"</f>
        <v>20:16:28.280</v>
      </c>
      <c r="U52" t="str">
        <f t="shared" si="1"/>
        <v>A8A14F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9</v>
      </c>
      <c r="AF52" t="s">
        <v>145</v>
      </c>
      <c r="AG52">
        <v>0</v>
      </c>
      <c r="AH52">
        <v>3</v>
      </c>
      <c r="AI52">
        <v>1</v>
      </c>
      <c r="AJ52">
        <v>0</v>
      </c>
      <c r="AK52" t="s">
        <v>187</v>
      </c>
      <c r="AL52">
        <v>36.108905999999998</v>
      </c>
      <c r="AM52" t="s">
        <v>188</v>
      </c>
      <c r="AN52">
        <v>-79.947745999999995</v>
      </c>
      <c r="AO52">
        <v>100</v>
      </c>
      <c r="AP52">
        <v>1200</v>
      </c>
      <c r="AQ52" t="s">
        <v>129</v>
      </c>
      <c r="AR52">
        <v>-40</v>
      </c>
      <c r="AS52">
        <v>-28</v>
      </c>
      <c r="AT52">
        <v>832</v>
      </c>
      <c r="BB52" t="str">
        <f t="shared" si="2"/>
        <v>1200</v>
      </c>
      <c r="BC52">
        <v>1</v>
      </c>
      <c r="BD52" t="str">
        <f t="shared" si="5"/>
        <v xml:space="preserve">N655WP  </v>
      </c>
      <c r="BE52">
        <v>1</v>
      </c>
      <c r="BG52">
        <v>0</v>
      </c>
      <c r="BH52">
        <v>0</v>
      </c>
      <c r="BI52">
        <v>0</v>
      </c>
      <c r="BJ52">
        <v>1100</v>
      </c>
      <c r="BK52">
        <v>-100</v>
      </c>
      <c r="BL52" t="s">
        <v>148</v>
      </c>
      <c r="BM52">
        <v>1</v>
      </c>
      <c r="BN52">
        <v>1</v>
      </c>
      <c r="BO52">
        <v>1</v>
      </c>
      <c r="BP52">
        <v>0</v>
      </c>
      <c r="BS52">
        <v>0</v>
      </c>
      <c r="BT52">
        <v>0</v>
      </c>
      <c r="BU52">
        <v>0</v>
      </c>
      <c r="CE52" t="str">
        <f>"20:16:28.682"</f>
        <v>20:16:28.682</v>
      </c>
      <c r="CF52">
        <v>682419104</v>
      </c>
      <c r="CS52">
        <v>3</v>
      </c>
      <c r="CT52">
        <v>2</v>
      </c>
      <c r="CU52">
        <v>0</v>
      </c>
      <c r="CV52">
        <v>2</v>
      </c>
      <c r="CW52">
        <v>0</v>
      </c>
      <c r="CX52">
        <v>6</v>
      </c>
      <c r="CY52">
        <v>7</v>
      </c>
      <c r="CZ52" t="s">
        <v>131</v>
      </c>
      <c r="DA52">
        <v>404</v>
      </c>
      <c r="DB52">
        <v>0</v>
      </c>
      <c r="DC52" t="s">
        <v>152</v>
      </c>
      <c r="DD52" t="s">
        <v>153</v>
      </c>
      <c r="DG52">
        <v>13891510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>"10/06/2022 20:16:28.916"</f>
        <v>10/06/2022 20:16:28.916</v>
      </c>
      <c r="C53" t="str">
        <f t="shared" si="4"/>
        <v>FFDFD3C0</v>
      </c>
      <c r="D53" t="s">
        <v>123</v>
      </c>
      <c r="E53">
        <v>27</v>
      </c>
      <c r="H53">
        <v>102</v>
      </c>
      <c r="I53" t="s">
        <v>151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"20:16:28.680"</f>
        <v>20:16:28.680</v>
      </c>
      <c r="T53" t="str">
        <f>"20:16:28.280"</f>
        <v>20:16:28.280</v>
      </c>
      <c r="U53" t="str">
        <f t="shared" si="1"/>
        <v>A8A14F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9</v>
      </c>
      <c r="AF53" t="s">
        <v>125</v>
      </c>
      <c r="AG53">
        <v>0</v>
      </c>
      <c r="AH53">
        <v>3</v>
      </c>
      <c r="AI53">
        <v>1</v>
      </c>
      <c r="AJ53">
        <v>0</v>
      </c>
      <c r="AK53" t="s">
        <v>187</v>
      </c>
      <c r="AL53">
        <v>36.108905999999998</v>
      </c>
      <c r="AM53" t="s">
        <v>188</v>
      </c>
      <c r="AN53">
        <v>-79.947745999999995</v>
      </c>
      <c r="AO53">
        <v>100</v>
      </c>
      <c r="AP53">
        <v>1200</v>
      </c>
      <c r="AQ53" t="s">
        <v>129</v>
      </c>
      <c r="AR53">
        <v>-40</v>
      </c>
      <c r="AS53">
        <v>-28</v>
      </c>
      <c r="AT53">
        <v>832</v>
      </c>
      <c r="BB53" t="str">
        <f t="shared" si="2"/>
        <v>1200</v>
      </c>
      <c r="BC53">
        <v>1</v>
      </c>
      <c r="BD53" t="str">
        <f t="shared" si="5"/>
        <v xml:space="preserve">N655WP  </v>
      </c>
      <c r="BE53">
        <v>1</v>
      </c>
      <c r="BG53">
        <v>0</v>
      </c>
      <c r="BH53">
        <v>0</v>
      </c>
      <c r="BI53">
        <v>0</v>
      </c>
      <c r="BJ53">
        <v>1100</v>
      </c>
      <c r="BK53">
        <v>-100</v>
      </c>
      <c r="BL53" t="s">
        <v>180</v>
      </c>
      <c r="BM53">
        <v>1</v>
      </c>
      <c r="BN53">
        <v>1</v>
      </c>
      <c r="BO53">
        <v>1</v>
      </c>
      <c r="BP53">
        <v>0</v>
      </c>
      <c r="BS53">
        <v>0</v>
      </c>
      <c r="BT53">
        <v>0</v>
      </c>
      <c r="BU53">
        <v>0</v>
      </c>
      <c r="CE53" t="str">
        <f>"20:16:28.682"</f>
        <v>20:16:28.682</v>
      </c>
      <c r="CF53">
        <v>682419104</v>
      </c>
      <c r="CS53">
        <v>3</v>
      </c>
      <c r="CT53">
        <v>2</v>
      </c>
      <c r="CU53">
        <v>0</v>
      </c>
      <c r="CV53">
        <v>2</v>
      </c>
      <c r="CW53">
        <v>0</v>
      </c>
      <c r="CX53">
        <v>6</v>
      </c>
      <c r="CY53">
        <v>7</v>
      </c>
      <c r="CZ53" t="s">
        <v>131</v>
      </c>
      <c r="DA53">
        <v>404</v>
      </c>
      <c r="DB53">
        <v>0</v>
      </c>
      <c r="DC53" t="s">
        <v>152</v>
      </c>
      <c r="DD53" t="s">
        <v>153</v>
      </c>
      <c r="DG53">
        <v>13891510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>"10/06/2022 20:16:29.807"</f>
        <v>10/06/2022 20:16:29.807</v>
      </c>
      <c r="C54" t="str">
        <f t="shared" si="4"/>
        <v>FFDFD3C0</v>
      </c>
      <c r="D54" t="s">
        <v>134</v>
      </c>
      <c r="E54">
        <v>5</v>
      </c>
      <c r="F54">
        <v>1005</v>
      </c>
      <c r="G54" t="s">
        <v>155</v>
      </c>
      <c r="J54" t="s">
        <v>136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"20:16:29.594"</f>
        <v>20:16:29.594</v>
      </c>
      <c r="T54" t="str">
        <f>"20:16:29.294"</f>
        <v>20:16:29.294</v>
      </c>
      <c r="U54" t="str">
        <f t="shared" si="1"/>
        <v>A8A14F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9</v>
      </c>
      <c r="AF54" t="s">
        <v>145</v>
      </c>
      <c r="AG54">
        <v>0</v>
      </c>
      <c r="AH54">
        <v>3</v>
      </c>
      <c r="AI54">
        <v>1</v>
      </c>
      <c r="AJ54">
        <v>0</v>
      </c>
      <c r="AK54" t="s">
        <v>189</v>
      </c>
      <c r="AL54">
        <v>36.108756</v>
      </c>
      <c r="AM54" t="s">
        <v>190</v>
      </c>
      <c r="AN54">
        <v>-79.947917000000004</v>
      </c>
      <c r="AO54">
        <v>100</v>
      </c>
      <c r="AP54">
        <v>1200</v>
      </c>
      <c r="AQ54" t="s">
        <v>129</v>
      </c>
      <c r="AR54">
        <v>-40</v>
      </c>
      <c r="AS54">
        <v>-29</v>
      </c>
      <c r="AT54">
        <v>704</v>
      </c>
      <c r="BB54" t="str">
        <f t="shared" si="2"/>
        <v>1200</v>
      </c>
      <c r="BC54">
        <v>1</v>
      </c>
      <c r="BD54" t="str">
        <f t="shared" si="5"/>
        <v xml:space="preserve">N655WP  </v>
      </c>
      <c r="BE54">
        <v>1</v>
      </c>
      <c r="BG54">
        <v>0</v>
      </c>
      <c r="BH54">
        <v>0</v>
      </c>
      <c r="BI54">
        <v>0</v>
      </c>
      <c r="BJ54">
        <v>1125</v>
      </c>
      <c r="BK54">
        <v>-75</v>
      </c>
      <c r="BL54" t="s">
        <v>148</v>
      </c>
      <c r="BM54">
        <v>1</v>
      </c>
      <c r="BN54">
        <v>1</v>
      </c>
      <c r="BO54">
        <v>1</v>
      </c>
      <c r="BP54">
        <v>0</v>
      </c>
      <c r="BS54">
        <v>0</v>
      </c>
      <c r="BT54">
        <v>0</v>
      </c>
      <c r="BU54">
        <v>0</v>
      </c>
      <c r="CE54" t="str">
        <f>"20:16:29.597"</f>
        <v>20:16:29.597</v>
      </c>
      <c r="CF54">
        <v>597329974</v>
      </c>
      <c r="CS54">
        <v>3</v>
      </c>
      <c r="CT54">
        <v>2</v>
      </c>
      <c r="CU54">
        <v>0</v>
      </c>
      <c r="CV54">
        <v>2</v>
      </c>
      <c r="CW54">
        <v>0</v>
      </c>
      <c r="CX54">
        <v>6</v>
      </c>
      <c r="CY54">
        <v>7</v>
      </c>
      <c r="CZ54" t="s">
        <v>131</v>
      </c>
      <c r="DA54">
        <v>404</v>
      </c>
      <c r="DB54">
        <v>0</v>
      </c>
      <c r="DC54" t="s">
        <v>152</v>
      </c>
      <c r="DD54" t="s">
        <v>153</v>
      </c>
      <c r="DG54">
        <v>13891729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>"10/06/2022 20:16:29.823"</f>
        <v>10/06/2022 20:16:29.823</v>
      </c>
      <c r="C55" t="str">
        <f t="shared" si="4"/>
        <v>FFDFD3C0</v>
      </c>
      <c r="D55" t="s">
        <v>123</v>
      </c>
      <c r="E55">
        <v>27</v>
      </c>
      <c r="H55">
        <v>102</v>
      </c>
      <c r="I55" t="s">
        <v>151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"20:16:29.594"</f>
        <v>20:16:29.594</v>
      </c>
      <c r="T55" t="str">
        <f>"20:16:29.294"</f>
        <v>20:16:29.294</v>
      </c>
      <c r="U55" t="str">
        <f t="shared" si="1"/>
        <v>A8A14F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9</v>
      </c>
      <c r="AF55" t="s">
        <v>125</v>
      </c>
      <c r="AG55">
        <v>0</v>
      </c>
      <c r="AH55">
        <v>3</v>
      </c>
      <c r="AI55">
        <v>1</v>
      </c>
      <c r="AJ55">
        <v>0</v>
      </c>
      <c r="AK55" t="s">
        <v>189</v>
      </c>
      <c r="AL55">
        <v>36.108756</v>
      </c>
      <c r="AM55" t="s">
        <v>190</v>
      </c>
      <c r="AN55">
        <v>-79.947917000000004</v>
      </c>
      <c r="AO55">
        <v>100</v>
      </c>
      <c r="AP55">
        <v>1200</v>
      </c>
      <c r="AQ55" t="s">
        <v>129</v>
      </c>
      <c r="AR55">
        <v>-40</v>
      </c>
      <c r="AS55">
        <v>-29</v>
      </c>
      <c r="AT55">
        <v>704</v>
      </c>
      <c r="BB55" t="str">
        <f t="shared" si="2"/>
        <v>1200</v>
      </c>
      <c r="BC55">
        <v>1</v>
      </c>
      <c r="BD55" t="str">
        <f t="shared" si="5"/>
        <v xml:space="preserve">N655WP  </v>
      </c>
      <c r="BE55">
        <v>1</v>
      </c>
      <c r="BG55">
        <v>0</v>
      </c>
      <c r="BH55">
        <v>0</v>
      </c>
      <c r="BI55">
        <v>0</v>
      </c>
      <c r="BJ55">
        <v>1125</v>
      </c>
      <c r="BK55">
        <v>-75</v>
      </c>
      <c r="BL55" t="s">
        <v>180</v>
      </c>
      <c r="BM55">
        <v>1</v>
      </c>
      <c r="BN55">
        <v>1</v>
      </c>
      <c r="BO55">
        <v>1</v>
      </c>
      <c r="BP55">
        <v>0</v>
      </c>
      <c r="BS55">
        <v>0</v>
      </c>
      <c r="BT55">
        <v>0</v>
      </c>
      <c r="BU55">
        <v>0</v>
      </c>
      <c r="CE55" t="str">
        <f>"20:16:29.597"</f>
        <v>20:16:29.597</v>
      </c>
      <c r="CF55">
        <v>597329974</v>
      </c>
      <c r="CS55">
        <v>3</v>
      </c>
      <c r="CT55">
        <v>2</v>
      </c>
      <c r="CU55">
        <v>0</v>
      </c>
      <c r="CV55">
        <v>2</v>
      </c>
      <c r="CW55">
        <v>0</v>
      </c>
      <c r="CX55">
        <v>6</v>
      </c>
      <c r="CY55">
        <v>7</v>
      </c>
      <c r="CZ55" t="s">
        <v>131</v>
      </c>
      <c r="DA55">
        <v>404</v>
      </c>
      <c r="DB55">
        <v>0</v>
      </c>
      <c r="DC55" t="s">
        <v>152</v>
      </c>
      <c r="DD55" t="s">
        <v>153</v>
      </c>
      <c r="DG55">
        <v>13891729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>"10/06/2022 20:16:29.901"</f>
        <v>10/06/2022 20:16:29.901</v>
      </c>
      <c r="C56" t="str">
        <f t="shared" si="4"/>
        <v>FFDFD3C0</v>
      </c>
      <c r="D56" t="s">
        <v>123</v>
      </c>
      <c r="E56">
        <v>25</v>
      </c>
      <c r="H56">
        <v>100</v>
      </c>
      <c r="I56" t="s">
        <v>124</v>
      </c>
      <c r="J56" t="s">
        <v>125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"20:16:29.594"</f>
        <v>20:16:29.594</v>
      </c>
      <c r="T56" t="str">
        <f>"20:16:29.294"</f>
        <v>20:16:29.294</v>
      </c>
      <c r="U56" t="str">
        <f t="shared" si="1"/>
        <v>A8A14F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9</v>
      </c>
      <c r="AF56" t="s">
        <v>125</v>
      </c>
      <c r="AG56">
        <v>0</v>
      </c>
      <c r="AH56">
        <v>3</v>
      </c>
      <c r="AI56">
        <v>1</v>
      </c>
      <c r="AJ56">
        <v>0</v>
      </c>
      <c r="AK56" t="s">
        <v>189</v>
      </c>
      <c r="AL56">
        <v>36.108756</v>
      </c>
      <c r="AM56" t="s">
        <v>190</v>
      </c>
      <c r="AN56">
        <v>-79.947917000000004</v>
      </c>
      <c r="AO56">
        <v>100</v>
      </c>
      <c r="AP56">
        <v>1200</v>
      </c>
      <c r="AQ56" t="s">
        <v>129</v>
      </c>
      <c r="AR56">
        <v>-40</v>
      </c>
      <c r="AS56">
        <v>-29</v>
      </c>
      <c r="AT56">
        <v>704</v>
      </c>
      <c r="BB56" t="str">
        <f t="shared" si="2"/>
        <v>1200</v>
      </c>
      <c r="BC56">
        <v>1</v>
      </c>
      <c r="BD56" t="str">
        <f t="shared" si="5"/>
        <v xml:space="preserve">N655WP  </v>
      </c>
      <c r="BE56">
        <v>1</v>
      </c>
      <c r="BG56">
        <v>0</v>
      </c>
      <c r="BH56">
        <v>0</v>
      </c>
      <c r="BI56">
        <v>0</v>
      </c>
      <c r="BJ56">
        <v>1125</v>
      </c>
      <c r="BK56">
        <v>-75</v>
      </c>
      <c r="BL56" t="s">
        <v>180</v>
      </c>
      <c r="BM56">
        <v>1</v>
      </c>
      <c r="BN56">
        <v>1</v>
      </c>
      <c r="BO56">
        <v>1</v>
      </c>
      <c r="BP56">
        <v>0</v>
      </c>
      <c r="BS56">
        <v>0</v>
      </c>
      <c r="BT56">
        <v>0</v>
      </c>
      <c r="BU56">
        <v>0</v>
      </c>
      <c r="CE56" t="str">
        <f>"20:16:29.597"</f>
        <v>20:16:29.597</v>
      </c>
      <c r="CF56">
        <v>597329974</v>
      </c>
      <c r="CS56">
        <v>3</v>
      </c>
      <c r="CT56">
        <v>2</v>
      </c>
      <c r="CU56">
        <v>0</v>
      </c>
      <c r="CV56">
        <v>2</v>
      </c>
      <c r="CW56">
        <v>0</v>
      </c>
      <c r="CX56">
        <v>6</v>
      </c>
      <c r="CY56">
        <v>7</v>
      </c>
      <c r="CZ56" t="s">
        <v>131</v>
      </c>
      <c r="DA56">
        <v>404</v>
      </c>
      <c r="DB56">
        <v>0</v>
      </c>
      <c r="DC56" t="s">
        <v>152</v>
      </c>
      <c r="DD56" t="s">
        <v>153</v>
      </c>
      <c r="DG56">
        <v>13891729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>"10/06/2022 20:16:29.901"</f>
        <v>10/06/2022 20:16:29.901</v>
      </c>
      <c r="C57" t="str">
        <f t="shared" si="4"/>
        <v>FFDFD3C0</v>
      </c>
      <c r="D57" t="s">
        <v>134</v>
      </c>
      <c r="E57">
        <v>4</v>
      </c>
      <c r="F57">
        <v>1004</v>
      </c>
      <c r="G57" t="s">
        <v>135</v>
      </c>
      <c r="J57" t="s">
        <v>136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"20:16:29.594"</f>
        <v>20:16:29.594</v>
      </c>
      <c r="T57" t="str">
        <f>"20:16:29.294"</f>
        <v>20:16:29.294</v>
      </c>
      <c r="U57" t="str">
        <f t="shared" si="1"/>
        <v>A8A14F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9</v>
      </c>
      <c r="AF57" t="s">
        <v>125</v>
      </c>
      <c r="AG57">
        <v>0</v>
      </c>
      <c r="AH57">
        <v>3</v>
      </c>
      <c r="AI57">
        <v>1</v>
      </c>
      <c r="AJ57">
        <v>0</v>
      </c>
      <c r="AK57" t="s">
        <v>189</v>
      </c>
      <c r="AL57">
        <v>36.108756</v>
      </c>
      <c r="AM57" t="s">
        <v>190</v>
      </c>
      <c r="AN57">
        <v>-79.947917000000004</v>
      </c>
      <c r="AO57">
        <v>100</v>
      </c>
      <c r="AP57">
        <v>1200</v>
      </c>
      <c r="AQ57" t="s">
        <v>129</v>
      </c>
      <c r="AR57">
        <v>-40</v>
      </c>
      <c r="AS57">
        <v>-29</v>
      </c>
      <c r="AT57">
        <v>704</v>
      </c>
      <c r="BB57" t="str">
        <f t="shared" si="2"/>
        <v>1200</v>
      </c>
      <c r="BC57">
        <v>1</v>
      </c>
      <c r="BD57" t="str">
        <f t="shared" si="5"/>
        <v xml:space="preserve">N655WP  </v>
      </c>
      <c r="BE57">
        <v>1</v>
      </c>
      <c r="BG57">
        <v>0</v>
      </c>
      <c r="BH57">
        <v>0</v>
      </c>
      <c r="BI57">
        <v>0</v>
      </c>
      <c r="BJ57">
        <v>1125</v>
      </c>
      <c r="BK57">
        <v>-75</v>
      </c>
      <c r="BL57" t="s">
        <v>180</v>
      </c>
      <c r="BM57">
        <v>1</v>
      </c>
      <c r="BN57">
        <v>1</v>
      </c>
      <c r="BO57">
        <v>1</v>
      </c>
      <c r="BP57">
        <v>0</v>
      </c>
      <c r="BS57">
        <v>0</v>
      </c>
      <c r="BT57">
        <v>0</v>
      </c>
      <c r="BU57">
        <v>0</v>
      </c>
      <c r="CE57" t="str">
        <f>"20:16:29.597"</f>
        <v>20:16:29.597</v>
      </c>
      <c r="CF57">
        <v>597329974</v>
      </c>
      <c r="CS57">
        <v>3</v>
      </c>
      <c r="CT57">
        <v>2</v>
      </c>
      <c r="CU57">
        <v>0</v>
      </c>
      <c r="CV57">
        <v>2</v>
      </c>
      <c r="CW57">
        <v>0</v>
      </c>
      <c r="CX57">
        <v>6</v>
      </c>
      <c r="CY57">
        <v>7</v>
      </c>
      <c r="CZ57" t="s">
        <v>131</v>
      </c>
      <c r="DA57">
        <v>404</v>
      </c>
      <c r="DB57">
        <v>0</v>
      </c>
      <c r="DC57" t="s">
        <v>152</v>
      </c>
      <c r="DD57" t="s">
        <v>153</v>
      </c>
      <c r="DG57">
        <v>13891729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"10/06/2022 20:16:31.588"</f>
        <v>10/06/2022 20:16:31.588</v>
      </c>
      <c r="C58" t="str">
        <f t="shared" si="4"/>
        <v>FFDFD3C0</v>
      </c>
      <c r="D58" t="s">
        <v>134</v>
      </c>
      <c r="E58">
        <v>5</v>
      </c>
      <c r="F58">
        <v>1005</v>
      </c>
      <c r="G58" t="s">
        <v>155</v>
      </c>
      <c r="J58" t="s">
        <v>136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"20:16:31.336"</f>
        <v>20:16:31.336</v>
      </c>
      <c r="T58" t="str">
        <f>"20:16:31.236"</f>
        <v>20:16:31.236</v>
      </c>
      <c r="U58" t="str">
        <f t="shared" si="1"/>
        <v>A8A14F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9</v>
      </c>
      <c r="AF58" t="s">
        <v>145</v>
      </c>
      <c r="AG58">
        <v>0</v>
      </c>
      <c r="AH58">
        <v>3</v>
      </c>
      <c r="AI58">
        <v>1</v>
      </c>
      <c r="AJ58">
        <v>0</v>
      </c>
      <c r="AK58" t="s">
        <v>191</v>
      </c>
      <c r="AL58">
        <v>36.108519999999999</v>
      </c>
      <c r="AM58" t="s">
        <v>192</v>
      </c>
      <c r="AN58">
        <v>-79.948324999999997</v>
      </c>
      <c r="AO58">
        <v>100</v>
      </c>
      <c r="AP58">
        <v>1200</v>
      </c>
      <c r="AQ58" t="s">
        <v>129</v>
      </c>
      <c r="AR58">
        <v>-41</v>
      </c>
      <c r="AS58">
        <v>-29</v>
      </c>
      <c r="AT58">
        <v>576</v>
      </c>
      <c r="BB58" t="str">
        <f t="shared" si="2"/>
        <v>1200</v>
      </c>
      <c r="BC58">
        <v>1</v>
      </c>
      <c r="BD58" t="str">
        <f t="shared" si="5"/>
        <v xml:space="preserve">N655WP  </v>
      </c>
      <c r="BE58">
        <v>1</v>
      </c>
      <c r="BG58">
        <v>0</v>
      </c>
      <c r="BH58">
        <v>0</v>
      </c>
      <c r="BI58">
        <v>0</v>
      </c>
      <c r="BJ58">
        <v>1150</v>
      </c>
      <c r="BK58">
        <v>-50</v>
      </c>
      <c r="BL58" t="s">
        <v>148</v>
      </c>
      <c r="BM58">
        <v>1</v>
      </c>
      <c r="BN58">
        <v>1</v>
      </c>
      <c r="BO58">
        <v>1</v>
      </c>
      <c r="BP58">
        <v>0</v>
      </c>
      <c r="BS58">
        <v>0</v>
      </c>
      <c r="BT58">
        <v>0</v>
      </c>
      <c r="BU58">
        <v>0</v>
      </c>
      <c r="CE58" t="str">
        <f>"20:16:31.337"</f>
        <v>20:16:31.337</v>
      </c>
      <c r="CF58">
        <v>337160505</v>
      </c>
      <c r="CS58">
        <v>3</v>
      </c>
      <c r="CT58">
        <v>2</v>
      </c>
      <c r="CU58">
        <v>0</v>
      </c>
      <c r="CV58">
        <v>2</v>
      </c>
      <c r="CW58">
        <v>0</v>
      </c>
      <c r="CX58">
        <v>6</v>
      </c>
      <c r="CY58">
        <v>7</v>
      </c>
      <c r="CZ58" t="s">
        <v>131</v>
      </c>
      <c r="DA58">
        <v>404</v>
      </c>
      <c r="DB58">
        <v>0</v>
      </c>
      <c r="DC58" t="s">
        <v>152</v>
      </c>
      <c r="DD58" t="s">
        <v>153</v>
      </c>
      <c r="DG58">
        <v>13892083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"10/06/2022 20:16:31.713"</f>
        <v>10/06/2022 20:16:31.713</v>
      </c>
      <c r="C59" t="str">
        <f t="shared" si="4"/>
        <v>FFDFD3C0</v>
      </c>
      <c r="D59" t="s">
        <v>123</v>
      </c>
      <c r="E59">
        <v>27</v>
      </c>
      <c r="H59">
        <v>102</v>
      </c>
      <c r="I59" t="s">
        <v>151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"20:16:31.336"</f>
        <v>20:16:31.336</v>
      </c>
      <c r="T59" t="str">
        <f>"20:16:31.236"</f>
        <v>20:16:31.236</v>
      </c>
      <c r="U59" t="str">
        <f t="shared" si="1"/>
        <v>A8A14F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9</v>
      </c>
      <c r="AF59" t="s">
        <v>125</v>
      </c>
      <c r="AG59">
        <v>0</v>
      </c>
      <c r="AH59">
        <v>3</v>
      </c>
      <c r="AI59">
        <v>1</v>
      </c>
      <c r="AJ59">
        <v>0</v>
      </c>
      <c r="AK59" t="s">
        <v>191</v>
      </c>
      <c r="AL59">
        <v>36.108519999999999</v>
      </c>
      <c r="AM59" t="s">
        <v>192</v>
      </c>
      <c r="AN59">
        <v>-79.948324999999997</v>
      </c>
      <c r="AO59">
        <v>100</v>
      </c>
      <c r="AP59">
        <v>1200</v>
      </c>
      <c r="AQ59" t="s">
        <v>129</v>
      </c>
      <c r="AR59">
        <v>-41</v>
      </c>
      <c r="AS59">
        <v>-29</v>
      </c>
      <c r="AT59">
        <v>576</v>
      </c>
      <c r="BB59" t="str">
        <f t="shared" si="2"/>
        <v>1200</v>
      </c>
      <c r="BC59">
        <v>1</v>
      </c>
      <c r="BD59" t="str">
        <f t="shared" si="5"/>
        <v xml:space="preserve">N655WP  </v>
      </c>
      <c r="BE59">
        <v>1</v>
      </c>
      <c r="BG59">
        <v>0</v>
      </c>
      <c r="BH59">
        <v>0</v>
      </c>
      <c r="BI59">
        <v>0</v>
      </c>
      <c r="BJ59">
        <v>1150</v>
      </c>
      <c r="BK59">
        <v>-50</v>
      </c>
      <c r="BL59" t="s">
        <v>180</v>
      </c>
      <c r="BM59">
        <v>1</v>
      </c>
      <c r="BN59">
        <v>1</v>
      </c>
      <c r="BO59">
        <v>1</v>
      </c>
      <c r="BP59">
        <v>0</v>
      </c>
      <c r="BS59">
        <v>0</v>
      </c>
      <c r="BT59">
        <v>0</v>
      </c>
      <c r="BU59">
        <v>0</v>
      </c>
      <c r="CE59" t="str">
        <f>"20:16:31.337"</f>
        <v>20:16:31.337</v>
      </c>
      <c r="CF59">
        <v>337160505</v>
      </c>
      <c r="CS59">
        <v>3</v>
      </c>
      <c r="CT59">
        <v>2</v>
      </c>
      <c r="CU59">
        <v>0</v>
      </c>
      <c r="CV59">
        <v>2</v>
      </c>
      <c r="CW59">
        <v>0</v>
      </c>
      <c r="CX59">
        <v>6</v>
      </c>
      <c r="CY59">
        <v>7</v>
      </c>
      <c r="CZ59" t="s">
        <v>131</v>
      </c>
      <c r="DA59">
        <v>404</v>
      </c>
      <c r="DB59">
        <v>0</v>
      </c>
      <c r="DC59" t="s">
        <v>152</v>
      </c>
      <c r="DD59" t="s">
        <v>153</v>
      </c>
      <c r="DG59">
        <v>13892083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"10/06/2022 20:16:31.729"</f>
        <v>10/06/2022 20:16:31.729</v>
      </c>
      <c r="C60" t="str">
        <f t="shared" si="4"/>
        <v>FFDFD3C0</v>
      </c>
      <c r="D60" t="s">
        <v>123</v>
      </c>
      <c r="E60">
        <v>25</v>
      </c>
      <c r="H60">
        <v>100</v>
      </c>
      <c r="I60" t="s">
        <v>124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"20:16:31.336"</f>
        <v>20:16:31.336</v>
      </c>
      <c r="T60" t="str">
        <f>"20:16:31.236"</f>
        <v>20:16:31.236</v>
      </c>
      <c r="U60" t="str">
        <f t="shared" si="1"/>
        <v>A8A14F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9</v>
      </c>
      <c r="AF60" t="s">
        <v>125</v>
      </c>
      <c r="AG60">
        <v>0</v>
      </c>
      <c r="AH60">
        <v>3</v>
      </c>
      <c r="AI60">
        <v>1</v>
      </c>
      <c r="AJ60">
        <v>0</v>
      </c>
      <c r="AK60" t="s">
        <v>191</v>
      </c>
      <c r="AL60">
        <v>36.108519999999999</v>
      </c>
      <c r="AM60" t="s">
        <v>192</v>
      </c>
      <c r="AN60">
        <v>-79.948324999999997</v>
      </c>
      <c r="AO60">
        <v>100</v>
      </c>
      <c r="AP60">
        <v>1200</v>
      </c>
      <c r="AQ60" t="s">
        <v>129</v>
      </c>
      <c r="AR60">
        <v>-41</v>
      </c>
      <c r="AS60">
        <v>-29</v>
      </c>
      <c r="AT60">
        <v>576</v>
      </c>
      <c r="BB60" t="str">
        <f t="shared" si="2"/>
        <v>1200</v>
      </c>
      <c r="BC60">
        <v>1</v>
      </c>
      <c r="BD60" t="str">
        <f t="shared" si="5"/>
        <v xml:space="preserve">N655WP  </v>
      </c>
      <c r="BE60">
        <v>1</v>
      </c>
      <c r="BG60">
        <v>0</v>
      </c>
      <c r="BH60">
        <v>0</v>
      </c>
      <c r="BI60">
        <v>0</v>
      </c>
      <c r="BJ60">
        <v>1150</v>
      </c>
      <c r="BK60">
        <v>-50</v>
      </c>
      <c r="BL60" t="s">
        <v>180</v>
      </c>
      <c r="BM60">
        <v>1</v>
      </c>
      <c r="BN60">
        <v>1</v>
      </c>
      <c r="BO60">
        <v>1</v>
      </c>
      <c r="BP60">
        <v>0</v>
      </c>
      <c r="BS60">
        <v>0</v>
      </c>
      <c r="BT60">
        <v>0</v>
      </c>
      <c r="BU60">
        <v>0</v>
      </c>
      <c r="CE60" t="str">
        <f>"20:16:31.337"</f>
        <v>20:16:31.337</v>
      </c>
      <c r="CF60">
        <v>337160505</v>
      </c>
      <c r="CS60">
        <v>3</v>
      </c>
      <c r="CT60">
        <v>2</v>
      </c>
      <c r="CU60">
        <v>0</v>
      </c>
      <c r="CV60">
        <v>2</v>
      </c>
      <c r="CW60">
        <v>0</v>
      </c>
      <c r="CX60">
        <v>6</v>
      </c>
      <c r="CY60">
        <v>7</v>
      </c>
      <c r="CZ60" t="s">
        <v>131</v>
      </c>
      <c r="DA60">
        <v>404</v>
      </c>
      <c r="DB60">
        <v>0</v>
      </c>
      <c r="DC60" t="s">
        <v>152</v>
      </c>
      <c r="DD60" t="s">
        <v>153</v>
      </c>
      <c r="DG60">
        <v>13892083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"10/06/2022 20:16:31.729"</f>
        <v>10/06/2022 20:16:31.729</v>
      </c>
      <c r="C61" t="str">
        <f t="shared" si="4"/>
        <v>FFDFD3C0</v>
      </c>
      <c r="D61" t="s">
        <v>134</v>
      </c>
      <c r="E61">
        <v>4</v>
      </c>
      <c r="F61">
        <v>1004</v>
      </c>
      <c r="G61" t="s">
        <v>135</v>
      </c>
      <c r="J61" t="s">
        <v>136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"20:16:31.336"</f>
        <v>20:16:31.336</v>
      </c>
      <c r="T61" t="str">
        <f>"20:16:31.236"</f>
        <v>20:16:31.236</v>
      </c>
      <c r="U61" t="str">
        <f t="shared" si="1"/>
        <v>A8A14F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9</v>
      </c>
      <c r="AF61" t="s">
        <v>125</v>
      </c>
      <c r="AG61">
        <v>0</v>
      </c>
      <c r="AH61">
        <v>3</v>
      </c>
      <c r="AI61">
        <v>1</v>
      </c>
      <c r="AJ61">
        <v>0</v>
      </c>
      <c r="AK61" t="s">
        <v>191</v>
      </c>
      <c r="AL61">
        <v>36.108519999999999</v>
      </c>
      <c r="AM61" t="s">
        <v>192</v>
      </c>
      <c r="AN61">
        <v>-79.948324999999997</v>
      </c>
      <c r="AO61">
        <v>100</v>
      </c>
      <c r="AP61">
        <v>1200</v>
      </c>
      <c r="AQ61" t="s">
        <v>129</v>
      </c>
      <c r="AR61">
        <v>-41</v>
      </c>
      <c r="AS61">
        <v>-29</v>
      </c>
      <c r="AT61">
        <v>576</v>
      </c>
      <c r="BB61" t="str">
        <f t="shared" si="2"/>
        <v>1200</v>
      </c>
      <c r="BC61">
        <v>1</v>
      </c>
      <c r="BD61" t="str">
        <f t="shared" si="5"/>
        <v xml:space="preserve">N655WP  </v>
      </c>
      <c r="BE61">
        <v>1</v>
      </c>
      <c r="BG61">
        <v>0</v>
      </c>
      <c r="BH61">
        <v>0</v>
      </c>
      <c r="BI61">
        <v>0</v>
      </c>
      <c r="BJ61">
        <v>1150</v>
      </c>
      <c r="BK61">
        <v>-50</v>
      </c>
      <c r="BL61" t="s">
        <v>180</v>
      </c>
      <c r="BM61">
        <v>1</v>
      </c>
      <c r="BN61">
        <v>1</v>
      </c>
      <c r="BO61">
        <v>1</v>
      </c>
      <c r="BP61">
        <v>0</v>
      </c>
      <c r="BS61">
        <v>0</v>
      </c>
      <c r="BT61">
        <v>0</v>
      </c>
      <c r="BU61">
        <v>0</v>
      </c>
      <c r="CE61" t="str">
        <f>"20:16:31.337"</f>
        <v>20:16:31.337</v>
      </c>
      <c r="CF61">
        <v>337160505</v>
      </c>
      <c r="CS61">
        <v>3</v>
      </c>
      <c r="CT61">
        <v>2</v>
      </c>
      <c r="CU61">
        <v>0</v>
      </c>
      <c r="CV61">
        <v>2</v>
      </c>
      <c r="CW61">
        <v>0</v>
      </c>
      <c r="CX61">
        <v>6</v>
      </c>
      <c r="CY61">
        <v>7</v>
      </c>
      <c r="CZ61" t="s">
        <v>131</v>
      </c>
      <c r="DA61">
        <v>404</v>
      </c>
      <c r="DB61">
        <v>0</v>
      </c>
      <c r="DC61" t="s">
        <v>152</v>
      </c>
      <c r="DD61" t="s">
        <v>153</v>
      </c>
      <c r="DG61">
        <v>13892083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"10/06/2022 20:16:32.609"</f>
        <v>10/06/2022 20:16:32.609</v>
      </c>
      <c r="C62" t="str">
        <f t="shared" si="4"/>
        <v>FFDFD3C0</v>
      </c>
      <c r="D62" t="s">
        <v>123</v>
      </c>
      <c r="E62">
        <v>25</v>
      </c>
      <c r="H62">
        <v>100</v>
      </c>
      <c r="I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ref="S62:T65" si="7">"20:16:32.305"</f>
        <v>20:16:32.305</v>
      </c>
      <c r="T62" t="str">
        <f t="shared" si="7"/>
        <v>20:16:32.305</v>
      </c>
      <c r="U62" t="str">
        <f t="shared" si="1"/>
        <v>A8A14F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9</v>
      </c>
      <c r="AF62" t="s">
        <v>125</v>
      </c>
      <c r="AG62">
        <v>0</v>
      </c>
      <c r="AH62">
        <v>3</v>
      </c>
      <c r="AI62">
        <v>1</v>
      </c>
      <c r="AJ62">
        <v>0</v>
      </c>
      <c r="AK62" t="s">
        <v>193</v>
      </c>
      <c r="AL62">
        <v>36.108390999999997</v>
      </c>
      <c r="AM62" t="s">
        <v>194</v>
      </c>
      <c r="AN62">
        <v>-79.948539999999994</v>
      </c>
      <c r="AO62">
        <v>100</v>
      </c>
      <c r="AP62">
        <v>1200</v>
      </c>
      <c r="AQ62" t="s">
        <v>129</v>
      </c>
      <c r="AR62">
        <v>-40</v>
      </c>
      <c r="AS62">
        <v>-30</v>
      </c>
      <c r="AT62">
        <v>640</v>
      </c>
      <c r="BB62" t="str">
        <f t="shared" si="2"/>
        <v>1200</v>
      </c>
      <c r="BC62">
        <v>1</v>
      </c>
      <c r="BD62" t="str">
        <f t="shared" si="5"/>
        <v xml:space="preserve">N655WP  </v>
      </c>
      <c r="BE62">
        <v>1</v>
      </c>
      <c r="BG62">
        <v>0</v>
      </c>
      <c r="BH62">
        <v>0</v>
      </c>
      <c r="BI62">
        <v>0</v>
      </c>
      <c r="BJ62">
        <v>1175</v>
      </c>
      <c r="BK62">
        <v>-25</v>
      </c>
      <c r="BL62" t="s">
        <v>180</v>
      </c>
      <c r="BM62">
        <v>1</v>
      </c>
      <c r="BN62">
        <v>1</v>
      </c>
      <c r="BO62">
        <v>1</v>
      </c>
      <c r="BP62">
        <v>0</v>
      </c>
      <c r="BS62">
        <v>0</v>
      </c>
      <c r="BT62">
        <v>0</v>
      </c>
      <c r="BU62">
        <v>0</v>
      </c>
      <c r="CE62" t="str">
        <f>"20:16:32.312"</f>
        <v>20:16:32.312</v>
      </c>
      <c r="CF62">
        <v>312065548</v>
      </c>
      <c r="CS62">
        <v>3</v>
      </c>
      <c r="CT62">
        <v>2</v>
      </c>
      <c r="CU62">
        <v>0</v>
      </c>
      <c r="CV62">
        <v>2</v>
      </c>
      <c r="CW62">
        <v>0</v>
      </c>
      <c r="CX62">
        <v>6</v>
      </c>
      <c r="CY62">
        <v>7</v>
      </c>
      <c r="CZ62" t="s">
        <v>131</v>
      </c>
      <c r="DA62">
        <v>404</v>
      </c>
      <c r="DB62">
        <v>0</v>
      </c>
      <c r="DC62" t="s">
        <v>152</v>
      </c>
      <c r="DD62" t="s">
        <v>153</v>
      </c>
      <c r="DG62">
        <v>13892304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"10/06/2022 20:16:32.609"</f>
        <v>10/06/2022 20:16:32.609</v>
      </c>
      <c r="C63" t="str">
        <f t="shared" si="4"/>
        <v>FFDFD3C0</v>
      </c>
      <c r="D63" t="s">
        <v>134</v>
      </c>
      <c r="E63">
        <v>4</v>
      </c>
      <c r="F63">
        <v>1004</v>
      </c>
      <c r="G63" t="s">
        <v>135</v>
      </c>
      <c r="J63" t="s">
        <v>136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7"/>
        <v>20:16:32.305</v>
      </c>
      <c r="T63" t="str">
        <f t="shared" si="7"/>
        <v>20:16:32.305</v>
      </c>
      <c r="U63" t="str">
        <f t="shared" si="1"/>
        <v>A8A14F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9</v>
      </c>
      <c r="AF63" t="s">
        <v>125</v>
      </c>
      <c r="AG63">
        <v>0</v>
      </c>
      <c r="AH63">
        <v>3</v>
      </c>
      <c r="AI63">
        <v>1</v>
      </c>
      <c r="AJ63">
        <v>0</v>
      </c>
      <c r="AK63" t="s">
        <v>193</v>
      </c>
      <c r="AL63">
        <v>36.108390999999997</v>
      </c>
      <c r="AM63" t="s">
        <v>194</v>
      </c>
      <c r="AN63">
        <v>-79.948539999999994</v>
      </c>
      <c r="AO63">
        <v>100</v>
      </c>
      <c r="AP63">
        <v>1200</v>
      </c>
      <c r="AQ63" t="s">
        <v>129</v>
      </c>
      <c r="AR63">
        <v>-40</v>
      </c>
      <c r="AS63">
        <v>-30</v>
      </c>
      <c r="AT63">
        <v>640</v>
      </c>
      <c r="BB63" t="str">
        <f t="shared" si="2"/>
        <v>1200</v>
      </c>
      <c r="BC63">
        <v>1</v>
      </c>
      <c r="BD63" t="str">
        <f t="shared" si="5"/>
        <v xml:space="preserve">N655WP  </v>
      </c>
      <c r="BE63">
        <v>1</v>
      </c>
      <c r="BG63">
        <v>0</v>
      </c>
      <c r="BH63">
        <v>0</v>
      </c>
      <c r="BI63">
        <v>0</v>
      </c>
      <c r="BJ63">
        <v>1175</v>
      </c>
      <c r="BK63">
        <v>-25</v>
      </c>
      <c r="BL63" t="s">
        <v>180</v>
      </c>
      <c r="BM63">
        <v>1</v>
      </c>
      <c r="BN63">
        <v>1</v>
      </c>
      <c r="BO63">
        <v>1</v>
      </c>
      <c r="BP63">
        <v>0</v>
      </c>
      <c r="BS63">
        <v>0</v>
      </c>
      <c r="BT63">
        <v>0</v>
      </c>
      <c r="BU63">
        <v>0</v>
      </c>
      <c r="CE63" t="str">
        <f>"20:16:32.312"</f>
        <v>20:16:32.312</v>
      </c>
      <c r="CF63">
        <v>312065548</v>
      </c>
      <c r="CS63">
        <v>3</v>
      </c>
      <c r="CT63">
        <v>2</v>
      </c>
      <c r="CU63">
        <v>0</v>
      </c>
      <c r="CV63">
        <v>2</v>
      </c>
      <c r="CW63">
        <v>0</v>
      </c>
      <c r="CX63">
        <v>6</v>
      </c>
      <c r="CY63">
        <v>7</v>
      </c>
      <c r="CZ63" t="s">
        <v>131</v>
      </c>
      <c r="DA63">
        <v>404</v>
      </c>
      <c r="DB63">
        <v>0</v>
      </c>
      <c r="DC63" t="s">
        <v>152</v>
      </c>
      <c r="DD63" t="s">
        <v>153</v>
      </c>
      <c r="DG63">
        <v>13892304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"10/06/2022 20:16:32.609"</f>
        <v>10/06/2022 20:16:32.609</v>
      </c>
      <c r="C64" t="str">
        <f t="shared" si="4"/>
        <v>FFDFD3C0</v>
      </c>
      <c r="D64" t="s">
        <v>134</v>
      </c>
      <c r="E64">
        <v>5</v>
      </c>
      <c r="F64">
        <v>1005</v>
      </c>
      <c r="G64" t="s">
        <v>155</v>
      </c>
      <c r="J64" t="s">
        <v>136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7"/>
        <v>20:16:32.305</v>
      </c>
      <c r="T64" t="str">
        <f t="shared" si="7"/>
        <v>20:16:32.305</v>
      </c>
      <c r="U64" t="str">
        <f t="shared" si="1"/>
        <v>A8A14F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9</v>
      </c>
      <c r="AF64" t="s">
        <v>145</v>
      </c>
      <c r="AG64">
        <v>0</v>
      </c>
      <c r="AH64">
        <v>3</v>
      </c>
      <c r="AI64">
        <v>1</v>
      </c>
      <c r="AJ64">
        <v>0</v>
      </c>
      <c r="AK64" t="s">
        <v>193</v>
      </c>
      <c r="AL64">
        <v>36.108390999999997</v>
      </c>
      <c r="AM64" t="s">
        <v>194</v>
      </c>
      <c r="AN64">
        <v>-79.948539999999994</v>
      </c>
      <c r="AO64">
        <v>100</v>
      </c>
      <c r="AP64">
        <v>1200</v>
      </c>
      <c r="AQ64" t="s">
        <v>129</v>
      </c>
      <c r="AR64">
        <v>-40</v>
      </c>
      <c r="AS64">
        <v>-30</v>
      </c>
      <c r="AT64">
        <v>640</v>
      </c>
      <c r="BB64" t="str">
        <f t="shared" si="2"/>
        <v>1200</v>
      </c>
      <c r="BC64">
        <v>1</v>
      </c>
      <c r="BD64" t="str">
        <f t="shared" si="5"/>
        <v xml:space="preserve">N655WP  </v>
      </c>
      <c r="BE64">
        <v>1</v>
      </c>
      <c r="BG64">
        <v>0</v>
      </c>
      <c r="BH64">
        <v>0</v>
      </c>
      <c r="BI64">
        <v>0</v>
      </c>
      <c r="BJ64">
        <v>1175</v>
      </c>
      <c r="BK64">
        <v>-25</v>
      </c>
      <c r="BL64" t="s">
        <v>148</v>
      </c>
      <c r="BM64">
        <v>1</v>
      </c>
      <c r="BN64">
        <v>1</v>
      </c>
      <c r="BO64">
        <v>1</v>
      </c>
      <c r="BP64">
        <v>0</v>
      </c>
      <c r="BS64">
        <v>0</v>
      </c>
      <c r="BT64">
        <v>0</v>
      </c>
      <c r="BU64">
        <v>0</v>
      </c>
      <c r="CE64" t="str">
        <f>"20:16:32.312"</f>
        <v>20:16:32.312</v>
      </c>
      <c r="CF64">
        <v>312065548</v>
      </c>
      <c r="CS64">
        <v>3</v>
      </c>
      <c r="CT64">
        <v>2</v>
      </c>
      <c r="CU64">
        <v>0</v>
      </c>
      <c r="CV64">
        <v>2</v>
      </c>
      <c r="CW64">
        <v>0</v>
      </c>
      <c r="CX64">
        <v>6</v>
      </c>
      <c r="CY64">
        <v>7</v>
      </c>
      <c r="CZ64" t="s">
        <v>131</v>
      </c>
      <c r="DA64">
        <v>404</v>
      </c>
      <c r="DB64">
        <v>0</v>
      </c>
      <c r="DC64" t="s">
        <v>152</v>
      </c>
      <c r="DD64" t="s">
        <v>153</v>
      </c>
      <c r="DG64">
        <v>13892304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"10/06/2022 20:16:32.656"</f>
        <v>10/06/2022 20:16:32.656</v>
      </c>
      <c r="C65" t="str">
        <f t="shared" si="4"/>
        <v>FFDFD3C0</v>
      </c>
      <c r="D65" t="s">
        <v>123</v>
      </c>
      <c r="E65">
        <v>27</v>
      </c>
      <c r="H65">
        <v>102</v>
      </c>
      <c r="I65" t="s">
        <v>151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7"/>
        <v>20:16:32.305</v>
      </c>
      <c r="T65" t="str">
        <f t="shared" si="7"/>
        <v>20:16:32.305</v>
      </c>
      <c r="U65" t="str">
        <f t="shared" si="1"/>
        <v>A8A14F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9</v>
      </c>
      <c r="AF65" t="s">
        <v>125</v>
      </c>
      <c r="AG65">
        <v>0</v>
      </c>
      <c r="AH65">
        <v>3</v>
      </c>
      <c r="AI65">
        <v>1</v>
      </c>
      <c r="AJ65">
        <v>0</v>
      </c>
      <c r="AK65" t="s">
        <v>193</v>
      </c>
      <c r="AL65">
        <v>36.108390999999997</v>
      </c>
      <c r="AM65" t="s">
        <v>194</v>
      </c>
      <c r="AN65">
        <v>-79.948539999999994</v>
      </c>
      <c r="AO65">
        <v>100</v>
      </c>
      <c r="AP65">
        <v>1200</v>
      </c>
      <c r="AQ65" t="s">
        <v>129</v>
      </c>
      <c r="AR65">
        <v>-40</v>
      </c>
      <c r="AS65">
        <v>-30</v>
      </c>
      <c r="AT65">
        <v>640</v>
      </c>
      <c r="BB65" t="str">
        <f t="shared" si="2"/>
        <v>1200</v>
      </c>
      <c r="BC65">
        <v>1</v>
      </c>
      <c r="BD65" t="str">
        <f t="shared" si="5"/>
        <v xml:space="preserve">N655WP  </v>
      </c>
      <c r="BE65">
        <v>1</v>
      </c>
      <c r="BG65">
        <v>0</v>
      </c>
      <c r="BH65">
        <v>0</v>
      </c>
      <c r="BI65">
        <v>0</v>
      </c>
      <c r="BJ65">
        <v>1175</v>
      </c>
      <c r="BK65">
        <v>-25</v>
      </c>
      <c r="BL65" t="s">
        <v>180</v>
      </c>
      <c r="BM65">
        <v>1</v>
      </c>
      <c r="BN65">
        <v>1</v>
      </c>
      <c r="BO65">
        <v>1</v>
      </c>
      <c r="BP65">
        <v>0</v>
      </c>
      <c r="BS65">
        <v>0</v>
      </c>
      <c r="BT65">
        <v>0</v>
      </c>
      <c r="BU65">
        <v>0</v>
      </c>
      <c r="CE65" t="str">
        <f>"20:16:32.312"</f>
        <v>20:16:32.312</v>
      </c>
      <c r="CF65">
        <v>312065548</v>
      </c>
      <c r="CS65">
        <v>3</v>
      </c>
      <c r="CT65">
        <v>2</v>
      </c>
      <c r="CU65">
        <v>0</v>
      </c>
      <c r="CV65">
        <v>2</v>
      </c>
      <c r="CW65">
        <v>0</v>
      </c>
      <c r="CX65">
        <v>6</v>
      </c>
      <c r="CY65">
        <v>7</v>
      </c>
      <c r="CZ65" t="s">
        <v>131</v>
      </c>
      <c r="DA65">
        <v>404</v>
      </c>
      <c r="DB65">
        <v>0</v>
      </c>
      <c r="DC65" t="s">
        <v>152</v>
      </c>
      <c r="DD65" t="s">
        <v>153</v>
      </c>
      <c r="DG65">
        <v>13892304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"10/06/2022 20:16:33.562"</f>
        <v>10/06/2022 20:16:33.562</v>
      </c>
      <c r="C66" t="str">
        <f t="shared" si="4"/>
        <v>FFDFD3C0</v>
      </c>
      <c r="D66" t="s">
        <v>123</v>
      </c>
      <c r="E66">
        <v>27</v>
      </c>
      <c r="H66">
        <v>102</v>
      </c>
      <c r="I66" t="s">
        <v>151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ref="S66:T69" si="8">"20:16:33.250"</f>
        <v>20:16:33.250</v>
      </c>
      <c r="T66" t="str">
        <f t="shared" si="8"/>
        <v>20:16:33.250</v>
      </c>
      <c r="U66" t="str">
        <f t="shared" ref="U66:U129" si="9">"A8A14F"</f>
        <v>A8A14F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9</v>
      </c>
      <c r="AF66" t="s">
        <v>125</v>
      </c>
      <c r="AG66">
        <v>0</v>
      </c>
      <c r="AH66">
        <v>3</v>
      </c>
      <c r="AI66">
        <v>1</v>
      </c>
      <c r="AJ66">
        <v>0</v>
      </c>
      <c r="AK66" t="s">
        <v>195</v>
      </c>
      <c r="AL66">
        <v>36.108241</v>
      </c>
      <c r="AM66" t="s">
        <v>196</v>
      </c>
      <c r="AN66">
        <v>-79.948796999999999</v>
      </c>
      <c r="AO66">
        <v>100</v>
      </c>
      <c r="AP66">
        <v>1200</v>
      </c>
      <c r="AQ66" t="s">
        <v>129</v>
      </c>
      <c r="AR66">
        <v>-40</v>
      </c>
      <c r="AS66">
        <v>-30</v>
      </c>
      <c r="AT66">
        <v>448</v>
      </c>
      <c r="BB66" t="str">
        <f t="shared" ref="BB66:BB129" si="10">"1200"</f>
        <v>1200</v>
      </c>
      <c r="BC66">
        <v>1</v>
      </c>
      <c r="BD66" t="str">
        <f t="shared" si="5"/>
        <v xml:space="preserve">N655WP  </v>
      </c>
      <c r="BE66">
        <v>1</v>
      </c>
      <c r="BG66">
        <v>0</v>
      </c>
      <c r="BH66">
        <v>0</v>
      </c>
      <c r="BI66">
        <v>0</v>
      </c>
      <c r="BJ66">
        <v>1175</v>
      </c>
      <c r="BK66">
        <v>-25</v>
      </c>
      <c r="BL66" t="s">
        <v>180</v>
      </c>
      <c r="BM66">
        <v>1</v>
      </c>
      <c r="BN66">
        <v>1</v>
      </c>
      <c r="BO66">
        <v>1</v>
      </c>
      <c r="BP66">
        <v>0</v>
      </c>
      <c r="BS66">
        <v>0</v>
      </c>
      <c r="BT66">
        <v>0</v>
      </c>
      <c r="BU66">
        <v>0</v>
      </c>
      <c r="CE66" t="str">
        <f>"20:16:33.257"</f>
        <v>20:16:33.257</v>
      </c>
      <c r="CF66">
        <v>256973553</v>
      </c>
      <c r="CS66">
        <v>3</v>
      </c>
      <c r="CT66">
        <v>2</v>
      </c>
      <c r="CU66">
        <v>0</v>
      </c>
      <c r="CV66">
        <v>2</v>
      </c>
      <c r="CW66">
        <v>0</v>
      </c>
      <c r="CX66">
        <v>6</v>
      </c>
      <c r="CY66">
        <v>7</v>
      </c>
      <c r="CZ66" t="s">
        <v>131</v>
      </c>
      <c r="DA66">
        <v>404</v>
      </c>
      <c r="DB66">
        <v>0</v>
      </c>
      <c r="DC66" t="s">
        <v>152</v>
      </c>
      <c r="DD66" t="s">
        <v>153</v>
      </c>
      <c r="DG66">
        <v>13892519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"10/06/2022 20:16:33.562"</f>
        <v>10/06/2022 20:16:33.562</v>
      </c>
      <c r="C67" t="str">
        <f t="shared" si="4"/>
        <v>FFDFD3C0</v>
      </c>
      <c r="D67" t="s">
        <v>123</v>
      </c>
      <c r="E67">
        <v>25</v>
      </c>
      <c r="H67">
        <v>100</v>
      </c>
      <c r="I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8"/>
        <v>20:16:33.250</v>
      </c>
      <c r="T67" t="str">
        <f t="shared" si="8"/>
        <v>20:16:33.250</v>
      </c>
      <c r="U67" t="str">
        <f t="shared" si="9"/>
        <v>A8A14F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9</v>
      </c>
      <c r="AF67" t="s">
        <v>125</v>
      </c>
      <c r="AG67">
        <v>0</v>
      </c>
      <c r="AH67">
        <v>3</v>
      </c>
      <c r="AI67">
        <v>1</v>
      </c>
      <c r="AJ67">
        <v>0</v>
      </c>
      <c r="AK67" t="s">
        <v>195</v>
      </c>
      <c r="AL67">
        <v>36.108241</v>
      </c>
      <c r="AM67" t="s">
        <v>196</v>
      </c>
      <c r="AN67">
        <v>-79.948796999999999</v>
      </c>
      <c r="AO67">
        <v>100</v>
      </c>
      <c r="AP67">
        <v>1200</v>
      </c>
      <c r="AQ67" t="s">
        <v>129</v>
      </c>
      <c r="AR67">
        <v>-40</v>
      </c>
      <c r="AS67">
        <v>-30</v>
      </c>
      <c r="AT67">
        <v>448</v>
      </c>
      <c r="BB67" t="str">
        <f t="shared" si="10"/>
        <v>1200</v>
      </c>
      <c r="BC67">
        <v>1</v>
      </c>
      <c r="BD67" t="str">
        <f t="shared" si="5"/>
        <v xml:space="preserve">N655WP  </v>
      </c>
      <c r="BE67">
        <v>1</v>
      </c>
      <c r="BG67">
        <v>0</v>
      </c>
      <c r="BH67">
        <v>0</v>
      </c>
      <c r="BI67">
        <v>0</v>
      </c>
      <c r="BJ67">
        <v>1175</v>
      </c>
      <c r="BK67">
        <v>-25</v>
      </c>
      <c r="BL67" t="s">
        <v>180</v>
      </c>
      <c r="BM67">
        <v>1</v>
      </c>
      <c r="BN67">
        <v>1</v>
      </c>
      <c r="BO67">
        <v>1</v>
      </c>
      <c r="BP67">
        <v>0</v>
      </c>
      <c r="BS67">
        <v>0</v>
      </c>
      <c r="BT67">
        <v>0</v>
      </c>
      <c r="BU67">
        <v>0</v>
      </c>
      <c r="CE67" t="str">
        <f>"20:16:33.257"</f>
        <v>20:16:33.257</v>
      </c>
      <c r="CF67">
        <v>256973553</v>
      </c>
      <c r="CS67">
        <v>3</v>
      </c>
      <c r="CT67">
        <v>2</v>
      </c>
      <c r="CU67">
        <v>0</v>
      </c>
      <c r="CV67">
        <v>2</v>
      </c>
      <c r="CW67">
        <v>0</v>
      </c>
      <c r="CX67">
        <v>6</v>
      </c>
      <c r="CY67">
        <v>7</v>
      </c>
      <c r="CZ67" t="s">
        <v>131</v>
      </c>
      <c r="DA67">
        <v>404</v>
      </c>
      <c r="DB67">
        <v>0</v>
      </c>
      <c r="DC67" t="s">
        <v>152</v>
      </c>
      <c r="DD67" t="s">
        <v>153</v>
      </c>
      <c r="DG67">
        <v>13892519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"10/06/2022 20:16:33.562"</f>
        <v>10/06/2022 20:16:33.562</v>
      </c>
      <c r="C68" t="str">
        <f t="shared" si="4"/>
        <v>FFDFD3C0</v>
      </c>
      <c r="D68" t="s">
        <v>134</v>
      </c>
      <c r="E68">
        <v>4</v>
      </c>
      <c r="F68">
        <v>1004</v>
      </c>
      <c r="G68" t="s">
        <v>135</v>
      </c>
      <c r="J68" t="s">
        <v>136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8"/>
        <v>20:16:33.250</v>
      </c>
      <c r="T68" t="str">
        <f t="shared" si="8"/>
        <v>20:16:33.250</v>
      </c>
      <c r="U68" t="str">
        <f t="shared" si="9"/>
        <v>A8A14F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9</v>
      </c>
      <c r="AF68" t="s">
        <v>125</v>
      </c>
      <c r="AG68">
        <v>0</v>
      </c>
      <c r="AH68">
        <v>3</v>
      </c>
      <c r="AI68">
        <v>1</v>
      </c>
      <c r="AJ68">
        <v>0</v>
      </c>
      <c r="AK68" t="s">
        <v>195</v>
      </c>
      <c r="AL68">
        <v>36.108241</v>
      </c>
      <c r="AM68" t="s">
        <v>196</v>
      </c>
      <c r="AN68">
        <v>-79.948796999999999</v>
      </c>
      <c r="AO68">
        <v>100</v>
      </c>
      <c r="AP68">
        <v>1200</v>
      </c>
      <c r="AQ68" t="s">
        <v>129</v>
      </c>
      <c r="AR68">
        <v>-40</v>
      </c>
      <c r="AS68">
        <v>-30</v>
      </c>
      <c r="AT68">
        <v>448</v>
      </c>
      <c r="BB68" t="str">
        <f t="shared" si="10"/>
        <v>1200</v>
      </c>
      <c r="BC68">
        <v>1</v>
      </c>
      <c r="BD68" t="str">
        <f t="shared" si="5"/>
        <v xml:space="preserve">N655WP  </v>
      </c>
      <c r="BE68">
        <v>1</v>
      </c>
      <c r="BG68">
        <v>0</v>
      </c>
      <c r="BH68">
        <v>0</v>
      </c>
      <c r="BI68">
        <v>0</v>
      </c>
      <c r="BJ68">
        <v>1175</v>
      </c>
      <c r="BK68">
        <v>-25</v>
      </c>
      <c r="BL68" t="s">
        <v>180</v>
      </c>
      <c r="BM68">
        <v>1</v>
      </c>
      <c r="BN68">
        <v>1</v>
      </c>
      <c r="BO68">
        <v>1</v>
      </c>
      <c r="BP68">
        <v>0</v>
      </c>
      <c r="BS68">
        <v>0</v>
      </c>
      <c r="BT68">
        <v>0</v>
      </c>
      <c r="BU68">
        <v>0</v>
      </c>
      <c r="CE68" t="str">
        <f>"20:16:33.257"</f>
        <v>20:16:33.257</v>
      </c>
      <c r="CF68">
        <v>256973553</v>
      </c>
      <c r="CS68">
        <v>3</v>
      </c>
      <c r="CT68">
        <v>2</v>
      </c>
      <c r="CU68">
        <v>0</v>
      </c>
      <c r="CV68">
        <v>2</v>
      </c>
      <c r="CW68">
        <v>0</v>
      </c>
      <c r="CX68">
        <v>6</v>
      </c>
      <c r="CY68">
        <v>7</v>
      </c>
      <c r="CZ68" t="s">
        <v>131</v>
      </c>
      <c r="DA68">
        <v>404</v>
      </c>
      <c r="DB68">
        <v>0</v>
      </c>
      <c r="DC68" t="s">
        <v>152</v>
      </c>
      <c r="DD68" t="s">
        <v>153</v>
      </c>
      <c r="DG68">
        <v>13892519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"10/06/2022 20:16:33.562"</f>
        <v>10/06/2022 20:16:33.562</v>
      </c>
      <c r="C69" t="str">
        <f t="shared" si="4"/>
        <v>FFDFD3C0</v>
      </c>
      <c r="D69" t="s">
        <v>134</v>
      </c>
      <c r="E69">
        <v>5</v>
      </c>
      <c r="F69">
        <v>1005</v>
      </c>
      <c r="G69" t="s">
        <v>155</v>
      </c>
      <c r="J69" t="s">
        <v>136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8"/>
        <v>20:16:33.250</v>
      </c>
      <c r="T69" t="str">
        <f t="shared" si="8"/>
        <v>20:16:33.250</v>
      </c>
      <c r="U69" t="str">
        <f t="shared" si="9"/>
        <v>A8A14F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9</v>
      </c>
      <c r="AF69" t="s">
        <v>145</v>
      </c>
      <c r="AG69">
        <v>0</v>
      </c>
      <c r="AH69">
        <v>3</v>
      </c>
      <c r="AI69">
        <v>1</v>
      </c>
      <c r="AJ69">
        <v>0</v>
      </c>
      <c r="AK69" t="s">
        <v>195</v>
      </c>
      <c r="AL69">
        <v>36.108241</v>
      </c>
      <c r="AM69" t="s">
        <v>196</v>
      </c>
      <c r="AN69">
        <v>-79.948796999999999</v>
      </c>
      <c r="AO69">
        <v>100</v>
      </c>
      <c r="AP69">
        <v>1200</v>
      </c>
      <c r="AQ69" t="s">
        <v>129</v>
      </c>
      <c r="AR69">
        <v>-40</v>
      </c>
      <c r="AS69">
        <v>-30</v>
      </c>
      <c r="AT69">
        <v>448</v>
      </c>
      <c r="BB69" t="str">
        <f t="shared" si="10"/>
        <v>1200</v>
      </c>
      <c r="BC69">
        <v>1</v>
      </c>
      <c r="BD69" t="str">
        <f t="shared" si="5"/>
        <v xml:space="preserve">N655WP  </v>
      </c>
      <c r="BE69">
        <v>1</v>
      </c>
      <c r="BG69">
        <v>0</v>
      </c>
      <c r="BH69">
        <v>0</v>
      </c>
      <c r="BI69">
        <v>0</v>
      </c>
      <c r="BJ69">
        <v>1175</v>
      </c>
      <c r="BK69">
        <v>-25</v>
      </c>
      <c r="BL69" t="s">
        <v>148</v>
      </c>
      <c r="BM69">
        <v>1</v>
      </c>
      <c r="BN69">
        <v>1</v>
      </c>
      <c r="BO69">
        <v>1</v>
      </c>
      <c r="BP69">
        <v>0</v>
      </c>
      <c r="BS69">
        <v>0</v>
      </c>
      <c r="BT69">
        <v>0</v>
      </c>
      <c r="BU69">
        <v>0</v>
      </c>
      <c r="CE69" t="str">
        <f>"20:16:33.257"</f>
        <v>20:16:33.257</v>
      </c>
      <c r="CF69">
        <v>256973553</v>
      </c>
      <c r="CS69">
        <v>3</v>
      </c>
      <c r="CT69">
        <v>2</v>
      </c>
      <c r="CU69">
        <v>0</v>
      </c>
      <c r="CV69">
        <v>2</v>
      </c>
      <c r="CW69">
        <v>0</v>
      </c>
      <c r="CX69">
        <v>6</v>
      </c>
      <c r="CY69">
        <v>7</v>
      </c>
      <c r="CZ69" t="s">
        <v>131</v>
      </c>
      <c r="DA69">
        <v>404</v>
      </c>
      <c r="DB69">
        <v>0</v>
      </c>
      <c r="DC69" t="s">
        <v>152</v>
      </c>
      <c r="DD69" t="s">
        <v>153</v>
      </c>
      <c r="DG69">
        <v>13892519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"10/06/2022 20:16:34.484"</f>
        <v>10/06/2022 20:16:34.484</v>
      </c>
      <c r="C70" t="str">
        <f t="shared" si="4"/>
        <v>FFDFD3C0</v>
      </c>
      <c r="D70" t="s">
        <v>134</v>
      </c>
      <c r="E70">
        <v>4</v>
      </c>
      <c r="F70">
        <v>1004</v>
      </c>
      <c r="G70" t="s">
        <v>135</v>
      </c>
      <c r="J70" t="s">
        <v>136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"20:16:34.258"</f>
        <v>20:16:34.258</v>
      </c>
      <c r="T70" t="str">
        <f>"20:16:33.858"</f>
        <v>20:16:33.858</v>
      </c>
      <c r="U70" t="str">
        <f t="shared" si="9"/>
        <v>A8A14F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9</v>
      </c>
      <c r="AF70" t="s">
        <v>125</v>
      </c>
      <c r="AG70">
        <v>0</v>
      </c>
      <c r="AH70">
        <v>3</v>
      </c>
      <c r="AI70">
        <v>1</v>
      </c>
      <c r="AJ70">
        <v>0</v>
      </c>
      <c r="AK70" t="s">
        <v>197</v>
      </c>
      <c r="AL70">
        <v>36.108134</v>
      </c>
      <c r="AM70" t="s">
        <v>198</v>
      </c>
      <c r="AN70">
        <v>-79.949055000000001</v>
      </c>
      <c r="AO70">
        <v>100</v>
      </c>
      <c r="AP70">
        <v>1200</v>
      </c>
      <c r="AQ70" t="s">
        <v>129</v>
      </c>
      <c r="AR70">
        <v>-41</v>
      </c>
      <c r="AS70">
        <v>-30</v>
      </c>
      <c r="AT70">
        <v>256</v>
      </c>
      <c r="BB70" t="str">
        <f t="shared" si="10"/>
        <v>1200</v>
      </c>
      <c r="BC70">
        <v>1</v>
      </c>
      <c r="BD70" t="str">
        <f t="shared" si="5"/>
        <v xml:space="preserve">N655WP  </v>
      </c>
      <c r="BE70">
        <v>1</v>
      </c>
      <c r="BG70">
        <v>0</v>
      </c>
      <c r="BH70">
        <v>0</v>
      </c>
      <c r="BI70">
        <v>0</v>
      </c>
      <c r="BJ70">
        <v>1175</v>
      </c>
      <c r="BK70">
        <v>-25</v>
      </c>
      <c r="BL70" t="s">
        <v>180</v>
      </c>
      <c r="BM70">
        <v>1</v>
      </c>
      <c r="BN70">
        <v>1</v>
      </c>
      <c r="BO70">
        <v>1</v>
      </c>
      <c r="BP70">
        <v>0</v>
      </c>
      <c r="BS70">
        <v>0</v>
      </c>
      <c r="BT70">
        <v>0</v>
      </c>
      <c r="BU70">
        <v>0</v>
      </c>
      <c r="CE70" t="str">
        <f>"20:16:34.262"</f>
        <v>20:16:34.262</v>
      </c>
      <c r="CF70">
        <v>262183786</v>
      </c>
      <c r="CS70">
        <v>3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391</v>
      </c>
      <c r="DB70">
        <v>1</v>
      </c>
      <c r="DC70" t="s">
        <v>132</v>
      </c>
      <c r="DD70" t="s">
        <v>133</v>
      </c>
      <c r="DG70">
        <v>8163482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"10/06/2022 20:16:34.609"</f>
        <v>10/06/2022 20:16:34.609</v>
      </c>
      <c r="C71" t="str">
        <f t="shared" si="4"/>
        <v>FFDFD3C0</v>
      </c>
      <c r="D71" t="s">
        <v>123</v>
      </c>
      <c r="E71">
        <v>25</v>
      </c>
      <c r="H71">
        <v>100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"20:16:34.258"</f>
        <v>20:16:34.258</v>
      </c>
      <c r="T71" t="str">
        <f>"20:16:33.858"</f>
        <v>20:16:33.858</v>
      </c>
      <c r="U71" t="str">
        <f t="shared" si="9"/>
        <v>A8A14F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9</v>
      </c>
      <c r="AF71" t="s">
        <v>125</v>
      </c>
      <c r="AG71">
        <v>0</v>
      </c>
      <c r="AH71">
        <v>3</v>
      </c>
      <c r="AI71">
        <v>1</v>
      </c>
      <c r="AJ71">
        <v>0</v>
      </c>
      <c r="AK71" t="s">
        <v>197</v>
      </c>
      <c r="AL71">
        <v>36.108134</v>
      </c>
      <c r="AM71" t="s">
        <v>198</v>
      </c>
      <c r="AN71">
        <v>-79.949055000000001</v>
      </c>
      <c r="AO71">
        <v>100</v>
      </c>
      <c r="AP71">
        <v>1200</v>
      </c>
      <c r="AQ71" t="s">
        <v>129</v>
      </c>
      <c r="AR71">
        <v>-41</v>
      </c>
      <c r="AS71">
        <v>-30</v>
      </c>
      <c r="AT71">
        <v>256</v>
      </c>
      <c r="BB71" t="str">
        <f t="shared" si="10"/>
        <v>1200</v>
      </c>
      <c r="BC71">
        <v>1</v>
      </c>
      <c r="BD71" t="str">
        <f t="shared" si="5"/>
        <v xml:space="preserve">N655WP  </v>
      </c>
      <c r="BE71">
        <v>1</v>
      </c>
      <c r="BG71">
        <v>0</v>
      </c>
      <c r="BH71">
        <v>0</v>
      </c>
      <c r="BI71">
        <v>0</v>
      </c>
      <c r="BJ71">
        <v>1175</v>
      </c>
      <c r="BK71">
        <v>-25</v>
      </c>
      <c r="BL71" t="s">
        <v>180</v>
      </c>
      <c r="BM71">
        <v>1</v>
      </c>
      <c r="BN71">
        <v>1</v>
      </c>
      <c r="BO71">
        <v>1</v>
      </c>
      <c r="BP71">
        <v>0</v>
      </c>
      <c r="BS71">
        <v>0</v>
      </c>
      <c r="BT71">
        <v>0</v>
      </c>
      <c r="BU71">
        <v>0</v>
      </c>
      <c r="CE71" t="str">
        <f>"20:16:34.262"</f>
        <v>20:16:34.262</v>
      </c>
      <c r="CF71">
        <v>262183786</v>
      </c>
      <c r="CS71">
        <v>3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391</v>
      </c>
      <c r="DB71">
        <v>1</v>
      </c>
      <c r="DC71" t="s">
        <v>132</v>
      </c>
      <c r="DD71" t="s">
        <v>133</v>
      </c>
      <c r="DG71">
        <v>8163482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"10/06/2022 20:16:34.531"</f>
        <v>10/06/2022 20:16:34.531</v>
      </c>
      <c r="C72" t="str">
        <f t="shared" si="4"/>
        <v>FFDFD3C0</v>
      </c>
      <c r="D72" t="s">
        <v>123</v>
      </c>
      <c r="E72">
        <v>27</v>
      </c>
      <c r="H72">
        <v>102</v>
      </c>
      <c r="I72" t="s">
        <v>151</v>
      </c>
      <c r="J72" t="s">
        <v>125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"20:16:34.258"</f>
        <v>20:16:34.258</v>
      </c>
      <c r="T72" t="str">
        <f>"20:16:33.858"</f>
        <v>20:16:33.858</v>
      </c>
      <c r="U72" t="str">
        <f t="shared" si="9"/>
        <v>A8A14F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9</v>
      </c>
      <c r="AF72" t="s">
        <v>125</v>
      </c>
      <c r="AG72">
        <v>0</v>
      </c>
      <c r="AH72">
        <v>3</v>
      </c>
      <c r="AI72">
        <v>1</v>
      </c>
      <c r="AJ72">
        <v>0</v>
      </c>
      <c r="AK72" t="s">
        <v>197</v>
      </c>
      <c r="AL72">
        <v>36.108134</v>
      </c>
      <c r="AM72" t="s">
        <v>198</v>
      </c>
      <c r="AN72">
        <v>-79.949055000000001</v>
      </c>
      <c r="AO72">
        <v>100</v>
      </c>
      <c r="AP72">
        <v>1200</v>
      </c>
      <c r="AQ72" t="s">
        <v>129</v>
      </c>
      <c r="AR72">
        <v>-41</v>
      </c>
      <c r="AS72">
        <v>-30</v>
      </c>
      <c r="AT72">
        <v>256</v>
      </c>
      <c r="BB72" t="str">
        <f t="shared" si="10"/>
        <v>1200</v>
      </c>
      <c r="BC72">
        <v>1</v>
      </c>
      <c r="BD72" t="str">
        <f t="shared" si="5"/>
        <v xml:space="preserve">N655WP  </v>
      </c>
      <c r="BE72">
        <v>1</v>
      </c>
      <c r="BG72">
        <v>0</v>
      </c>
      <c r="BH72">
        <v>0</v>
      </c>
      <c r="BI72">
        <v>0</v>
      </c>
      <c r="BJ72">
        <v>1175</v>
      </c>
      <c r="BK72">
        <v>-25</v>
      </c>
      <c r="BL72" t="s">
        <v>180</v>
      </c>
      <c r="BM72">
        <v>1</v>
      </c>
      <c r="BN72">
        <v>1</v>
      </c>
      <c r="BO72">
        <v>1</v>
      </c>
      <c r="BP72">
        <v>0</v>
      </c>
      <c r="BS72">
        <v>0</v>
      </c>
      <c r="BT72">
        <v>0</v>
      </c>
      <c r="BU72">
        <v>0</v>
      </c>
      <c r="CE72" t="str">
        <f>"20:16:34.262"</f>
        <v>20:16:34.262</v>
      </c>
      <c r="CF72">
        <v>261936033</v>
      </c>
      <c r="CS72">
        <v>3</v>
      </c>
      <c r="CT72">
        <v>2</v>
      </c>
      <c r="CU72">
        <v>0</v>
      </c>
      <c r="CV72">
        <v>2</v>
      </c>
      <c r="CW72">
        <v>0</v>
      </c>
      <c r="CX72">
        <v>4</v>
      </c>
      <c r="CY72">
        <v>7</v>
      </c>
      <c r="CZ72" t="s">
        <v>131</v>
      </c>
      <c r="DA72">
        <v>403</v>
      </c>
      <c r="DB72">
        <v>0</v>
      </c>
      <c r="DC72" t="s">
        <v>199</v>
      </c>
      <c r="DD72" t="s">
        <v>200</v>
      </c>
      <c r="DG72">
        <v>38259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"10/06/2022 20:16:35.140"</f>
        <v>10/06/2022 20:16:35.140</v>
      </c>
      <c r="C73" t="str">
        <f t="shared" si="4"/>
        <v>FFDFD3C0</v>
      </c>
      <c r="D73" t="s">
        <v>134</v>
      </c>
      <c r="E73">
        <v>5</v>
      </c>
      <c r="F73">
        <v>1005</v>
      </c>
      <c r="G73" t="s">
        <v>155</v>
      </c>
      <c r="J73" t="s">
        <v>136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"20:16:34.859"</f>
        <v>20:16:34.859</v>
      </c>
      <c r="T73" t="str">
        <f>"20:16:34.459"</f>
        <v>20:16:34.459</v>
      </c>
      <c r="U73" t="str">
        <f t="shared" si="9"/>
        <v>A8A14F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9</v>
      </c>
      <c r="AF73" t="s">
        <v>145</v>
      </c>
      <c r="AG73">
        <v>0</v>
      </c>
      <c r="AH73">
        <v>3</v>
      </c>
      <c r="AI73">
        <v>1</v>
      </c>
      <c r="AJ73">
        <v>0</v>
      </c>
      <c r="AK73" t="s">
        <v>201</v>
      </c>
      <c r="AL73">
        <v>36.108047999999997</v>
      </c>
      <c r="AM73" t="s">
        <v>202</v>
      </c>
      <c r="AN73">
        <v>-79.949140999999997</v>
      </c>
      <c r="AO73">
        <v>100</v>
      </c>
      <c r="AP73">
        <v>1200</v>
      </c>
      <c r="AQ73" t="s">
        <v>129</v>
      </c>
      <c r="AR73">
        <v>-41</v>
      </c>
      <c r="AS73">
        <v>-30</v>
      </c>
      <c r="AT73">
        <v>256</v>
      </c>
      <c r="BB73" t="str">
        <f t="shared" si="10"/>
        <v>1200</v>
      </c>
      <c r="BC73">
        <v>1</v>
      </c>
      <c r="BD73" t="str">
        <f t="shared" si="5"/>
        <v xml:space="preserve">N655WP  </v>
      </c>
      <c r="BE73">
        <v>1</v>
      </c>
      <c r="BG73">
        <v>0</v>
      </c>
      <c r="BH73">
        <v>0</v>
      </c>
      <c r="BI73">
        <v>0</v>
      </c>
      <c r="BJ73">
        <v>1175</v>
      </c>
      <c r="BK73">
        <v>-25</v>
      </c>
      <c r="BL73" t="s">
        <v>148</v>
      </c>
      <c r="BM73">
        <v>1</v>
      </c>
      <c r="BN73">
        <v>1</v>
      </c>
      <c r="BO73">
        <v>1</v>
      </c>
      <c r="BP73">
        <v>0</v>
      </c>
      <c r="BS73">
        <v>0</v>
      </c>
      <c r="BT73">
        <v>0</v>
      </c>
      <c r="BU73">
        <v>0</v>
      </c>
      <c r="CE73" t="str">
        <f>"20:16:34.862"</f>
        <v>20:16:34.862</v>
      </c>
      <c r="CF73">
        <v>861817264</v>
      </c>
      <c r="CS73">
        <v>3</v>
      </c>
      <c r="CT73">
        <v>2</v>
      </c>
      <c r="CU73">
        <v>0</v>
      </c>
      <c r="CV73">
        <v>2</v>
      </c>
      <c r="CW73">
        <v>0</v>
      </c>
      <c r="CX73">
        <v>6</v>
      </c>
      <c r="CY73">
        <v>7</v>
      </c>
      <c r="CZ73" t="s">
        <v>131</v>
      </c>
      <c r="DA73">
        <v>404</v>
      </c>
      <c r="DB73">
        <v>0</v>
      </c>
      <c r="DC73" t="s">
        <v>152</v>
      </c>
      <c r="DD73" t="s">
        <v>153</v>
      </c>
      <c r="DG73">
        <v>13892876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5">
      <c r="A74" t="str">
        <f>"10/06/2022 20:16:35.593"</f>
        <v>10/06/2022 20:16:35.593</v>
      </c>
      <c r="C74" t="str">
        <f t="shared" si="4"/>
        <v>FFDFD3C0</v>
      </c>
      <c r="D74" t="s">
        <v>123</v>
      </c>
      <c r="E74">
        <v>25</v>
      </c>
      <c r="H74">
        <v>100</v>
      </c>
      <c r="I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"20:16:35.336"</f>
        <v>20:16:35.336</v>
      </c>
      <c r="T74" t="str">
        <f>"20:16:34.936"</f>
        <v>20:16:34.936</v>
      </c>
      <c r="U74" t="str">
        <f t="shared" si="9"/>
        <v>A8A14F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9</v>
      </c>
      <c r="AF74" t="s">
        <v>125</v>
      </c>
      <c r="AG74">
        <v>0</v>
      </c>
      <c r="AH74">
        <v>3</v>
      </c>
      <c r="AI74">
        <v>1</v>
      </c>
      <c r="AJ74">
        <v>0</v>
      </c>
      <c r="AK74" t="s">
        <v>203</v>
      </c>
      <c r="AL74">
        <v>36.107962000000001</v>
      </c>
      <c r="AM74" t="s">
        <v>204</v>
      </c>
      <c r="AN74">
        <v>-79.949269000000001</v>
      </c>
      <c r="AO74">
        <v>100</v>
      </c>
      <c r="AP74">
        <v>1200</v>
      </c>
      <c r="AQ74" t="s">
        <v>129</v>
      </c>
      <c r="AR74">
        <v>-41</v>
      </c>
      <c r="AS74">
        <v>-30</v>
      </c>
      <c r="AT74">
        <v>448</v>
      </c>
      <c r="BB74" t="str">
        <f t="shared" si="10"/>
        <v>1200</v>
      </c>
      <c r="BC74">
        <v>1</v>
      </c>
      <c r="BD74" t="str">
        <f t="shared" si="5"/>
        <v xml:space="preserve">N655WP  </v>
      </c>
      <c r="BE74">
        <v>1</v>
      </c>
      <c r="BG74">
        <v>0</v>
      </c>
      <c r="BH74">
        <v>0</v>
      </c>
      <c r="BI74">
        <v>0</v>
      </c>
      <c r="BJ74">
        <v>1175</v>
      </c>
      <c r="BK74">
        <v>-25</v>
      </c>
      <c r="BL74" t="s">
        <v>180</v>
      </c>
      <c r="BM74">
        <v>1</v>
      </c>
      <c r="BN74">
        <v>1</v>
      </c>
      <c r="BO74">
        <v>1</v>
      </c>
      <c r="BP74">
        <v>0</v>
      </c>
      <c r="BS74">
        <v>0</v>
      </c>
      <c r="BT74">
        <v>0</v>
      </c>
      <c r="BU74">
        <v>0</v>
      </c>
      <c r="CE74" t="str">
        <f>"20:16:35.342"</f>
        <v>20:16:35.342</v>
      </c>
      <c r="CF74">
        <v>342078737</v>
      </c>
      <c r="CS74">
        <v>3</v>
      </c>
      <c r="CT74">
        <v>2</v>
      </c>
      <c r="CU74">
        <v>0</v>
      </c>
      <c r="CV74">
        <v>2</v>
      </c>
      <c r="CW74">
        <v>0</v>
      </c>
      <c r="CX74">
        <v>6</v>
      </c>
      <c r="CY74">
        <v>7</v>
      </c>
      <c r="CZ74" t="s">
        <v>131</v>
      </c>
      <c r="DA74">
        <v>391</v>
      </c>
      <c r="DB74">
        <v>1</v>
      </c>
      <c r="DC74" t="s">
        <v>132</v>
      </c>
      <c r="DD74" t="s">
        <v>133</v>
      </c>
      <c r="DG74">
        <v>8165107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5">
      <c r="A75" t="str">
        <f>"10/06/2022 20:16:35.625"</f>
        <v>10/06/2022 20:16:35.625</v>
      </c>
      <c r="C75" t="str">
        <f t="shared" si="4"/>
        <v>FFDFD3C0</v>
      </c>
      <c r="D75" t="s">
        <v>134</v>
      </c>
      <c r="E75">
        <v>4</v>
      </c>
      <c r="F75">
        <v>1004</v>
      </c>
      <c r="G75" t="s">
        <v>135</v>
      </c>
      <c r="J75" t="s">
        <v>136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"20:16:35.336"</f>
        <v>20:16:35.336</v>
      </c>
      <c r="T75" t="str">
        <f>"20:16:34.936"</f>
        <v>20:16:34.936</v>
      </c>
      <c r="U75" t="str">
        <f t="shared" si="9"/>
        <v>A8A14F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9</v>
      </c>
      <c r="AF75" t="s">
        <v>125</v>
      </c>
      <c r="AG75">
        <v>0</v>
      </c>
      <c r="AH75">
        <v>3</v>
      </c>
      <c r="AI75">
        <v>1</v>
      </c>
      <c r="AJ75">
        <v>0</v>
      </c>
      <c r="AK75" t="s">
        <v>203</v>
      </c>
      <c r="AL75">
        <v>36.107962000000001</v>
      </c>
      <c r="AM75" t="s">
        <v>204</v>
      </c>
      <c r="AN75">
        <v>-79.949269000000001</v>
      </c>
      <c r="AO75">
        <v>100</v>
      </c>
      <c r="AP75">
        <v>1200</v>
      </c>
      <c r="AQ75" t="s">
        <v>129</v>
      </c>
      <c r="AR75">
        <v>-41</v>
      </c>
      <c r="AS75">
        <v>-30</v>
      </c>
      <c r="AT75">
        <v>448</v>
      </c>
      <c r="BB75" t="str">
        <f t="shared" si="10"/>
        <v>1200</v>
      </c>
      <c r="BC75">
        <v>1</v>
      </c>
      <c r="BD75" t="str">
        <f t="shared" si="5"/>
        <v xml:space="preserve">N655WP  </v>
      </c>
      <c r="BE75">
        <v>1</v>
      </c>
      <c r="BG75">
        <v>0</v>
      </c>
      <c r="BH75">
        <v>0</v>
      </c>
      <c r="BI75">
        <v>0</v>
      </c>
      <c r="BJ75">
        <v>1175</v>
      </c>
      <c r="BK75">
        <v>-25</v>
      </c>
      <c r="BL75" t="s">
        <v>180</v>
      </c>
      <c r="BM75">
        <v>1</v>
      </c>
      <c r="BN75">
        <v>1</v>
      </c>
      <c r="BO75">
        <v>1</v>
      </c>
      <c r="BP75">
        <v>0</v>
      </c>
      <c r="BS75">
        <v>0</v>
      </c>
      <c r="BT75">
        <v>0</v>
      </c>
      <c r="BU75">
        <v>0</v>
      </c>
      <c r="CE75" t="str">
        <f>"20:16:35.342"</f>
        <v>20:16:35.342</v>
      </c>
      <c r="CF75">
        <v>342078737</v>
      </c>
      <c r="CS75">
        <v>3</v>
      </c>
      <c r="CT75">
        <v>2</v>
      </c>
      <c r="CU75">
        <v>0</v>
      </c>
      <c r="CV75">
        <v>2</v>
      </c>
      <c r="CW75">
        <v>0</v>
      </c>
      <c r="CX75">
        <v>6</v>
      </c>
      <c r="CY75">
        <v>7</v>
      </c>
      <c r="CZ75" t="s">
        <v>131</v>
      </c>
      <c r="DA75">
        <v>391</v>
      </c>
      <c r="DB75">
        <v>1</v>
      </c>
      <c r="DC75" t="s">
        <v>132</v>
      </c>
      <c r="DD75" t="s">
        <v>133</v>
      </c>
      <c r="DG75">
        <v>8165107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1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5">
      <c r="A76" t="str">
        <f>"10/06/2022 20:16:36.187"</f>
        <v>10/06/2022 20:16:36.187</v>
      </c>
      <c r="C76" t="str">
        <f t="shared" si="4"/>
        <v>FFDFD3C0</v>
      </c>
      <c r="D76" t="s">
        <v>134</v>
      </c>
      <c r="E76">
        <v>5</v>
      </c>
      <c r="F76">
        <v>1005</v>
      </c>
      <c r="G76" t="s">
        <v>155</v>
      </c>
      <c r="J76" t="s">
        <v>136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"20:16:35.875"</f>
        <v>20:16:35.875</v>
      </c>
      <c r="T76" t="str">
        <f>"20:16:35.475"</f>
        <v>20:16:35.475</v>
      </c>
      <c r="U76" t="str">
        <f t="shared" si="9"/>
        <v>A8A14F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9</v>
      </c>
      <c r="AF76" t="s">
        <v>145</v>
      </c>
      <c r="AG76">
        <v>0</v>
      </c>
      <c r="AH76">
        <v>3</v>
      </c>
      <c r="AI76">
        <v>1</v>
      </c>
      <c r="AJ76">
        <v>0</v>
      </c>
      <c r="AK76" t="s">
        <v>205</v>
      </c>
      <c r="AL76">
        <v>36.107897999999999</v>
      </c>
      <c r="AM76" t="s">
        <v>206</v>
      </c>
      <c r="AN76">
        <v>-79.949398000000002</v>
      </c>
      <c r="AO76">
        <v>100</v>
      </c>
      <c r="AP76">
        <v>1200</v>
      </c>
      <c r="AQ76" t="s">
        <v>129</v>
      </c>
      <c r="AR76">
        <v>-40</v>
      </c>
      <c r="AS76">
        <v>-30</v>
      </c>
      <c r="AT76">
        <v>704</v>
      </c>
      <c r="BB76" t="str">
        <f t="shared" si="10"/>
        <v>1200</v>
      </c>
      <c r="BC76">
        <v>1</v>
      </c>
      <c r="BD76" t="str">
        <f t="shared" si="5"/>
        <v xml:space="preserve">N655WP  </v>
      </c>
      <c r="BE76">
        <v>1</v>
      </c>
      <c r="BG76">
        <v>0</v>
      </c>
      <c r="BH76">
        <v>0</v>
      </c>
      <c r="BI76">
        <v>0</v>
      </c>
      <c r="BJ76">
        <v>1200</v>
      </c>
      <c r="BK76">
        <v>0</v>
      </c>
      <c r="BL76" t="s">
        <v>148</v>
      </c>
      <c r="BM76">
        <v>1</v>
      </c>
      <c r="BN76">
        <v>1</v>
      </c>
      <c r="BO76">
        <v>1</v>
      </c>
      <c r="BP76">
        <v>0</v>
      </c>
      <c r="BS76">
        <v>0</v>
      </c>
      <c r="BT76">
        <v>0</v>
      </c>
      <c r="BU76">
        <v>0</v>
      </c>
      <c r="CE76" t="str">
        <f>"20:16:35.882"</f>
        <v>20:16:35.882</v>
      </c>
      <c r="CF76">
        <v>881717933</v>
      </c>
      <c r="CS76">
        <v>3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131</v>
      </c>
      <c r="DA76">
        <v>404</v>
      </c>
      <c r="DB76">
        <v>0</v>
      </c>
      <c r="DC76" t="s">
        <v>152</v>
      </c>
      <c r="DD76" t="s">
        <v>153</v>
      </c>
      <c r="DG76">
        <v>13893097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25">
      <c r="A77" t="str">
        <f>"10/06/2022 20:16:36.843"</f>
        <v>10/06/2022 20:16:36.843</v>
      </c>
      <c r="C77" t="str">
        <f t="shared" si="4"/>
        <v>FFDFD3C0</v>
      </c>
      <c r="D77" t="s">
        <v>123</v>
      </c>
      <c r="E77">
        <v>27</v>
      </c>
      <c r="H77">
        <v>102</v>
      </c>
      <c r="I77" t="s">
        <v>151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"20:16:36.391"</f>
        <v>20:16:36.391</v>
      </c>
      <c r="T77" t="str">
        <f>"20:16:35.491"</f>
        <v>20:16:35.491</v>
      </c>
      <c r="U77" t="str">
        <f t="shared" si="9"/>
        <v>A8A14F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9</v>
      </c>
      <c r="AF77" t="s">
        <v>125</v>
      </c>
      <c r="AG77">
        <v>0</v>
      </c>
      <c r="AH77">
        <v>3</v>
      </c>
      <c r="AI77">
        <v>1</v>
      </c>
      <c r="AJ77">
        <v>0</v>
      </c>
      <c r="AK77" t="s">
        <v>207</v>
      </c>
      <c r="AL77">
        <v>36.107832999999999</v>
      </c>
      <c r="AM77" t="s">
        <v>208</v>
      </c>
      <c r="AN77">
        <v>-79.949505000000002</v>
      </c>
      <c r="AO77">
        <v>100</v>
      </c>
      <c r="AP77">
        <v>1200</v>
      </c>
      <c r="AQ77" t="s">
        <v>129</v>
      </c>
      <c r="AR77">
        <v>-40</v>
      </c>
      <c r="AS77">
        <v>-30</v>
      </c>
      <c r="AT77">
        <v>704</v>
      </c>
      <c r="BB77" t="str">
        <f t="shared" si="10"/>
        <v>1200</v>
      </c>
      <c r="BC77">
        <v>1</v>
      </c>
      <c r="BD77" t="str">
        <f t="shared" si="5"/>
        <v xml:space="preserve">N655WP  </v>
      </c>
      <c r="BE77">
        <v>1</v>
      </c>
      <c r="BG77">
        <v>0</v>
      </c>
      <c r="BH77">
        <v>0</v>
      </c>
      <c r="BI77">
        <v>0</v>
      </c>
      <c r="BJ77">
        <v>1200</v>
      </c>
      <c r="BK77">
        <v>0</v>
      </c>
      <c r="BL77" t="s">
        <v>180</v>
      </c>
      <c r="BM77">
        <v>1</v>
      </c>
      <c r="BN77">
        <v>1</v>
      </c>
      <c r="BO77">
        <v>1</v>
      </c>
      <c r="BP77">
        <v>0</v>
      </c>
      <c r="BS77">
        <v>0</v>
      </c>
      <c r="BT77">
        <v>0</v>
      </c>
      <c r="BU77">
        <v>0</v>
      </c>
      <c r="CE77" t="str">
        <f>"20:16:36.392"</f>
        <v>20:16:36.392</v>
      </c>
      <c r="CF77">
        <v>391728849</v>
      </c>
      <c r="CS77">
        <v>3</v>
      </c>
      <c r="CT77">
        <v>2</v>
      </c>
      <c r="CU77">
        <v>0</v>
      </c>
      <c r="CV77">
        <v>2</v>
      </c>
      <c r="CW77">
        <v>0</v>
      </c>
      <c r="CX77">
        <v>4</v>
      </c>
      <c r="CY77">
        <v>7</v>
      </c>
      <c r="CZ77" t="s">
        <v>131</v>
      </c>
      <c r="DA77">
        <v>403</v>
      </c>
      <c r="DB77">
        <v>0</v>
      </c>
      <c r="DC77" t="s">
        <v>199</v>
      </c>
      <c r="DD77" t="s">
        <v>200</v>
      </c>
      <c r="DG77">
        <v>41917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5">
      <c r="A78" t="str">
        <f>"10/06/2022 20:16:37.484"</f>
        <v>10/06/2022 20:16:37.484</v>
      </c>
      <c r="C78" t="str">
        <f t="shared" si="4"/>
        <v>FFDFD3C0</v>
      </c>
      <c r="D78" t="s">
        <v>134</v>
      </c>
      <c r="E78">
        <v>4</v>
      </c>
      <c r="F78">
        <v>1004</v>
      </c>
      <c r="G78" t="s">
        <v>135</v>
      </c>
      <c r="J78" t="s">
        <v>136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"20:16:36.961"</f>
        <v>20:16:36.961</v>
      </c>
      <c r="T78" t="str">
        <f>"20:16:36.461"</f>
        <v>20:16:36.461</v>
      </c>
      <c r="U78" t="str">
        <f t="shared" si="9"/>
        <v>A8A14F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9</v>
      </c>
      <c r="AF78" t="s">
        <v>125</v>
      </c>
      <c r="AG78">
        <v>0</v>
      </c>
      <c r="AH78">
        <v>3</v>
      </c>
      <c r="AI78">
        <v>1</v>
      </c>
      <c r="AJ78">
        <v>0</v>
      </c>
      <c r="AK78" t="s">
        <v>209</v>
      </c>
      <c r="AL78">
        <v>36.107748000000001</v>
      </c>
      <c r="AM78" t="s">
        <v>210</v>
      </c>
      <c r="AN78">
        <v>-79.949634000000003</v>
      </c>
      <c r="AO78">
        <v>100</v>
      </c>
      <c r="AP78">
        <v>1200</v>
      </c>
      <c r="AQ78" t="s">
        <v>129</v>
      </c>
      <c r="AR78">
        <v>-40</v>
      </c>
      <c r="AS78">
        <v>-31</v>
      </c>
      <c r="AT78">
        <v>512</v>
      </c>
      <c r="BB78" t="str">
        <f t="shared" si="10"/>
        <v>1200</v>
      </c>
      <c r="BC78">
        <v>1</v>
      </c>
      <c r="BD78" t="str">
        <f t="shared" si="5"/>
        <v xml:space="preserve">N655WP  </v>
      </c>
      <c r="BE78">
        <v>1</v>
      </c>
      <c r="BG78">
        <v>0</v>
      </c>
      <c r="BH78">
        <v>0</v>
      </c>
      <c r="BI78">
        <v>0</v>
      </c>
      <c r="BJ78">
        <v>1200</v>
      </c>
      <c r="BK78">
        <v>0</v>
      </c>
      <c r="BL78" t="s">
        <v>180</v>
      </c>
      <c r="BM78">
        <v>1</v>
      </c>
      <c r="BN78">
        <v>1</v>
      </c>
      <c r="BO78">
        <v>1</v>
      </c>
      <c r="BP78">
        <v>0</v>
      </c>
      <c r="BS78">
        <v>0</v>
      </c>
      <c r="BT78">
        <v>0</v>
      </c>
      <c r="BU78">
        <v>0</v>
      </c>
      <c r="CE78" t="str">
        <f>"20:16:36.962"</f>
        <v>20:16:36.962</v>
      </c>
      <c r="CF78">
        <v>961673412</v>
      </c>
      <c r="CS78">
        <v>3</v>
      </c>
      <c r="CT78">
        <v>2</v>
      </c>
      <c r="CU78">
        <v>0</v>
      </c>
      <c r="CV78">
        <v>2</v>
      </c>
      <c r="CW78">
        <v>0</v>
      </c>
      <c r="CX78">
        <v>4</v>
      </c>
      <c r="CY78">
        <v>7</v>
      </c>
      <c r="CZ78" t="s">
        <v>131</v>
      </c>
      <c r="DA78">
        <v>403</v>
      </c>
      <c r="DB78">
        <v>0</v>
      </c>
      <c r="DC78" t="s">
        <v>199</v>
      </c>
      <c r="DD78" t="s">
        <v>200</v>
      </c>
      <c r="DG78">
        <v>43021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25">
      <c r="A79" t="str">
        <f>"10/06/2022 20:16:37.562"</f>
        <v>10/06/2022 20:16:37.562</v>
      </c>
      <c r="C79" t="str">
        <f t="shared" si="4"/>
        <v>FFDFD3C0</v>
      </c>
      <c r="D79" t="s">
        <v>123</v>
      </c>
      <c r="E79">
        <v>27</v>
      </c>
      <c r="H79">
        <v>102</v>
      </c>
      <c r="I79" t="s">
        <v>151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"20:16:36.961"</f>
        <v>20:16:36.961</v>
      </c>
      <c r="T79" t="str">
        <f>"20:16:36.461"</f>
        <v>20:16:36.461</v>
      </c>
      <c r="U79" t="str">
        <f t="shared" si="9"/>
        <v>A8A14F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9</v>
      </c>
      <c r="AF79" t="s">
        <v>125</v>
      </c>
      <c r="AG79">
        <v>0</v>
      </c>
      <c r="AH79">
        <v>3</v>
      </c>
      <c r="AI79">
        <v>1</v>
      </c>
      <c r="AJ79">
        <v>0</v>
      </c>
      <c r="AK79" t="s">
        <v>209</v>
      </c>
      <c r="AL79">
        <v>36.107748000000001</v>
      </c>
      <c r="AM79" t="s">
        <v>210</v>
      </c>
      <c r="AN79">
        <v>-79.949634000000003</v>
      </c>
      <c r="AO79">
        <v>100</v>
      </c>
      <c r="AP79">
        <v>1200</v>
      </c>
      <c r="AQ79" t="s">
        <v>129</v>
      </c>
      <c r="AR79">
        <v>-40</v>
      </c>
      <c r="AS79">
        <v>-31</v>
      </c>
      <c r="AT79">
        <v>512</v>
      </c>
      <c r="BB79" t="str">
        <f t="shared" si="10"/>
        <v>1200</v>
      </c>
      <c r="BC79">
        <v>1</v>
      </c>
      <c r="BD79" t="str">
        <f t="shared" si="5"/>
        <v xml:space="preserve">N655WP  </v>
      </c>
      <c r="BE79">
        <v>1</v>
      </c>
      <c r="BG79">
        <v>0</v>
      </c>
      <c r="BH79">
        <v>0</v>
      </c>
      <c r="BI79">
        <v>0</v>
      </c>
      <c r="BJ79">
        <v>1200</v>
      </c>
      <c r="BK79">
        <v>0</v>
      </c>
      <c r="BL79" t="s">
        <v>180</v>
      </c>
      <c r="BM79">
        <v>1</v>
      </c>
      <c r="BN79">
        <v>1</v>
      </c>
      <c r="BO79">
        <v>1</v>
      </c>
      <c r="BP79">
        <v>0</v>
      </c>
      <c r="BS79">
        <v>0</v>
      </c>
      <c r="BT79">
        <v>0</v>
      </c>
      <c r="BU79">
        <v>0</v>
      </c>
      <c r="CE79" t="str">
        <f>"20:16:36.962"</f>
        <v>20:16:36.962</v>
      </c>
      <c r="CF79">
        <v>961673412</v>
      </c>
      <c r="CS79">
        <v>3</v>
      </c>
      <c r="CT79">
        <v>2</v>
      </c>
      <c r="CU79">
        <v>0</v>
      </c>
      <c r="CV79">
        <v>2</v>
      </c>
      <c r="CW79">
        <v>0</v>
      </c>
      <c r="CX79">
        <v>4</v>
      </c>
      <c r="CY79">
        <v>7</v>
      </c>
      <c r="CZ79" t="s">
        <v>131</v>
      </c>
      <c r="DA79">
        <v>403</v>
      </c>
      <c r="DB79">
        <v>0</v>
      </c>
      <c r="DC79" t="s">
        <v>199</v>
      </c>
      <c r="DD79" t="s">
        <v>200</v>
      </c>
      <c r="DG79">
        <v>43021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5">
      <c r="A80" t="str">
        <f>"10/06/2022 20:16:37.562"</f>
        <v>10/06/2022 20:16:37.562</v>
      </c>
      <c r="C80" t="str">
        <f t="shared" si="4"/>
        <v>FFDFD3C0</v>
      </c>
      <c r="D80" t="s">
        <v>123</v>
      </c>
      <c r="E80">
        <v>25</v>
      </c>
      <c r="H80">
        <v>100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"20:16:36.961"</f>
        <v>20:16:36.961</v>
      </c>
      <c r="T80" t="str">
        <f>"20:16:36.461"</f>
        <v>20:16:36.461</v>
      </c>
      <c r="U80" t="str">
        <f t="shared" si="9"/>
        <v>A8A14F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9</v>
      </c>
      <c r="AF80" t="s">
        <v>125</v>
      </c>
      <c r="AG80">
        <v>0</v>
      </c>
      <c r="AH80">
        <v>3</v>
      </c>
      <c r="AI80">
        <v>1</v>
      </c>
      <c r="AJ80">
        <v>0</v>
      </c>
      <c r="AK80" t="s">
        <v>209</v>
      </c>
      <c r="AL80">
        <v>36.107748000000001</v>
      </c>
      <c r="AM80" t="s">
        <v>210</v>
      </c>
      <c r="AN80">
        <v>-79.949634000000003</v>
      </c>
      <c r="AO80">
        <v>100</v>
      </c>
      <c r="AP80">
        <v>1200</v>
      </c>
      <c r="AQ80" t="s">
        <v>129</v>
      </c>
      <c r="AR80">
        <v>-40</v>
      </c>
      <c r="AS80">
        <v>-31</v>
      </c>
      <c r="AT80">
        <v>512</v>
      </c>
      <c r="BB80" t="str">
        <f t="shared" si="10"/>
        <v>1200</v>
      </c>
      <c r="BC80">
        <v>1</v>
      </c>
      <c r="BD80" t="str">
        <f t="shared" si="5"/>
        <v xml:space="preserve">N655WP  </v>
      </c>
      <c r="BE80">
        <v>1</v>
      </c>
      <c r="BG80">
        <v>0</v>
      </c>
      <c r="BH80">
        <v>0</v>
      </c>
      <c r="BI80">
        <v>0</v>
      </c>
      <c r="BJ80">
        <v>1200</v>
      </c>
      <c r="BK80">
        <v>0</v>
      </c>
      <c r="BL80" t="s">
        <v>180</v>
      </c>
      <c r="BM80">
        <v>1</v>
      </c>
      <c r="BN80">
        <v>1</v>
      </c>
      <c r="BO80">
        <v>1</v>
      </c>
      <c r="BP80">
        <v>0</v>
      </c>
      <c r="BS80">
        <v>0</v>
      </c>
      <c r="BT80">
        <v>0</v>
      </c>
      <c r="BU80">
        <v>0</v>
      </c>
      <c r="CE80" t="str">
        <f>"20:16:36.962"</f>
        <v>20:16:36.962</v>
      </c>
      <c r="CF80">
        <v>961673412</v>
      </c>
      <c r="CS80">
        <v>3</v>
      </c>
      <c r="CT80">
        <v>2</v>
      </c>
      <c r="CU80">
        <v>0</v>
      </c>
      <c r="CV80">
        <v>2</v>
      </c>
      <c r="CW80">
        <v>0</v>
      </c>
      <c r="CX80">
        <v>4</v>
      </c>
      <c r="CY80">
        <v>7</v>
      </c>
      <c r="CZ80" t="s">
        <v>131</v>
      </c>
      <c r="DA80">
        <v>403</v>
      </c>
      <c r="DB80">
        <v>0</v>
      </c>
      <c r="DC80" t="s">
        <v>199</v>
      </c>
      <c r="DD80" t="s">
        <v>200</v>
      </c>
      <c r="DG80">
        <v>43021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5">
      <c r="A81" t="str">
        <f>"10/06/2022 20:16:37.687"</f>
        <v>10/06/2022 20:16:37.687</v>
      </c>
      <c r="C81" t="str">
        <f t="shared" si="4"/>
        <v>FFDFD3C0</v>
      </c>
      <c r="D81" t="s">
        <v>134</v>
      </c>
      <c r="E81">
        <v>5</v>
      </c>
      <c r="F81">
        <v>1005</v>
      </c>
      <c r="G81" t="s">
        <v>155</v>
      </c>
      <c r="J81" t="s">
        <v>136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"20:16:37.453"</f>
        <v>20:16:37.453</v>
      </c>
      <c r="T81" t="str">
        <f>"20:16:37.053"</f>
        <v>20:16:37.053</v>
      </c>
      <c r="U81" t="str">
        <f t="shared" si="9"/>
        <v>A8A14F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9</v>
      </c>
      <c r="AF81" t="s">
        <v>145</v>
      </c>
      <c r="AG81">
        <v>0</v>
      </c>
      <c r="AH81">
        <v>3</v>
      </c>
      <c r="AI81">
        <v>1</v>
      </c>
      <c r="AJ81">
        <v>0</v>
      </c>
      <c r="AK81" t="s">
        <v>211</v>
      </c>
      <c r="AL81">
        <v>36.107661999999998</v>
      </c>
      <c r="AM81" t="s">
        <v>212</v>
      </c>
      <c r="AN81">
        <v>-79.949741000000003</v>
      </c>
      <c r="AO81">
        <v>100</v>
      </c>
      <c r="AP81">
        <v>1200</v>
      </c>
      <c r="AQ81" t="s">
        <v>129</v>
      </c>
      <c r="AR81">
        <v>-40</v>
      </c>
      <c r="AS81">
        <v>-32</v>
      </c>
      <c r="AT81">
        <v>128</v>
      </c>
      <c r="BB81" t="str">
        <f t="shared" si="10"/>
        <v>1200</v>
      </c>
      <c r="BC81">
        <v>1</v>
      </c>
      <c r="BD81" t="str">
        <f t="shared" si="5"/>
        <v xml:space="preserve">N655WP  </v>
      </c>
      <c r="BE81">
        <v>1</v>
      </c>
      <c r="BG81">
        <v>0</v>
      </c>
      <c r="BH81">
        <v>0</v>
      </c>
      <c r="BI81">
        <v>0</v>
      </c>
      <c r="BJ81">
        <v>1200</v>
      </c>
      <c r="BK81">
        <v>0</v>
      </c>
      <c r="BL81" t="s">
        <v>148</v>
      </c>
      <c r="BM81">
        <v>1</v>
      </c>
      <c r="BN81">
        <v>1</v>
      </c>
      <c r="BO81">
        <v>1</v>
      </c>
      <c r="BP81">
        <v>0</v>
      </c>
      <c r="BS81">
        <v>0</v>
      </c>
      <c r="BT81">
        <v>0</v>
      </c>
      <c r="BU81">
        <v>0</v>
      </c>
      <c r="CE81" t="str">
        <f>"20:16:37.457"</f>
        <v>20:16:37.457</v>
      </c>
      <c r="CF81">
        <v>456564545</v>
      </c>
      <c r="CS81">
        <v>3</v>
      </c>
      <c r="CT81">
        <v>2</v>
      </c>
      <c r="CU81">
        <v>0</v>
      </c>
      <c r="CV81">
        <v>2</v>
      </c>
      <c r="CW81">
        <v>0</v>
      </c>
      <c r="CX81">
        <v>7</v>
      </c>
      <c r="CY81">
        <v>7</v>
      </c>
      <c r="CZ81" t="s">
        <v>131</v>
      </c>
      <c r="DA81">
        <v>404</v>
      </c>
      <c r="DB81">
        <v>0</v>
      </c>
      <c r="DC81" t="s">
        <v>152</v>
      </c>
      <c r="DD81" t="s">
        <v>153</v>
      </c>
      <c r="DG81">
        <v>13893430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5">
      <c r="A82" t="str">
        <f>"10/06/2022 20:16:38.843"</f>
        <v>10/06/2022 20:16:38.843</v>
      </c>
      <c r="C82" t="str">
        <f t="shared" si="4"/>
        <v>FFDFD3C0</v>
      </c>
      <c r="D82" t="s">
        <v>134</v>
      </c>
      <c r="E82">
        <v>4</v>
      </c>
      <c r="F82">
        <v>1004</v>
      </c>
      <c r="G82" t="s">
        <v>135</v>
      </c>
      <c r="J82" t="s">
        <v>136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"20:16:38.563"</f>
        <v>20:16:38.563</v>
      </c>
      <c r="T82" t="str">
        <f>"20:16:38.063"</f>
        <v>20:16:38.063</v>
      </c>
      <c r="U82" t="str">
        <f t="shared" si="9"/>
        <v>A8A14F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9</v>
      </c>
      <c r="AF82" t="s">
        <v>125</v>
      </c>
      <c r="AG82">
        <v>0</v>
      </c>
      <c r="AH82">
        <v>3</v>
      </c>
      <c r="AI82">
        <v>1</v>
      </c>
      <c r="AJ82">
        <v>0</v>
      </c>
      <c r="AK82" t="s">
        <v>213</v>
      </c>
      <c r="AL82">
        <v>36.107489999999999</v>
      </c>
      <c r="AM82" t="s">
        <v>214</v>
      </c>
      <c r="AN82">
        <v>-79.950019999999995</v>
      </c>
      <c r="AO82">
        <v>100</v>
      </c>
      <c r="AP82">
        <v>1200</v>
      </c>
      <c r="AQ82" t="s">
        <v>129</v>
      </c>
      <c r="AR82">
        <v>-40</v>
      </c>
      <c r="AS82">
        <v>-33</v>
      </c>
      <c r="AT82">
        <v>192</v>
      </c>
      <c r="BB82" t="str">
        <f t="shared" si="10"/>
        <v>1200</v>
      </c>
      <c r="BC82">
        <v>1</v>
      </c>
      <c r="BD82" t="str">
        <f t="shared" si="5"/>
        <v xml:space="preserve">N655WP  </v>
      </c>
      <c r="BE82">
        <v>1</v>
      </c>
      <c r="BG82">
        <v>0</v>
      </c>
      <c r="BH82">
        <v>0</v>
      </c>
      <c r="BI82">
        <v>0</v>
      </c>
      <c r="BJ82">
        <v>1200</v>
      </c>
      <c r="BK82">
        <v>0</v>
      </c>
      <c r="BL82" t="s">
        <v>180</v>
      </c>
      <c r="BM82">
        <v>1</v>
      </c>
      <c r="BN82">
        <v>1</v>
      </c>
      <c r="BO82">
        <v>1</v>
      </c>
      <c r="BP82">
        <v>0</v>
      </c>
      <c r="BS82">
        <v>0</v>
      </c>
      <c r="BT82">
        <v>0</v>
      </c>
      <c r="BU82">
        <v>0</v>
      </c>
      <c r="CE82" t="str">
        <f>"20:16:38.566"</f>
        <v>20:16:38.566</v>
      </c>
      <c r="CF82">
        <v>566456441</v>
      </c>
      <c r="CS82">
        <v>3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131</v>
      </c>
      <c r="DA82">
        <v>404</v>
      </c>
      <c r="DB82">
        <v>0</v>
      </c>
      <c r="DC82" t="s">
        <v>152</v>
      </c>
      <c r="DD82" t="s">
        <v>153</v>
      </c>
      <c r="DG82">
        <v>13893678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25">
      <c r="A83" t="str">
        <f>"10/06/2022 20:16:38.843"</f>
        <v>10/06/2022 20:16:38.843</v>
      </c>
      <c r="C83" t="str">
        <f t="shared" si="4"/>
        <v>FFDFD3C0</v>
      </c>
      <c r="D83" t="s">
        <v>123</v>
      </c>
      <c r="E83">
        <v>27</v>
      </c>
      <c r="H83">
        <v>102</v>
      </c>
      <c r="I83" t="s">
        <v>151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"20:16:38.563"</f>
        <v>20:16:38.563</v>
      </c>
      <c r="T83" t="str">
        <f>"20:16:38.063"</f>
        <v>20:16:38.063</v>
      </c>
      <c r="U83" t="str">
        <f t="shared" si="9"/>
        <v>A8A14F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9</v>
      </c>
      <c r="AF83" t="s">
        <v>125</v>
      </c>
      <c r="AG83">
        <v>0</v>
      </c>
      <c r="AH83">
        <v>3</v>
      </c>
      <c r="AI83">
        <v>1</v>
      </c>
      <c r="AJ83">
        <v>0</v>
      </c>
      <c r="AK83" t="s">
        <v>213</v>
      </c>
      <c r="AL83">
        <v>36.107489999999999</v>
      </c>
      <c r="AM83" t="s">
        <v>214</v>
      </c>
      <c r="AN83">
        <v>-79.950019999999995</v>
      </c>
      <c r="AO83">
        <v>100</v>
      </c>
      <c r="AP83">
        <v>1200</v>
      </c>
      <c r="AQ83" t="s">
        <v>129</v>
      </c>
      <c r="AR83">
        <v>-40</v>
      </c>
      <c r="AS83">
        <v>-33</v>
      </c>
      <c r="AT83">
        <v>192</v>
      </c>
      <c r="BB83" t="str">
        <f t="shared" si="10"/>
        <v>1200</v>
      </c>
      <c r="BC83">
        <v>1</v>
      </c>
      <c r="BD83" t="str">
        <f t="shared" si="5"/>
        <v xml:space="preserve">N655WP  </v>
      </c>
      <c r="BE83">
        <v>1</v>
      </c>
      <c r="BG83">
        <v>0</v>
      </c>
      <c r="BH83">
        <v>0</v>
      </c>
      <c r="BI83">
        <v>0</v>
      </c>
      <c r="BJ83">
        <v>1200</v>
      </c>
      <c r="BK83">
        <v>0</v>
      </c>
      <c r="BL83" t="s">
        <v>180</v>
      </c>
      <c r="BM83">
        <v>1</v>
      </c>
      <c r="BN83">
        <v>1</v>
      </c>
      <c r="BO83">
        <v>1</v>
      </c>
      <c r="BP83">
        <v>0</v>
      </c>
      <c r="BS83">
        <v>0</v>
      </c>
      <c r="BT83">
        <v>0</v>
      </c>
      <c r="BU83">
        <v>0</v>
      </c>
      <c r="CE83" t="str">
        <f>"20:16:38.566"</f>
        <v>20:16:38.566</v>
      </c>
      <c r="CF83">
        <v>566456441</v>
      </c>
      <c r="CS83">
        <v>3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131</v>
      </c>
      <c r="DA83">
        <v>404</v>
      </c>
      <c r="DB83">
        <v>0</v>
      </c>
      <c r="DC83" t="s">
        <v>152</v>
      </c>
      <c r="DD83" t="s">
        <v>153</v>
      </c>
      <c r="DG83">
        <v>13893678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5">
      <c r="A84" t="str">
        <f>"10/06/2022 20:16:38.843"</f>
        <v>10/06/2022 20:16:38.843</v>
      </c>
      <c r="C84" t="str">
        <f t="shared" si="4"/>
        <v>FFDFD3C0</v>
      </c>
      <c r="D84" t="s">
        <v>123</v>
      </c>
      <c r="E84">
        <v>25</v>
      </c>
      <c r="H84">
        <v>100</v>
      </c>
      <c r="I84" t="s">
        <v>124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"20:16:38.563"</f>
        <v>20:16:38.563</v>
      </c>
      <c r="T84" t="str">
        <f>"20:16:38.063"</f>
        <v>20:16:38.063</v>
      </c>
      <c r="U84" t="str">
        <f t="shared" si="9"/>
        <v>A8A14F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9</v>
      </c>
      <c r="AF84" t="s">
        <v>125</v>
      </c>
      <c r="AG84">
        <v>0</v>
      </c>
      <c r="AH84">
        <v>3</v>
      </c>
      <c r="AI84">
        <v>1</v>
      </c>
      <c r="AJ84">
        <v>0</v>
      </c>
      <c r="AK84" t="s">
        <v>213</v>
      </c>
      <c r="AL84">
        <v>36.107489999999999</v>
      </c>
      <c r="AM84" t="s">
        <v>214</v>
      </c>
      <c r="AN84">
        <v>-79.950019999999995</v>
      </c>
      <c r="AO84">
        <v>100</v>
      </c>
      <c r="AP84">
        <v>1200</v>
      </c>
      <c r="AQ84" t="s">
        <v>129</v>
      </c>
      <c r="AR84">
        <v>-40</v>
      </c>
      <c r="AS84">
        <v>-33</v>
      </c>
      <c r="AT84">
        <v>192</v>
      </c>
      <c r="BB84" t="str">
        <f t="shared" si="10"/>
        <v>1200</v>
      </c>
      <c r="BC84">
        <v>1</v>
      </c>
      <c r="BD84" t="str">
        <f t="shared" si="5"/>
        <v xml:space="preserve">N655WP  </v>
      </c>
      <c r="BE84">
        <v>1</v>
      </c>
      <c r="BG84">
        <v>0</v>
      </c>
      <c r="BH84">
        <v>0</v>
      </c>
      <c r="BI84">
        <v>0</v>
      </c>
      <c r="BJ84">
        <v>1200</v>
      </c>
      <c r="BK84">
        <v>0</v>
      </c>
      <c r="BL84" t="s">
        <v>180</v>
      </c>
      <c r="BM84">
        <v>1</v>
      </c>
      <c r="BN84">
        <v>1</v>
      </c>
      <c r="BO84">
        <v>1</v>
      </c>
      <c r="BP84">
        <v>0</v>
      </c>
      <c r="BS84">
        <v>0</v>
      </c>
      <c r="BT84">
        <v>0</v>
      </c>
      <c r="BU84">
        <v>0</v>
      </c>
      <c r="CE84" t="str">
        <f>"20:16:38.566"</f>
        <v>20:16:38.566</v>
      </c>
      <c r="CF84">
        <v>566456441</v>
      </c>
      <c r="CS84">
        <v>3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131</v>
      </c>
      <c r="DA84">
        <v>404</v>
      </c>
      <c r="DB84">
        <v>0</v>
      </c>
      <c r="DC84" t="s">
        <v>152</v>
      </c>
      <c r="DD84" t="s">
        <v>153</v>
      </c>
      <c r="DG84">
        <v>13893678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5">
      <c r="A85" t="str">
        <f>"10/06/2022 20:16:38.843"</f>
        <v>10/06/2022 20:16:38.843</v>
      </c>
      <c r="C85" t="str">
        <f t="shared" si="4"/>
        <v>FFDFD3C0</v>
      </c>
      <c r="D85" t="s">
        <v>134</v>
      </c>
      <c r="E85">
        <v>5</v>
      </c>
      <c r="F85">
        <v>1005</v>
      </c>
      <c r="G85" t="s">
        <v>155</v>
      </c>
      <c r="J85" t="s">
        <v>136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"20:16:38.563"</f>
        <v>20:16:38.563</v>
      </c>
      <c r="T85" t="str">
        <f>"20:16:38.063"</f>
        <v>20:16:38.063</v>
      </c>
      <c r="U85" t="str">
        <f t="shared" si="9"/>
        <v>A8A14F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9</v>
      </c>
      <c r="AF85" t="s">
        <v>145</v>
      </c>
      <c r="AG85">
        <v>0</v>
      </c>
      <c r="AH85">
        <v>3</v>
      </c>
      <c r="AI85">
        <v>1</v>
      </c>
      <c r="AJ85">
        <v>0</v>
      </c>
      <c r="AK85" t="s">
        <v>213</v>
      </c>
      <c r="AL85">
        <v>36.107489999999999</v>
      </c>
      <c r="AM85" t="s">
        <v>214</v>
      </c>
      <c r="AN85">
        <v>-79.950019999999995</v>
      </c>
      <c r="AO85">
        <v>100</v>
      </c>
      <c r="AP85">
        <v>1200</v>
      </c>
      <c r="AQ85" t="s">
        <v>129</v>
      </c>
      <c r="AR85">
        <v>-40</v>
      </c>
      <c r="AS85">
        <v>-33</v>
      </c>
      <c r="AT85">
        <v>192</v>
      </c>
      <c r="BB85" t="str">
        <f t="shared" si="10"/>
        <v>1200</v>
      </c>
      <c r="BC85">
        <v>1</v>
      </c>
      <c r="BD85" t="str">
        <f t="shared" si="5"/>
        <v xml:space="preserve">N655WP  </v>
      </c>
      <c r="BE85">
        <v>1</v>
      </c>
      <c r="BG85">
        <v>0</v>
      </c>
      <c r="BH85">
        <v>0</v>
      </c>
      <c r="BI85">
        <v>0</v>
      </c>
      <c r="BJ85">
        <v>1200</v>
      </c>
      <c r="BK85">
        <v>0</v>
      </c>
      <c r="BL85" t="s">
        <v>148</v>
      </c>
      <c r="BM85">
        <v>1</v>
      </c>
      <c r="BN85">
        <v>1</v>
      </c>
      <c r="BO85">
        <v>1</v>
      </c>
      <c r="BP85">
        <v>0</v>
      </c>
      <c r="BS85">
        <v>0</v>
      </c>
      <c r="BT85">
        <v>0</v>
      </c>
      <c r="BU85">
        <v>0</v>
      </c>
      <c r="CE85" t="str">
        <f>"20:16:38.566"</f>
        <v>20:16:38.566</v>
      </c>
      <c r="CF85">
        <v>566456441</v>
      </c>
      <c r="CS85">
        <v>3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404</v>
      </c>
      <c r="DB85">
        <v>0</v>
      </c>
      <c r="DC85" t="s">
        <v>152</v>
      </c>
      <c r="DD85" t="s">
        <v>153</v>
      </c>
      <c r="DG85">
        <v>13893678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5">
      <c r="A86" t="str">
        <f>"10/06/2022 20:16:39.843"</f>
        <v>10/06/2022 20:16:39.843</v>
      </c>
      <c r="C86" t="str">
        <f t="shared" si="4"/>
        <v>FFDFD3C0</v>
      </c>
      <c r="D86" t="s">
        <v>134</v>
      </c>
      <c r="E86">
        <v>4</v>
      </c>
      <c r="F86">
        <v>1004</v>
      </c>
      <c r="G86" t="s">
        <v>135</v>
      </c>
      <c r="J86" t="s">
        <v>136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ref="S86:T89" si="11">"20:16:39.570"</f>
        <v>20:16:39.570</v>
      </c>
      <c r="T86" t="str">
        <f t="shared" si="11"/>
        <v>20:16:39.570</v>
      </c>
      <c r="U86" t="str">
        <f t="shared" si="9"/>
        <v>A8A14F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9</v>
      </c>
      <c r="AF86" t="s">
        <v>125</v>
      </c>
      <c r="AG86">
        <v>0</v>
      </c>
      <c r="AH86">
        <v>3</v>
      </c>
      <c r="AI86">
        <v>1</v>
      </c>
      <c r="AJ86">
        <v>0</v>
      </c>
      <c r="AK86" t="s">
        <v>215</v>
      </c>
      <c r="AL86">
        <v>36.107317999999999</v>
      </c>
      <c r="AM86" t="s">
        <v>216</v>
      </c>
      <c r="AN86">
        <v>-79.950192000000001</v>
      </c>
      <c r="AO86">
        <v>100</v>
      </c>
      <c r="AP86">
        <v>1300</v>
      </c>
      <c r="AQ86" t="s">
        <v>129</v>
      </c>
      <c r="AR86">
        <v>-38</v>
      </c>
      <c r="AS86">
        <v>-35</v>
      </c>
      <c r="AT86">
        <v>832</v>
      </c>
      <c r="BB86" t="str">
        <f t="shared" si="10"/>
        <v>1200</v>
      </c>
      <c r="BC86">
        <v>1</v>
      </c>
      <c r="BD86" t="str">
        <f t="shared" si="5"/>
        <v xml:space="preserve">N655WP  </v>
      </c>
      <c r="BE86">
        <v>1</v>
      </c>
      <c r="BG86">
        <v>0</v>
      </c>
      <c r="BH86">
        <v>0</v>
      </c>
      <c r="BI86">
        <v>0</v>
      </c>
      <c r="BJ86">
        <v>1225</v>
      </c>
      <c r="BK86">
        <v>-75</v>
      </c>
      <c r="BL86" t="s">
        <v>180</v>
      </c>
      <c r="BM86">
        <v>1</v>
      </c>
      <c r="BN86">
        <v>1</v>
      </c>
      <c r="BO86">
        <v>1</v>
      </c>
      <c r="BP86">
        <v>0</v>
      </c>
      <c r="BS86">
        <v>0</v>
      </c>
      <c r="BT86">
        <v>0</v>
      </c>
      <c r="BU86">
        <v>0</v>
      </c>
      <c r="CE86" t="str">
        <f>"20:16:39.571"</f>
        <v>20:16:39.571</v>
      </c>
      <c r="CF86">
        <v>571358591</v>
      </c>
      <c r="CS86">
        <v>3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404</v>
      </c>
      <c r="DB86">
        <v>0</v>
      </c>
      <c r="DC86" t="s">
        <v>152</v>
      </c>
      <c r="DD86" t="s">
        <v>153</v>
      </c>
      <c r="DG86">
        <v>13893867</v>
      </c>
      <c r="DI86">
        <v>1</v>
      </c>
      <c r="DJ86">
        <v>0</v>
      </c>
      <c r="DK86">
        <v>0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25">
      <c r="A87" t="str">
        <f>"10/06/2022 20:16:39.843"</f>
        <v>10/06/2022 20:16:39.843</v>
      </c>
      <c r="C87" t="str">
        <f t="shared" si="4"/>
        <v>FFDFD3C0</v>
      </c>
      <c r="D87" t="s">
        <v>123</v>
      </c>
      <c r="E87">
        <v>27</v>
      </c>
      <c r="H87">
        <v>102</v>
      </c>
      <c r="I87" t="s">
        <v>151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11"/>
        <v>20:16:39.570</v>
      </c>
      <c r="T87" t="str">
        <f t="shared" si="11"/>
        <v>20:16:39.570</v>
      </c>
      <c r="U87" t="str">
        <f t="shared" si="9"/>
        <v>A8A14F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9</v>
      </c>
      <c r="AF87" t="s">
        <v>125</v>
      </c>
      <c r="AG87">
        <v>0</v>
      </c>
      <c r="AH87">
        <v>3</v>
      </c>
      <c r="AI87">
        <v>1</v>
      </c>
      <c r="AJ87">
        <v>0</v>
      </c>
      <c r="AK87" t="s">
        <v>215</v>
      </c>
      <c r="AL87">
        <v>36.107317999999999</v>
      </c>
      <c r="AM87" t="s">
        <v>216</v>
      </c>
      <c r="AN87">
        <v>-79.950192000000001</v>
      </c>
      <c r="AO87">
        <v>100</v>
      </c>
      <c r="AP87">
        <v>1300</v>
      </c>
      <c r="AQ87" t="s">
        <v>129</v>
      </c>
      <c r="AR87">
        <v>-38</v>
      </c>
      <c r="AS87">
        <v>-35</v>
      </c>
      <c r="AT87">
        <v>832</v>
      </c>
      <c r="BB87" t="str">
        <f t="shared" si="10"/>
        <v>1200</v>
      </c>
      <c r="BC87">
        <v>1</v>
      </c>
      <c r="BD87" t="str">
        <f t="shared" si="5"/>
        <v xml:space="preserve">N655WP  </v>
      </c>
      <c r="BE87">
        <v>1</v>
      </c>
      <c r="BG87">
        <v>0</v>
      </c>
      <c r="BH87">
        <v>0</v>
      </c>
      <c r="BI87">
        <v>0</v>
      </c>
      <c r="BJ87">
        <v>1225</v>
      </c>
      <c r="BK87">
        <v>-75</v>
      </c>
      <c r="BL87" t="s">
        <v>180</v>
      </c>
      <c r="BM87">
        <v>1</v>
      </c>
      <c r="BN87">
        <v>1</v>
      </c>
      <c r="BO87">
        <v>1</v>
      </c>
      <c r="BP87">
        <v>0</v>
      </c>
      <c r="BS87">
        <v>0</v>
      </c>
      <c r="BT87">
        <v>0</v>
      </c>
      <c r="BU87">
        <v>0</v>
      </c>
      <c r="CE87" t="str">
        <f>"20:16:39.571"</f>
        <v>20:16:39.571</v>
      </c>
      <c r="CF87">
        <v>571358591</v>
      </c>
      <c r="CS87">
        <v>3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131</v>
      </c>
      <c r="DA87">
        <v>404</v>
      </c>
      <c r="DB87">
        <v>0</v>
      </c>
      <c r="DC87" t="s">
        <v>152</v>
      </c>
      <c r="DD87" t="s">
        <v>153</v>
      </c>
      <c r="DG87">
        <v>13893867</v>
      </c>
      <c r="DI87">
        <v>1</v>
      </c>
      <c r="DJ87">
        <v>0</v>
      </c>
      <c r="DK87">
        <v>1</v>
      </c>
      <c r="DL87">
        <v>0</v>
      </c>
      <c r="DM87">
        <v>0</v>
      </c>
      <c r="DN87">
        <v>1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5">
      <c r="A88" t="str">
        <f>"10/06/2022 20:16:39.843"</f>
        <v>10/06/2022 20:16:39.843</v>
      </c>
      <c r="C88" t="str">
        <f t="shared" si="4"/>
        <v>FFDFD3C0</v>
      </c>
      <c r="D88" t="s">
        <v>123</v>
      </c>
      <c r="E88">
        <v>25</v>
      </c>
      <c r="H88">
        <v>100</v>
      </c>
      <c r="I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11"/>
        <v>20:16:39.570</v>
      </c>
      <c r="T88" t="str">
        <f t="shared" si="11"/>
        <v>20:16:39.570</v>
      </c>
      <c r="U88" t="str">
        <f t="shared" si="9"/>
        <v>A8A14F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9</v>
      </c>
      <c r="AF88" t="s">
        <v>125</v>
      </c>
      <c r="AG88">
        <v>0</v>
      </c>
      <c r="AH88">
        <v>3</v>
      </c>
      <c r="AI88">
        <v>1</v>
      </c>
      <c r="AJ88">
        <v>0</v>
      </c>
      <c r="AK88" t="s">
        <v>215</v>
      </c>
      <c r="AL88">
        <v>36.107317999999999</v>
      </c>
      <c r="AM88" t="s">
        <v>216</v>
      </c>
      <c r="AN88">
        <v>-79.950192000000001</v>
      </c>
      <c r="AO88">
        <v>100</v>
      </c>
      <c r="AP88">
        <v>1300</v>
      </c>
      <c r="AQ88" t="s">
        <v>129</v>
      </c>
      <c r="AR88">
        <v>-38</v>
      </c>
      <c r="AS88">
        <v>-35</v>
      </c>
      <c r="AT88">
        <v>832</v>
      </c>
      <c r="BB88" t="str">
        <f t="shared" si="10"/>
        <v>1200</v>
      </c>
      <c r="BC88">
        <v>1</v>
      </c>
      <c r="BD88" t="str">
        <f t="shared" si="5"/>
        <v xml:space="preserve">N655WP  </v>
      </c>
      <c r="BE88">
        <v>1</v>
      </c>
      <c r="BG88">
        <v>0</v>
      </c>
      <c r="BH88">
        <v>0</v>
      </c>
      <c r="BI88">
        <v>0</v>
      </c>
      <c r="BJ88">
        <v>1225</v>
      </c>
      <c r="BK88">
        <v>-75</v>
      </c>
      <c r="BL88" t="s">
        <v>180</v>
      </c>
      <c r="BM88">
        <v>1</v>
      </c>
      <c r="BN88">
        <v>1</v>
      </c>
      <c r="BO88">
        <v>1</v>
      </c>
      <c r="BP88">
        <v>0</v>
      </c>
      <c r="BS88">
        <v>0</v>
      </c>
      <c r="BT88">
        <v>0</v>
      </c>
      <c r="BU88">
        <v>0</v>
      </c>
      <c r="CE88" t="str">
        <f>"20:16:39.571"</f>
        <v>20:16:39.571</v>
      </c>
      <c r="CF88">
        <v>571358591</v>
      </c>
      <c r="CS88">
        <v>3</v>
      </c>
      <c r="CT88">
        <v>2</v>
      </c>
      <c r="CU88">
        <v>0</v>
      </c>
      <c r="CV88">
        <v>2</v>
      </c>
      <c r="CW88">
        <v>0</v>
      </c>
      <c r="CX88">
        <v>7</v>
      </c>
      <c r="CY88">
        <v>7</v>
      </c>
      <c r="CZ88" t="s">
        <v>131</v>
      </c>
      <c r="DA88">
        <v>404</v>
      </c>
      <c r="DB88">
        <v>0</v>
      </c>
      <c r="DC88" t="s">
        <v>152</v>
      </c>
      <c r="DD88" t="s">
        <v>153</v>
      </c>
      <c r="DG88">
        <v>13893867</v>
      </c>
      <c r="DI88">
        <v>1</v>
      </c>
      <c r="DJ88">
        <v>0</v>
      </c>
      <c r="DK88">
        <v>0</v>
      </c>
      <c r="DL88">
        <v>0</v>
      </c>
      <c r="DM88">
        <v>0</v>
      </c>
      <c r="DN88">
        <v>1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5">
      <c r="A89" t="str">
        <f>"10/06/2022 20:16:39.843"</f>
        <v>10/06/2022 20:16:39.843</v>
      </c>
      <c r="C89" t="str">
        <f t="shared" si="4"/>
        <v>FFDFD3C0</v>
      </c>
      <c r="D89" t="s">
        <v>134</v>
      </c>
      <c r="E89">
        <v>5</v>
      </c>
      <c r="F89">
        <v>1005</v>
      </c>
      <c r="G89" t="s">
        <v>155</v>
      </c>
      <c r="J89" t="s">
        <v>136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11"/>
        <v>20:16:39.570</v>
      </c>
      <c r="T89" t="str">
        <f t="shared" si="11"/>
        <v>20:16:39.570</v>
      </c>
      <c r="U89" t="str">
        <f t="shared" si="9"/>
        <v>A8A14F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9</v>
      </c>
      <c r="AF89" t="s">
        <v>145</v>
      </c>
      <c r="AG89">
        <v>0</v>
      </c>
      <c r="AH89">
        <v>3</v>
      </c>
      <c r="AI89">
        <v>1</v>
      </c>
      <c r="AJ89">
        <v>0</v>
      </c>
      <c r="AK89" t="s">
        <v>215</v>
      </c>
      <c r="AL89">
        <v>36.107317999999999</v>
      </c>
      <c r="AM89" t="s">
        <v>216</v>
      </c>
      <c r="AN89">
        <v>-79.950192000000001</v>
      </c>
      <c r="AO89">
        <v>100</v>
      </c>
      <c r="AP89">
        <v>1300</v>
      </c>
      <c r="AQ89" t="s">
        <v>129</v>
      </c>
      <c r="AR89">
        <v>-38</v>
      </c>
      <c r="AS89">
        <v>-35</v>
      </c>
      <c r="AT89">
        <v>832</v>
      </c>
      <c r="BB89" t="str">
        <f t="shared" si="10"/>
        <v>1200</v>
      </c>
      <c r="BC89">
        <v>1</v>
      </c>
      <c r="BD89" t="str">
        <f t="shared" si="5"/>
        <v xml:space="preserve">N655WP  </v>
      </c>
      <c r="BE89">
        <v>1</v>
      </c>
      <c r="BG89">
        <v>0</v>
      </c>
      <c r="BH89">
        <v>0</v>
      </c>
      <c r="BI89">
        <v>0</v>
      </c>
      <c r="BJ89">
        <v>1225</v>
      </c>
      <c r="BK89">
        <v>-75</v>
      </c>
      <c r="BL89" t="s">
        <v>148</v>
      </c>
      <c r="BM89">
        <v>1</v>
      </c>
      <c r="BN89">
        <v>1</v>
      </c>
      <c r="BO89">
        <v>1</v>
      </c>
      <c r="BP89">
        <v>0</v>
      </c>
      <c r="BS89">
        <v>0</v>
      </c>
      <c r="BT89">
        <v>0</v>
      </c>
      <c r="BU89">
        <v>0</v>
      </c>
      <c r="CE89" t="str">
        <f>"20:16:39.571"</f>
        <v>20:16:39.571</v>
      </c>
      <c r="CF89">
        <v>571358591</v>
      </c>
      <c r="CS89">
        <v>3</v>
      </c>
      <c r="CT89">
        <v>2</v>
      </c>
      <c r="CU89">
        <v>0</v>
      </c>
      <c r="CV89">
        <v>2</v>
      </c>
      <c r="CW89">
        <v>0</v>
      </c>
      <c r="CX89">
        <v>7</v>
      </c>
      <c r="CY89">
        <v>7</v>
      </c>
      <c r="CZ89" t="s">
        <v>131</v>
      </c>
      <c r="DA89">
        <v>404</v>
      </c>
      <c r="DB89">
        <v>0</v>
      </c>
      <c r="DC89" t="s">
        <v>152</v>
      </c>
      <c r="DD89" t="s">
        <v>153</v>
      </c>
      <c r="DG89">
        <v>13893867</v>
      </c>
      <c r="DI89">
        <v>1</v>
      </c>
      <c r="DJ89">
        <v>0</v>
      </c>
      <c r="DK89">
        <v>1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5">
      <c r="A90" t="str">
        <f>"10/06/2022 20:16:40.562"</f>
        <v>10/06/2022 20:16:40.562</v>
      </c>
      <c r="C90" t="str">
        <f t="shared" si="4"/>
        <v>FFDFD3C0</v>
      </c>
      <c r="D90" t="s">
        <v>134</v>
      </c>
      <c r="E90">
        <v>4</v>
      </c>
      <c r="F90">
        <v>1004</v>
      </c>
      <c r="G90" t="s">
        <v>135</v>
      </c>
      <c r="J90" t="s">
        <v>136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"20:16:40.031"</f>
        <v>20:16:40.031</v>
      </c>
      <c r="T90" t="str">
        <f>"20:16:39.931"</f>
        <v>20:16:39.931</v>
      </c>
      <c r="U90" t="str">
        <f t="shared" si="9"/>
        <v>A8A14F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9</v>
      </c>
      <c r="AF90" t="s">
        <v>125</v>
      </c>
      <c r="AG90">
        <v>0</v>
      </c>
      <c r="AH90">
        <v>3</v>
      </c>
      <c r="AI90">
        <v>1</v>
      </c>
      <c r="AJ90">
        <v>0</v>
      </c>
      <c r="AK90" t="s">
        <v>217</v>
      </c>
      <c r="AL90">
        <v>36.107275000000001</v>
      </c>
      <c r="AM90" t="s">
        <v>218</v>
      </c>
      <c r="AN90">
        <v>-79.950321000000002</v>
      </c>
      <c r="AO90">
        <v>100</v>
      </c>
      <c r="AP90">
        <v>1300</v>
      </c>
      <c r="AQ90" t="s">
        <v>129</v>
      </c>
      <c r="AR90">
        <v>-37</v>
      </c>
      <c r="AS90">
        <v>-35</v>
      </c>
      <c r="AT90">
        <v>896</v>
      </c>
      <c r="BB90" t="str">
        <f t="shared" si="10"/>
        <v>1200</v>
      </c>
      <c r="BC90">
        <v>1</v>
      </c>
      <c r="BD90" t="str">
        <f t="shared" si="5"/>
        <v xml:space="preserve">N655WP  </v>
      </c>
      <c r="BE90">
        <v>1</v>
      </c>
      <c r="BG90">
        <v>0</v>
      </c>
      <c r="BH90">
        <v>0</v>
      </c>
      <c r="BI90">
        <v>0</v>
      </c>
      <c r="BJ90">
        <v>1125</v>
      </c>
      <c r="BK90">
        <v>-175</v>
      </c>
      <c r="BL90" t="s">
        <v>180</v>
      </c>
      <c r="BM90">
        <v>1</v>
      </c>
      <c r="BN90">
        <v>1</v>
      </c>
      <c r="BO90">
        <v>1</v>
      </c>
      <c r="BP90">
        <v>0</v>
      </c>
      <c r="BS90">
        <v>0</v>
      </c>
      <c r="BT90">
        <v>0</v>
      </c>
      <c r="BU90">
        <v>0</v>
      </c>
      <c r="CE90" t="str">
        <f>"20:16:40.036"</f>
        <v>20:16:40.036</v>
      </c>
      <c r="CF90">
        <v>36374331</v>
      </c>
      <c r="CS90">
        <v>3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403</v>
      </c>
      <c r="DB90">
        <v>0</v>
      </c>
      <c r="DC90" t="s">
        <v>199</v>
      </c>
      <c r="DD90" t="s">
        <v>200</v>
      </c>
      <c r="DG90">
        <v>48294</v>
      </c>
      <c r="DI90">
        <v>1</v>
      </c>
      <c r="DJ90">
        <v>0</v>
      </c>
      <c r="DK90">
        <v>0</v>
      </c>
      <c r="DL90">
        <v>0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5">
      <c r="A91" t="str">
        <f>"10/06/2022 20:16:40.562"</f>
        <v>10/06/2022 20:16:40.562</v>
      </c>
      <c r="C91" t="str">
        <f t="shared" si="4"/>
        <v>FFDFD3C0</v>
      </c>
      <c r="D91" t="s">
        <v>123</v>
      </c>
      <c r="E91">
        <v>27</v>
      </c>
      <c r="H91">
        <v>102</v>
      </c>
      <c r="I91" t="s">
        <v>151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"20:16:40.031"</f>
        <v>20:16:40.031</v>
      </c>
      <c r="T91" t="str">
        <f>"20:16:39.931"</f>
        <v>20:16:39.931</v>
      </c>
      <c r="U91" t="str">
        <f t="shared" si="9"/>
        <v>A8A14F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9</v>
      </c>
      <c r="AF91" t="s">
        <v>125</v>
      </c>
      <c r="AG91">
        <v>0</v>
      </c>
      <c r="AH91">
        <v>3</v>
      </c>
      <c r="AI91">
        <v>1</v>
      </c>
      <c r="AJ91">
        <v>0</v>
      </c>
      <c r="AK91" t="s">
        <v>217</v>
      </c>
      <c r="AL91">
        <v>36.107275000000001</v>
      </c>
      <c r="AM91" t="s">
        <v>218</v>
      </c>
      <c r="AN91">
        <v>-79.950321000000002</v>
      </c>
      <c r="AO91">
        <v>100</v>
      </c>
      <c r="AP91">
        <v>1300</v>
      </c>
      <c r="AQ91" t="s">
        <v>129</v>
      </c>
      <c r="AR91">
        <v>-37</v>
      </c>
      <c r="AS91">
        <v>-35</v>
      </c>
      <c r="AT91">
        <v>896</v>
      </c>
      <c r="BB91" t="str">
        <f t="shared" si="10"/>
        <v>1200</v>
      </c>
      <c r="BC91">
        <v>1</v>
      </c>
      <c r="BD91" t="str">
        <f t="shared" si="5"/>
        <v xml:space="preserve">N655WP  </v>
      </c>
      <c r="BE91">
        <v>1</v>
      </c>
      <c r="BG91">
        <v>0</v>
      </c>
      <c r="BH91">
        <v>0</v>
      </c>
      <c r="BI91">
        <v>0</v>
      </c>
      <c r="BJ91">
        <v>1125</v>
      </c>
      <c r="BK91">
        <v>-175</v>
      </c>
      <c r="BL91" t="s">
        <v>180</v>
      </c>
      <c r="BM91">
        <v>1</v>
      </c>
      <c r="BN91">
        <v>1</v>
      </c>
      <c r="BO91">
        <v>1</v>
      </c>
      <c r="BP91">
        <v>0</v>
      </c>
      <c r="BS91">
        <v>0</v>
      </c>
      <c r="BT91">
        <v>0</v>
      </c>
      <c r="BU91">
        <v>0</v>
      </c>
      <c r="CE91" t="str">
        <f>"20:16:40.036"</f>
        <v>20:16:40.036</v>
      </c>
      <c r="CF91">
        <v>36374331</v>
      </c>
      <c r="CS91">
        <v>3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403</v>
      </c>
      <c r="DB91">
        <v>0</v>
      </c>
      <c r="DC91" t="s">
        <v>199</v>
      </c>
      <c r="DD91" t="s">
        <v>200</v>
      </c>
      <c r="DG91">
        <v>48294</v>
      </c>
      <c r="DI91">
        <v>1</v>
      </c>
      <c r="DJ91">
        <v>0</v>
      </c>
      <c r="DK91">
        <v>1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5">
      <c r="A92" t="str">
        <f>"10/06/2022 20:16:40.562"</f>
        <v>10/06/2022 20:16:40.562</v>
      </c>
      <c r="C92" t="str">
        <f t="shared" si="4"/>
        <v>FFDFD3C0</v>
      </c>
      <c r="D92" t="s">
        <v>123</v>
      </c>
      <c r="E92">
        <v>25</v>
      </c>
      <c r="H92">
        <v>100</v>
      </c>
      <c r="I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"20:16:40.031"</f>
        <v>20:16:40.031</v>
      </c>
      <c r="T92" t="str">
        <f>"20:16:39.931"</f>
        <v>20:16:39.931</v>
      </c>
      <c r="U92" t="str">
        <f t="shared" si="9"/>
        <v>A8A14F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9</v>
      </c>
      <c r="AF92" t="s">
        <v>125</v>
      </c>
      <c r="AG92">
        <v>0</v>
      </c>
      <c r="AH92">
        <v>3</v>
      </c>
      <c r="AI92">
        <v>1</v>
      </c>
      <c r="AJ92">
        <v>0</v>
      </c>
      <c r="AK92" t="s">
        <v>217</v>
      </c>
      <c r="AL92">
        <v>36.107275000000001</v>
      </c>
      <c r="AM92" t="s">
        <v>218</v>
      </c>
      <c r="AN92">
        <v>-79.950321000000002</v>
      </c>
      <c r="AO92">
        <v>100</v>
      </c>
      <c r="AP92">
        <v>1300</v>
      </c>
      <c r="AQ92" t="s">
        <v>129</v>
      </c>
      <c r="AR92">
        <v>-37</v>
      </c>
      <c r="AS92">
        <v>-35</v>
      </c>
      <c r="AT92">
        <v>896</v>
      </c>
      <c r="BB92" t="str">
        <f t="shared" si="10"/>
        <v>1200</v>
      </c>
      <c r="BC92">
        <v>1</v>
      </c>
      <c r="BD92" t="str">
        <f t="shared" si="5"/>
        <v xml:space="preserve">N655WP  </v>
      </c>
      <c r="BE92">
        <v>1</v>
      </c>
      <c r="BG92">
        <v>0</v>
      </c>
      <c r="BH92">
        <v>0</v>
      </c>
      <c r="BI92">
        <v>0</v>
      </c>
      <c r="BJ92">
        <v>1125</v>
      </c>
      <c r="BK92">
        <v>-175</v>
      </c>
      <c r="BL92" t="s">
        <v>180</v>
      </c>
      <c r="BM92">
        <v>1</v>
      </c>
      <c r="BN92">
        <v>1</v>
      </c>
      <c r="BO92">
        <v>1</v>
      </c>
      <c r="BP92">
        <v>0</v>
      </c>
      <c r="BS92">
        <v>0</v>
      </c>
      <c r="BT92">
        <v>0</v>
      </c>
      <c r="BU92">
        <v>0</v>
      </c>
      <c r="CE92" t="str">
        <f>"20:16:40.036"</f>
        <v>20:16:40.036</v>
      </c>
      <c r="CF92">
        <v>36374331</v>
      </c>
      <c r="CS92">
        <v>3</v>
      </c>
      <c r="CT92">
        <v>2</v>
      </c>
      <c r="CU92">
        <v>0</v>
      </c>
      <c r="CV92">
        <v>2</v>
      </c>
      <c r="CW92">
        <v>0</v>
      </c>
      <c r="CX92">
        <v>5</v>
      </c>
      <c r="CY92">
        <v>7</v>
      </c>
      <c r="CZ92" t="s">
        <v>131</v>
      </c>
      <c r="DA92">
        <v>403</v>
      </c>
      <c r="DB92">
        <v>0</v>
      </c>
      <c r="DC92" t="s">
        <v>199</v>
      </c>
      <c r="DD92" t="s">
        <v>200</v>
      </c>
      <c r="DG92">
        <v>48294</v>
      </c>
      <c r="DI92">
        <v>1</v>
      </c>
      <c r="DJ92">
        <v>0</v>
      </c>
      <c r="DK92">
        <v>1</v>
      </c>
      <c r="DL92">
        <v>0</v>
      </c>
      <c r="DM92">
        <v>0</v>
      </c>
      <c r="DN92">
        <v>1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5">
      <c r="A93" t="str">
        <f>"10/06/2022 20:16:40.671"</f>
        <v>10/06/2022 20:16:40.671</v>
      </c>
      <c r="C93" t="str">
        <f t="shared" si="4"/>
        <v>FFDFD3C0</v>
      </c>
      <c r="D93" t="s">
        <v>134</v>
      </c>
      <c r="E93">
        <v>5</v>
      </c>
      <c r="F93">
        <v>1005</v>
      </c>
      <c r="G93" t="s">
        <v>155</v>
      </c>
      <c r="J93" t="s">
        <v>136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"20:16:40.453"</f>
        <v>20:16:40.453</v>
      </c>
      <c r="T93" t="str">
        <f>"20:16:40.453"</f>
        <v>20:16:40.453</v>
      </c>
      <c r="U93" t="str">
        <f t="shared" si="9"/>
        <v>A8A14F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9</v>
      </c>
      <c r="AF93" t="s">
        <v>145</v>
      </c>
      <c r="AG93">
        <v>0</v>
      </c>
      <c r="AH93">
        <v>3</v>
      </c>
      <c r="AI93">
        <v>1</v>
      </c>
      <c r="AJ93">
        <v>0</v>
      </c>
      <c r="AK93" t="s">
        <v>219</v>
      </c>
      <c r="AL93">
        <v>36.107168000000001</v>
      </c>
      <c r="AM93" t="s">
        <v>220</v>
      </c>
      <c r="AN93">
        <v>-79.950363999999993</v>
      </c>
      <c r="AO93">
        <v>100</v>
      </c>
      <c r="AP93">
        <v>1300</v>
      </c>
      <c r="AQ93" t="s">
        <v>129</v>
      </c>
      <c r="AR93">
        <v>-37</v>
      </c>
      <c r="AS93">
        <v>-35</v>
      </c>
      <c r="AT93">
        <v>832</v>
      </c>
      <c r="BB93" t="str">
        <f t="shared" si="10"/>
        <v>1200</v>
      </c>
      <c r="BC93">
        <v>1</v>
      </c>
      <c r="BD93" t="str">
        <f t="shared" si="5"/>
        <v xml:space="preserve">N655WP  </v>
      </c>
      <c r="BE93">
        <v>1</v>
      </c>
      <c r="BG93">
        <v>0</v>
      </c>
      <c r="BH93">
        <v>0</v>
      </c>
      <c r="BI93">
        <v>0</v>
      </c>
      <c r="BJ93">
        <v>1250</v>
      </c>
      <c r="BK93">
        <v>-50</v>
      </c>
      <c r="BL93" t="s">
        <v>148</v>
      </c>
      <c r="BM93">
        <v>1</v>
      </c>
      <c r="BN93">
        <v>1</v>
      </c>
      <c r="BO93">
        <v>1</v>
      </c>
      <c r="BP93">
        <v>0</v>
      </c>
      <c r="BS93">
        <v>0</v>
      </c>
      <c r="BT93">
        <v>0</v>
      </c>
      <c r="BU93">
        <v>0</v>
      </c>
      <c r="CE93" t="str">
        <f>"20:16:40.456"</f>
        <v>20:16:40.456</v>
      </c>
      <c r="CF93">
        <v>456272432</v>
      </c>
      <c r="CS93">
        <v>3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131</v>
      </c>
      <c r="DA93">
        <v>404</v>
      </c>
      <c r="DB93">
        <v>0</v>
      </c>
      <c r="DC93" t="s">
        <v>152</v>
      </c>
      <c r="DD93" t="s">
        <v>153</v>
      </c>
      <c r="DG93">
        <v>13894087</v>
      </c>
      <c r="DI93">
        <v>1</v>
      </c>
      <c r="DJ93">
        <v>0</v>
      </c>
      <c r="DK93">
        <v>0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5">
      <c r="A94" t="str">
        <f>"10/06/2022 20:16:41.453"</f>
        <v>10/06/2022 20:16:41.453</v>
      </c>
      <c r="C94" t="str">
        <f t="shared" si="4"/>
        <v>FFDFD3C0</v>
      </c>
      <c r="D94" t="s">
        <v>134</v>
      </c>
      <c r="E94">
        <v>4</v>
      </c>
      <c r="F94">
        <v>1004</v>
      </c>
      <c r="G94" t="s">
        <v>135</v>
      </c>
      <c r="J94" t="s">
        <v>136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"20:16:41.266"</f>
        <v>20:16:41.266</v>
      </c>
      <c r="T94" t="str">
        <f>"20:16:40.866"</f>
        <v>20:16:40.866</v>
      </c>
      <c r="U94" t="str">
        <f t="shared" si="9"/>
        <v>A8A14F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9</v>
      </c>
      <c r="AF94" t="s">
        <v>125</v>
      </c>
      <c r="AG94">
        <v>0</v>
      </c>
      <c r="AH94">
        <v>3</v>
      </c>
      <c r="AI94">
        <v>1</v>
      </c>
      <c r="AJ94">
        <v>0</v>
      </c>
      <c r="AK94" t="s">
        <v>221</v>
      </c>
      <c r="AL94">
        <v>36.107081999999998</v>
      </c>
      <c r="AM94" t="s">
        <v>222</v>
      </c>
      <c r="AN94">
        <v>-79.950557000000003</v>
      </c>
      <c r="AO94">
        <v>100</v>
      </c>
      <c r="AP94">
        <v>1300</v>
      </c>
      <c r="AQ94" t="s">
        <v>129</v>
      </c>
      <c r="AR94">
        <v>-38</v>
      </c>
      <c r="AS94">
        <v>-35</v>
      </c>
      <c r="AT94">
        <v>704</v>
      </c>
      <c r="BB94" t="str">
        <f t="shared" si="10"/>
        <v>1200</v>
      </c>
      <c r="BC94">
        <v>1</v>
      </c>
      <c r="BD94" t="str">
        <f t="shared" si="5"/>
        <v xml:space="preserve">N655WP  </v>
      </c>
      <c r="BE94">
        <v>1</v>
      </c>
      <c r="BG94">
        <v>0</v>
      </c>
      <c r="BH94">
        <v>0</v>
      </c>
      <c r="BI94">
        <v>0</v>
      </c>
      <c r="BJ94">
        <v>1250</v>
      </c>
      <c r="BK94">
        <v>-50</v>
      </c>
      <c r="BL94" t="s">
        <v>180</v>
      </c>
      <c r="BM94">
        <v>1</v>
      </c>
      <c r="BN94">
        <v>1</v>
      </c>
      <c r="BO94">
        <v>1</v>
      </c>
      <c r="BP94">
        <v>0</v>
      </c>
      <c r="BS94">
        <v>0</v>
      </c>
      <c r="BT94">
        <v>0</v>
      </c>
      <c r="BU94">
        <v>0</v>
      </c>
      <c r="CE94" t="str">
        <f>"20:16:41.266"</f>
        <v>20:16:41.266</v>
      </c>
      <c r="CF94">
        <v>266193546</v>
      </c>
      <c r="CS94">
        <v>3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131</v>
      </c>
      <c r="DA94">
        <v>404</v>
      </c>
      <c r="DB94">
        <v>0</v>
      </c>
      <c r="DC94" t="s">
        <v>152</v>
      </c>
      <c r="DD94" t="s">
        <v>153</v>
      </c>
      <c r="DG94">
        <v>13894275</v>
      </c>
      <c r="DI94">
        <v>1</v>
      </c>
      <c r="DJ94">
        <v>0</v>
      </c>
      <c r="DK94">
        <v>0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25">
      <c r="A95" t="str">
        <f>"10/06/2022 20:16:41.453"</f>
        <v>10/06/2022 20:16:41.453</v>
      </c>
      <c r="C95" t="str">
        <f t="shared" si="4"/>
        <v>FFDFD3C0</v>
      </c>
      <c r="D95" t="s">
        <v>123</v>
      </c>
      <c r="E95">
        <v>27</v>
      </c>
      <c r="H95">
        <v>102</v>
      </c>
      <c r="I95" t="s">
        <v>151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"20:16:41.266"</f>
        <v>20:16:41.266</v>
      </c>
      <c r="T95" t="str">
        <f>"20:16:40.866"</f>
        <v>20:16:40.866</v>
      </c>
      <c r="U95" t="str">
        <f t="shared" si="9"/>
        <v>A8A14F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9</v>
      </c>
      <c r="AF95" t="s">
        <v>125</v>
      </c>
      <c r="AG95">
        <v>0</v>
      </c>
      <c r="AH95">
        <v>3</v>
      </c>
      <c r="AI95">
        <v>1</v>
      </c>
      <c r="AJ95">
        <v>0</v>
      </c>
      <c r="AK95" t="s">
        <v>221</v>
      </c>
      <c r="AL95">
        <v>36.107081999999998</v>
      </c>
      <c r="AM95" t="s">
        <v>222</v>
      </c>
      <c r="AN95">
        <v>-79.950557000000003</v>
      </c>
      <c r="AO95">
        <v>100</v>
      </c>
      <c r="AP95">
        <v>1300</v>
      </c>
      <c r="AQ95" t="s">
        <v>129</v>
      </c>
      <c r="AR95">
        <v>-38</v>
      </c>
      <c r="AS95">
        <v>-35</v>
      </c>
      <c r="AT95">
        <v>704</v>
      </c>
      <c r="BB95" t="str">
        <f t="shared" si="10"/>
        <v>1200</v>
      </c>
      <c r="BC95">
        <v>1</v>
      </c>
      <c r="BD95" t="str">
        <f t="shared" si="5"/>
        <v xml:space="preserve">N655WP  </v>
      </c>
      <c r="BE95">
        <v>1</v>
      </c>
      <c r="BG95">
        <v>0</v>
      </c>
      <c r="BH95">
        <v>0</v>
      </c>
      <c r="BI95">
        <v>0</v>
      </c>
      <c r="BJ95">
        <v>1250</v>
      </c>
      <c r="BK95">
        <v>-50</v>
      </c>
      <c r="BL95" t="s">
        <v>180</v>
      </c>
      <c r="BM95">
        <v>1</v>
      </c>
      <c r="BN95">
        <v>1</v>
      </c>
      <c r="BO95">
        <v>1</v>
      </c>
      <c r="BP95">
        <v>0</v>
      </c>
      <c r="BS95">
        <v>0</v>
      </c>
      <c r="BT95">
        <v>0</v>
      </c>
      <c r="BU95">
        <v>0</v>
      </c>
      <c r="CE95" t="str">
        <f>"20:16:41.266"</f>
        <v>20:16:41.266</v>
      </c>
      <c r="CF95">
        <v>266193546</v>
      </c>
      <c r="CS95">
        <v>3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131</v>
      </c>
      <c r="DA95">
        <v>404</v>
      </c>
      <c r="DB95">
        <v>0</v>
      </c>
      <c r="DC95" t="s">
        <v>152</v>
      </c>
      <c r="DD95" t="s">
        <v>153</v>
      </c>
      <c r="DG95">
        <v>13894275</v>
      </c>
      <c r="DI95">
        <v>1</v>
      </c>
      <c r="DJ95">
        <v>0</v>
      </c>
      <c r="DK95">
        <v>1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5">
      <c r="A96" t="str">
        <f>"10/06/2022 20:16:41.453"</f>
        <v>10/06/2022 20:16:41.453</v>
      </c>
      <c r="C96" t="str">
        <f t="shared" si="4"/>
        <v>FFDFD3C0</v>
      </c>
      <c r="D96" t="s">
        <v>123</v>
      </c>
      <c r="E96">
        <v>25</v>
      </c>
      <c r="H96">
        <v>100</v>
      </c>
      <c r="I96" t="s">
        <v>124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"20:16:41.266"</f>
        <v>20:16:41.266</v>
      </c>
      <c r="T96" t="str">
        <f>"20:16:40.866"</f>
        <v>20:16:40.866</v>
      </c>
      <c r="U96" t="str">
        <f t="shared" si="9"/>
        <v>A8A14F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9</v>
      </c>
      <c r="AF96" t="s">
        <v>125</v>
      </c>
      <c r="AG96">
        <v>0</v>
      </c>
      <c r="AH96">
        <v>3</v>
      </c>
      <c r="AI96">
        <v>1</v>
      </c>
      <c r="AJ96">
        <v>0</v>
      </c>
      <c r="AK96" t="s">
        <v>221</v>
      </c>
      <c r="AL96">
        <v>36.107081999999998</v>
      </c>
      <c r="AM96" t="s">
        <v>222</v>
      </c>
      <c r="AN96">
        <v>-79.950557000000003</v>
      </c>
      <c r="AO96">
        <v>100</v>
      </c>
      <c r="AP96">
        <v>1300</v>
      </c>
      <c r="AQ96" t="s">
        <v>129</v>
      </c>
      <c r="AR96">
        <v>-38</v>
      </c>
      <c r="AS96">
        <v>-35</v>
      </c>
      <c r="AT96">
        <v>704</v>
      </c>
      <c r="BB96" t="str">
        <f t="shared" si="10"/>
        <v>1200</v>
      </c>
      <c r="BC96">
        <v>1</v>
      </c>
      <c r="BD96" t="str">
        <f t="shared" si="5"/>
        <v xml:space="preserve">N655WP  </v>
      </c>
      <c r="BE96">
        <v>1</v>
      </c>
      <c r="BG96">
        <v>0</v>
      </c>
      <c r="BH96">
        <v>0</v>
      </c>
      <c r="BI96">
        <v>0</v>
      </c>
      <c r="BJ96">
        <v>1250</v>
      </c>
      <c r="BK96">
        <v>-50</v>
      </c>
      <c r="BL96" t="s">
        <v>180</v>
      </c>
      <c r="BM96">
        <v>1</v>
      </c>
      <c r="BN96">
        <v>1</v>
      </c>
      <c r="BO96">
        <v>1</v>
      </c>
      <c r="BP96">
        <v>0</v>
      </c>
      <c r="BS96">
        <v>0</v>
      </c>
      <c r="BT96">
        <v>0</v>
      </c>
      <c r="BU96">
        <v>0</v>
      </c>
      <c r="CE96" t="str">
        <f>"20:16:41.266"</f>
        <v>20:16:41.266</v>
      </c>
      <c r="CF96">
        <v>266193546</v>
      </c>
      <c r="CS96">
        <v>3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131</v>
      </c>
      <c r="DA96">
        <v>404</v>
      </c>
      <c r="DB96">
        <v>0</v>
      </c>
      <c r="DC96" t="s">
        <v>152</v>
      </c>
      <c r="DD96" t="s">
        <v>153</v>
      </c>
      <c r="DG96">
        <v>13894275</v>
      </c>
      <c r="DI96">
        <v>1</v>
      </c>
      <c r="DJ96">
        <v>0</v>
      </c>
      <c r="DK96">
        <v>0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5">
      <c r="A97" t="str">
        <f>"10/06/2022 20:16:41.468"</f>
        <v>10/06/2022 20:16:41.468</v>
      </c>
      <c r="C97" t="str">
        <f t="shared" ref="C97:C160" si="12">"FFDFD3C0"</f>
        <v>FFDFD3C0</v>
      </c>
      <c r="D97" t="s">
        <v>134</v>
      </c>
      <c r="E97">
        <v>5</v>
      </c>
      <c r="F97">
        <v>1005</v>
      </c>
      <c r="G97" t="s">
        <v>155</v>
      </c>
      <c r="J97" t="s">
        <v>136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"20:16:41.266"</f>
        <v>20:16:41.266</v>
      </c>
      <c r="T97" t="str">
        <f>"20:16:40.866"</f>
        <v>20:16:40.866</v>
      </c>
      <c r="U97" t="str">
        <f t="shared" si="9"/>
        <v>A8A14F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9</v>
      </c>
      <c r="AF97" t="s">
        <v>145</v>
      </c>
      <c r="AG97">
        <v>0</v>
      </c>
      <c r="AH97">
        <v>3</v>
      </c>
      <c r="AI97">
        <v>1</v>
      </c>
      <c r="AJ97">
        <v>0</v>
      </c>
      <c r="AK97" t="s">
        <v>221</v>
      </c>
      <c r="AL97">
        <v>36.107081999999998</v>
      </c>
      <c r="AM97" t="s">
        <v>222</v>
      </c>
      <c r="AN97">
        <v>-79.950557000000003</v>
      </c>
      <c r="AO97">
        <v>100</v>
      </c>
      <c r="AP97">
        <v>1300</v>
      </c>
      <c r="AQ97" t="s">
        <v>129</v>
      </c>
      <c r="AR97">
        <v>-38</v>
      </c>
      <c r="AS97">
        <v>-35</v>
      </c>
      <c r="AT97">
        <v>704</v>
      </c>
      <c r="BB97" t="str">
        <f t="shared" si="10"/>
        <v>1200</v>
      </c>
      <c r="BC97">
        <v>1</v>
      </c>
      <c r="BD97" t="str">
        <f t="shared" ref="BD97:BD160" si="13">"N655WP  "</f>
        <v xml:space="preserve">N655WP  </v>
      </c>
      <c r="BE97">
        <v>1</v>
      </c>
      <c r="BG97">
        <v>0</v>
      </c>
      <c r="BH97">
        <v>0</v>
      </c>
      <c r="BI97">
        <v>0</v>
      </c>
      <c r="BJ97">
        <v>1250</v>
      </c>
      <c r="BK97">
        <v>-50</v>
      </c>
      <c r="BL97" t="s">
        <v>148</v>
      </c>
      <c r="BM97">
        <v>1</v>
      </c>
      <c r="BN97">
        <v>1</v>
      </c>
      <c r="BO97">
        <v>1</v>
      </c>
      <c r="BP97">
        <v>0</v>
      </c>
      <c r="BS97">
        <v>0</v>
      </c>
      <c r="BT97">
        <v>0</v>
      </c>
      <c r="BU97">
        <v>0</v>
      </c>
      <c r="CE97" t="str">
        <f>"20:16:41.266"</f>
        <v>20:16:41.266</v>
      </c>
      <c r="CF97">
        <v>266193546</v>
      </c>
      <c r="CS97">
        <v>3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131</v>
      </c>
      <c r="DA97">
        <v>404</v>
      </c>
      <c r="DB97">
        <v>0</v>
      </c>
      <c r="DC97" t="s">
        <v>152</v>
      </c>
      <c r="DD97" t="s">
        <v>153</v>
      </c>
      <c r="DG97">
        <v>13894275</v>
      </c>
      <c r="DI97">
        <v>1</v>
      </c>
      <c r="DJ97">
        <v>0</v>
      </c>
      <c r="DK97">
        <v>1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25">
      <c r="A98" t="str">
        <f>"10/06/2022 20:16:42.468"</f>
        <v>10/06/2022 20:16:42.468</v>
      </c>
      <c r="C98" t="str">
        <f t="shared" si="12"/>
        <v>FFDFD3C0</v>
      </c>
      <c r="D98" t="s">
        <v>134</v>
      </c>
      <c r="E98">
        <v>4</v>
      </c>
      <c r="F98">
        <v>1004</v>
      </c>
      <c r="G98" t="s">
        <v>135</v>
      </c>
      <c r="J98" t="s">
        <v>136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"20:16:42.195"</f>
        <v>20:16:42.195</v>
      </c>
      <c r="T98" t="str">
        <f>"20:16:41.895"</f>
        <v>20:16:41.895</v>
      </c>
      <c r="U98" t="str">
        <f t="shared" si="9"/>
        <v>A8A14F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9</v>
      </c>
      <c r="AF98" t="s">
        <v>125</v>
      </c>
      <c r="AG98">
        <v>0</v>
      </c>
      <c r="AH98">
        <v>3</v>
      </c>
      <c r="AI98">
        <v>1</v>
      </c>
      <c r="AJ98">
        <v>0</v>
      </c>
      <c r="AK98" t="s">
        <v>223</v>
      </c>
      <c r="AL98">
        <v>36.106932</v>
      </c>
      <c r="AM98" t="s">
        <v>224</v>
      </c>
      <c r="AN98">
        <v>-79.950835999999995</v>
      </c>
      <c r="AO98">
        <v>100</v>
      </c>
      <c r="AP98">
        <v>1300</v>
      </c>
      <c r="AQ98" t="s">
        <v>129</v>
      </c>
      <c r="AR98">
        <v>-39</v>
      </c>
      <c r="AS98">
        <v>-34</v>
      </c>
      <c r="AT98">
        <v>512</v>
      </c>
      <c r="BB98" t="str">
        <f t="shared" si="10"/>
        <v>1200</v>
      </c>
      <c r="BC98">
        <v>1</v>
      </c>
      <c r="BD98" t="str">
        <f t="shared" si="13"/>
        <v xml:space="preserve">N655WP  </v>
      </c>
      <c r="BE98">
        <v>1</v>
      </c>
      <c r="BG98">
        <v>0</v>
      </c>
      <c r="BH98">
        <v>0</v>
      </c>
      <c r="BI98">
        <v>0</v>
      </c>
      <c r="BJ98">
        <v>1250</v>
      </c>
      <c r="BK98">
        <v>-50</v>
      </c>
      <c r="BL98" t="s">
        <v>180</v>
      </c>
      <c r="BM98">
        <v>1</v>
      </c>
      <c r="BN98">
        <v>1</v>
      </c>
      <c r="BO98">
        <v>1</v>
      </c>
      <c r="BP98">
        <v>0</v>
      </c>
      <c r="BS98">
        <v>0</v>
      </c>
      <c r="BT98">
        <v>0</v>
      </c>
      <c r="BU98">
        <v>0</v>
      </c>
      <c r="CE98" t="str">
        <f>"20:16:42.196"</f>
        <v>20:16:42.196</v>
      </c>
      <c r="CF98">
        <v>196102980</v>
      </c>
      <c r="CS98">
        <v>3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131</v>
      </c>
      <c r="DA98">
        <v>404</v>
      </c>
      <c r="DB98">
        <v>0</v>
      </c>
      <c r="DC98" t="s">
        <v>152</v>
      </c>
      <c r="DD98" t="s">
        <v>153</v>
      </c>
      <c r="DG98">
        <v>13894485</v>
      </c>
      <c r="DI98">
        <v>1</v>
      </c>
      <c r="DJ98">
        <v>0</v>
      </c>
      <c r="DK98">
        <v>0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25">
      <c r="A99" t="str">
        <f>"10/06/2022 20:16:42.468"</f>
        <v>10/06/2022 20:16:42.468</v>
      </c>
      <c r="C99" t="str">
        <f t="shared" si="12"/>
        <v>FFDFD3C0</v>
      </c>
      <c r="D99" t="s">
        <v>123</v>
      </c>
      <c r="E99">
        <v>27</v>
      </c>
      <c r="H99">
        <v>102</v>
      </c>
      <c r="I99" t="s">
        <v>151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"20:16:42.195"</f>
        <v>20:16:42.195</v>
      </c>
      <c r="T99" t="str">
        <f>"20:16:41.895"</f>
        <v>20:16:41.895</v>
      </c>
      <c r="U99" t="str">
        <f t="shared" si="9"/>
        <v>A8A14F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9</v>
      </c>
      <c r="AF99" t="s">
        <v>125</v>
      </c>
      <c r="AG99">
        <v>0</v>
      </c>
      <c r="AH99">
        <v>3</v>
      </c>
      <c r="AI99">
        <v>1</v>
      </c>
      <c r="AJ99">
        <v>0</v>
      </c>
      <c r="AK99" t="s">
        <v>223</v>
      </c>
      <c r="AL99">
        <v>36.106932</v>
      </c>
      <c r="AM99" t="s">
        <v>224</v>
      </c>
      <c r="AN99">
        <v>-79.950835999999995</v>
      </c>
      <c r="AO99">
        <v>100</v>
      </c>
      <c r="AP99">
        <v>1300</v>
      </c>
      <c r="AQ99" t="s">
        <v>129</v>
      </c>
      <c r="AR99">
        <v>-39</v>
      </c>
      <c r="AS99">
        <v>-34</v>
      </c>
      <c r="AT99">
        <v>512</v>
      </c>
      <c r="BB99" t="str">
        <f t="shared" si="10"/>
        <v>1200</v>
      </c>
      <c r="BC99">
        <v>1</v>
      </c>
      <c r="BD99" t="str">
        <f t="shared" si="13"/>
        <v xml:space="preserve">N655WP  </v>
      </c>
      <c r="BE99">
        <v>1</v>
      </c>
      <c r="BG99">
        <v>0</v>
      </c>
      <c r="BH99">
        <v>0</v>
      </c>
      <c r="BI99">
        <v>0</v>
      </c>
      <c r="BJ99">
        <v>1250</v>
      </c>
      <c r="BK99">
        <v>-50</v>
      </c>
      <c r="BL99" t="s">
        <v>180</v>
      </c>
      <c r="BM99">
        <v>1</v>
      </c>
      <c r="BN99">
        <v>1</v>
      </c>
      <c r="BO99">
        <v>1</v>
      </c>
      <c r="BP99">
        <v>0</v>
      </c>
      <c r="BS99">
        <v>0</v>
      </c>
      <c r="BT99">
        <v>0</v>
      </c>
      <c r="BU99">
        <v>0</v>
      </c>
      <c r="CE99" t="str">
        <f>"20:16:42.196"</f>
        <v>20:16:42.196</v>
      </c>
      <c r="CF99">
        <v>196102980</v>
      </c>
      <c r="CS99">
        <v>3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131</v>
      </c>
      <c r="DA99">
        <v>404</v>
      </c>
      <c r="DB99">
        <v>0</v>
      </c>
      <c r="DC99" t="s">
        <v>152</v>
      </c>
      <c r="DD99" t="s">
        <v>153</v>
      </c>
      <c r="DG99">
        <v>13894485</v>
      </c>
      <c r="DI99">
        <v>1</v>
      </c>
      <c r="DJ99">
        <v>0</v>
      </c>
      <c r="DK99">
        <v>1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5">
      <c r="A100" t="str">
        <f>"10/06/2022 20:16:42.468"</f>
        <v>10/06/2022 20:16:42.468</v>
      </c>
      <c r="C100" t="str">
        <f t="shared" si="12"/>
        <v>FFDFD3C0</v>
      </c>
      <c r="D100" t="s">
        <v>123</v>
      </c>
      <c r="E100">
        <v>25</v>
      </c>
      <c r="H100">
        <v>100</v>
      </c>
      <c r="I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"20:16:42.195"</f>
        <v>20:16:42.195</v>
      </c>
      <c r="T100" t="str">
        <f>"20:16:41.895"</f>
        <v>20:16:41.895</v>
      </c>
      <c r="U100" t="str">
        <f t="shared" si="9"/>
        <v>A8A14F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9</v>
      </c>
      <c r="AF100" t="s">
        <v>125</v>
      </c>
      <c r="AG100">
        <v>0</v>
      </c>
      <c r="AH100">
        <v>3</v>
      </c>
      <c r="AI100">
        <v>1</v>
      </c>
      <c r="AJ100">
        <v>0</v>
      </c>
      <c r="AK100" t="s">
        <v>223</v>
      </c>
      <c r="AL100">
        <v>36.106932</v>
      </c>
      <c r="AM100" t="s">
        <v>224</v>
      </c>
      <c r="AN100">
        <v>-79.950835999999995</v>
      </c>
      <c r="AO100">
        <v>100</v>
      </c>
      <c r="AP100">
        <v>1300</v>
      </c>
      <c r="AQ100" t="s">
        <v>129</v>
      </c>
      <c r="AR100">
        <v>-39</v>
      </c>
      <c r="AS100">
        <v>-34</v>
      </c>
      <c r="AT100">
        <v>512</v>
      </c>
      <c r="BB100" t="str">
        <f t="shared" si="10"/>
        <v>1200</v>
      </c>
      <c r="BC100">
        <v>1</v>
      </c>
      <c r="BD100" t="str">
        <f t="shared" si="13"/>
        <v xml:space="preserve">N655WP  </v>
      </c>
      <c r="BE100">
        <v>1</v>
      </c>
      <c r="BG100">
        <v>0</v>
      </c>
      <c r="BH100">
        <v>0</v>
      </c>
      <c r="BI100">
        <v>0</v>
      </c>
      <c r="BJ100">
        <v>1250</v>
      </c>
      <c r="BK100">
        <v>-50</v>
      </c>
      <c r="BL100" t="s">
        <v>180</v>
      </c>
      <c r="BM100">
        <v>1</v>
      </c>
      <c r="BN100">
        <v>1</v>
      </c>
      <c r="BO100">
        <v>1</v>
      </c>
      <c r="BP100">
        <v>0</v>
      </c>
      <c r="BS100">
        <v>0</v>
      </c>
      <c r="BT100">
        <v>0</v>
      </c>
      <c r="BU100">
        <v>0</v>
      </c>
      <c r="CE100" t="str">
        <f>"20:16:42.196"</f>
        <v>20:16:42.196</v>
      </c>
      <c r="CF100">
        <v>196102980</v>
      </c>
      <c r="CS100">
        <v>3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131</v>
      </c>
      <c r="DA100">
        <v>404</v>
      </c>
      <c r="DB100">
        <v>0</v>
      </c>
      <c r="DC100" t="s">
        <v>152</v>
      </c>
      <c r="DD100" t="s">
        <v>153</v>
      </c>
      <c r="DG100">
        <v>13894485</v>
      </c>
      <c r="DI100">
        <v>1</v>
      </c>
      <c r="DJ100">
        <v>0</v>
      </c>
      <c r="DK100">
        <v>1</v>
      </c>
      <c r="DL100">
        <v>0</v>
      </c>
      <c r="DM100">
        <v>0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25">
      <c r="A101" t="str">
        <f>"10/06/2022 20:16:42.468"</f>
        <v>10/06/2022 20:16:42.468</v>
      </c>
      <c r="C101" t="str">
        <f t="shared" si="12"/>
        <v>FFDFD3C0</v>
      </c>
      <c r="D101" t="s">
        <v>134</v>
      </c>
      <c r="E101">
        <v>5</v>
      </c>
      <c r="F101">
        <v>1005</v>
      </c>
      <c r="G101" t="s">
        <v>155</v>
      </c>
      <c r="J101" t="s">
        <v>136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"20:16:42.195"</f>
        <v>20:16:42.195</v>
      </c>
      <c r="T101" t="str">
        <f>"20:16:41.895"</f>
        <v>20:16:41.895</v>
      </c>
      <c r="U101" t="str">
        <f t="shared" si="9"/>
        <v>A8A14F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9</v>
      </c>
      <c r="AF101" t="s">
        <v>145</v>
      </c>
      <c r="AG101">
        <v>0</v>
      </c>
      <c r="AH101">
        <v>3</v>
      </c>
      <c r="AI101">
        <v>1</v>
      </c>
      <c r="AJ101">
        <v>0</v>
      </c>
      <c r="AK101" t="s">
        <v>223</v>
      </c>
      <c r="AL101">
        <v>36.106932</v>
      </c>
      <c r="AM101" t="s">
        <v>224</v>
      </c>
      <c r="AN101">
        <v>-79.950835999999995</v>
      </c>
      <c r="AO101">
        <v>100</v>
      </c>
      <c r="AP101">
        <v>1300</v>
      </c>
      <c r="AQ101" t="s">
        <v>129</v>
      </c>
      <c r="AR101">
        <v>-39</v>
      </c>
      <c r="AS101">
        <v>-34</v>
      </c>
      <c r="AT101">
        <v>512</v>
      </c>
      <c r="BB101" t="str">
        <f t="shared" si="10"/>
        <v>1200</v>
      </c>
      <c r="BC101">
        <v>1</v>
      </c>
      <c r="BD101" t="str">
        <f t="shared" si="13"/>
        <v xml:space="preserve">N655WP  </v>
      </c>
      <c r="BE101">
        <v>1</v>
      </c>
      <c r="BG101">
        <v>0</v>
      </c>
      <c r="BH101">
        <v>0</v>
      </c>
      <c r="BI101">
        <v>0</v>
      </c>
      <c r="BJ101">
        <v>1250</v>
      </c>
      <c r="BK101">
        <v>-50</v>
      </c>
      <c r="BL101" t="s">
        <v>148</v>
      </c>
      <c r="BM101">
        <v>1</v>
      </c>
      <c r="BN101">
        <v>1</v>
      </c>
      <c r="BO101">
        <v>1</v>
      </c>
      <c r="BP101">
        <v>0</v>
      </c>
      <c r="BS101">
        <v>0</v>
      </c>
      <c r="BT101">
        <v>0</v>
      </c>
      <c r="BU101">
        <v>0</v>
      </c>
      <c r="CE101" t="str">
        <f>"20:16:42.196"</f>
        <v>20:16:42.196</v>
      </c>
      <c r="CF101">
        <v>196102980</v>
      </c>
      <c r="CS101">
        <v>3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131</v>
      </c>
      <c r="DA101">
        <v>404</v>
      </c>
      <c r="DB101">
        <v>0</v>
      </c>
      <c r="DC101" t="s">
        <v>152</v>
      </c>
      <c r="DD101" t="s">
        <v>153</v>
      </c>
      <c r="DG101">
        <v>13894485</v>
      </c>
      <c r="DI101">
        <v>1</v>
      </c>
      <c r="DJ101">
        <v>0</v>
      </c>
      <c r="DK101">
        <v>1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25">
      <c r="A102" t="str">
        <f>"10/06/2022 20:16:43.484"</f>
        <v>10/06/2022 20:16:43.484</v>
      </c>
      <c r="C102" t="str">
        <f t="shared" si="12"/>
        <v>FFDFD3C0</v>
      </c>
      <c r="D102" t="s">
        <v>134</v>
      </c>
      <c r="E102">
        <v>4</v>
      </c>
      <c r="F102">
        <v>1004</v>
      </c>
      <c r="G102" t="s">
        <v>135</v>
      </c>
      <c r="J102" t="s">
        <v>136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"20:16:42.734"</f>
        <v>20:16:42.734</v>
      </c>
      <c r="T102" t="str">
        <f>"20:16:42.334"</f>
        <v>20:16:42.334</v>
      </c>
      <c r="U102" t="str">
        <f t="shared" si="9"/>
        <v>A8A14F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9</v>
      </c>
      <c r="AF102" t="s">
        <v>125</v>
      </c>
      <c r="AG102">
        <v>0</v>
      </c>
      <c r="AH102">
        <v>3</v>
      </c>
      <c r="AI102">
        <v>1</v>
      </c>
      <c r="AJ102">
        <v>0</v>
      </c>
      <c r="AK102" t="s">
        <v>225</v>
      </c>
      <c r="AL102">
        <v>36.106845999999997</v>
      </c>
      <c r="AM102" t="s">
        <v>226</v>
      </c>
      <c r="AN102">
        <v>-79.950942999999995</v>
      </c>
      <c r="AO102">
        <v>100</v>
      </c>
      <c r="AP102">
        <v>1300</v>
      </c>
      <c r="AQ102" t="s">
        <v>129</v>
      </c>
      <c r="AR102">
        <v>-40</v>
      </c>
      <c r="AS102">
        <v>-34</v>
      </c>
      <c r="AT102">
        <v>576</v>
      </c>
      <c r="BB102" t="str">
        <f t="shared" si="10"/>
        <v>1200</v>
      </c>
      <c r="BC102">
        <v>1</v>
      </c>
      <c r="BD102" t="str">
        <f t="shared" si="13"/>
        <v xml:space="preserve">N655WP  </v>
      </c>
      <c r="BE102">
        <v>1</v>
      </c>
      <c r="BG102">
        <v>0</v>
      </c>
      <c r="BH102">
        <v>0</v>
      </c>
      <c r="BI102">
        <v>0</v>
      </c>
      <c r="BJ102">
        <v>1250</v>
      </c>
      <c r="BK102">
        <v>-50</v>
      </c>
      <c r="BL102" t="s">
        <v>180</v>
      </c>
      <c r="BM102">
        <v>1</v>
      </c>
      <c r="BN102">
        <v>1</v>
      </c>
      <c r="BO102">
        <v>1</v>
      </c>
      <c r="BP102">
        <v>0</v>
      </c>
      <c r="BS102">
        <v>0</v>
      </c>
      <c r="BT102">
        <v>0</v>
      </c>
      <c r="BU102">
        <v>0</v>
      </c>
      <c r="CE102" t="str">
        <f>"20:16:42.736"</f>
        <v>20:16:42.736</v>
      </c>
      <c r="CF102">
        <v>736111683</v>
      </c>
      <c r="CS102">
        <v>3</v>
      </c>
      <c r="CT102">
        <v>2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131</v>
      </c>
      <c r="DA102">
        <v>403</v>
      </c>
      <c r="DB102">
        <v>0</v>
      </c>
      <c r="DC102" t="s">
        <v>199</v>
      </c>
      <c r="DD102" t="s">
        <v>200</v>
      </c>
      <c r="DG102">
        <v>53263</v>
      </c>
      <c r="DI102">
        <v>1</v>
      </c>
      <c r="DJ102">
        <v>0</v>
      </c>
      <c r="DK102">
        <v>0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25">
      <c r="A103" t="str">
        <f>"10/06/2022 20:16:43.484"</f>
        <v>10/06/2022 20:16:43.484</v>
      </c>
      <c r="C103" t="str">
        <f t="shared" si="12"/>
        <v>FFDFD3C0</v>
      </c>
      <c r="D103" t="s">
        <v>123</v>
      </c>
      <c r="E103">
        <v>27</v>
      </c>
      <c r="H103">
        <v>102</v>
      </c>
      <c r="I103" t="s">
        <v>151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"20:16:42.734"</f>
        <v>20:16:42.734</v>
      </c>
      <c r="T103" t="str">
        <f>"20:16:42.334"</f>
        <v>20:16:42.334</v>
      </c>
      <c r="U103" t="str">
        <f t="shared" si="9"/>
        <v>A8A14F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9</v>
      </c>
      <c r="AF103" t="s">
        <v>125</v>
      </c>
      <c r="AG103">
        <v>0</v>
      </c>
      <c r="AH103">
        <v>3</v>
      </c>
      <c r="AI103">
        <v>1</v>
      </c>
      <c r="AJ103">
        <v>0</v>
      </c>
      <c r="AK103" t="s">
        <v>225</v>
      </c>
      <c r="AL103">
        <v>36.106845999999997</v>
      </c>
      <c r="AM103" t="s">
        <v>226</v>
      </c>
      <c r="AN103">
        <v>-79.950942999999995</v>
      </c>
      <c r="AO103">
        <v>100</v>
      </c>
      <c r="AP103">
        <v>1300</v>
      </c>
      <c r="AQ103" t="s">
        <v>129</v>
      </c>
      <c r="AR103">
        <v>-40</v>
      </c>
      <c r="AS103">
        <v>-34</v>
      </c>
      <c r="AT103">
        <v>576</v>
      </c>
      <c r="BB103" t="str">
        <f t="shared" si="10"/>
        <v>1200</v>
      </c>
      <c r="BC103">
        <v>1</v>
      </c>
      <c r="BD103" t="str">
        <f t="shared" si="13"/>
        <v xml:space="preserve">N655WP  </v>
      </c>
      <c r="BE103">
        <v>1</v>
      </c>
      <c r="BG103">
        <v>0</v>
      </c>
      <c r="BH103">
        <v>0</v>
      </c>
      <c r="BI103">
        <v>0</v>
      </c>
      <c r="BJ103">
        <v>1250</v>
      </c>
      <c r="BK103">
        <v>-50</v>
      </c>
      <c r="BL103" t="s">
        <v>180</v>
      </c>
      <c r="BM103">
        <v>1</v>
      </c>
      <c r="BN103">
        <v>1</v>
      </c>
      <c r="BO103">
        <v>1</v>
      </c>
      <c r="BP103">
        <v>0</v>
      </c>
      <c r="BS103">
        <v>0</v>
      </c>
      <c r="BT103">
        <v>0</v>
      </c>
      <c r="BU103">
        <v>0</v>
      </c>
      <c r="CE103" t="str">
        <f>"20:16:42.736"</f>
        <v>20:16:42.736</v>
      </c>
      <c r="CF103">
        <v>736111683</v>
      </c>
      <c r="CS103">
        <v>3</v>
      </c>
      <c r="CT103">
        <v>2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131</v>
      </c>
      <c r="DA103">
        <v>403</v>
      </c>
      <c r="DB103">
        <v>0</v>
      </c>
      <c r="DC103" t="s">
        <v>199</v>
      </c>
      <c r="DD103" t="s">
        <v>200</v>
      </c>
      <c r="DG103">
        <v>53263</v>
      </c>
      <c r="DI103">
        <v>1</v>
      </c>
      <c r="DJ103">
        <v>0</v>
      </c>
      <c r="DK103">
        <v>1</v>
      </c>
      <c r="DL103">
        <v>0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5">
      <c r="A104" t="str">
        <f>"10/06/2022 20:16:43.484"</f>
        <v>10/06/2022 20:16:43.484</v>
      </c>
      <c r="C104" t="str">
        <f t="shared" si="12"/>
        <v>FFDFD3C0</v>
      </c>
      <c r="D104" t="s">
        <v>123</v>
      </c>
      <c r="E104">
        <v>25</v>
      </c>
      <c r="H104">
        <v>100</v>
      </c>
      <c r="I104" t="s">
        <v>124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"20:16:42.734"</f>
        <v>20:16:42.734</v>
      </c>
      <c r="T104" t="str">
        <f>"20:16:42.334"</f>
        <v>20:16:42.334</v>
      </c>
      <c r="U104" t="str">
        <f t="shared" si="9"/>
        <v>A8A14F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9</v>
      </c>
      <c r="AF104" t="s">
        <v>125</v>
      </c>
      <c r="AG104">
        <v>0</v>
      </c>
      <c r="AH104">
        <v>3</v>
      </c>
      <c r="AI104">
        <v>1</v>
      </c>
      <c r="AJ104">
        <v>0</v>
      </c>
      <c r="AK104" t="s">
        <v>225</v>
      </c>
      <c r="AL104">
        <v>36.106845999999997</v>
      </c>
      <c r="AM104" t="s">
        <v>226</v>
      </c>
      <c r="AN104">
        <v>-79.950942999999995</v>
      </c>
      <c r="AO104">
        <v>100</v>
      </c>
      <c r="AP104">
        <v>1300</v>
      </c>
      <c r="AQ104" t="s">
        <v>129</v>
      </c>
      <c r="AR104">
        <v>-40</v>
      </c>
      <c r="AS104">
        <v>-34</v>
      </c>
      <c r="AT104">
        <v>576</v>
      </c>
      <c r="BB104" t="str">
        <f t="shared" si="10"/>
        <v>1200</v>
      </c>
      <c r="BC104">
        <v>1</v>
      </c>
      <c r="BD104" t="str">
        <f t="shared" si="13"/>
        <v xml:space="preserve">N655WP  </v>
      </c>
      <c r="BE104">
        <v>1</v>
      </c>
      <c r="BG104">
        <v>0</v>
      </c>
      <c r="BH104">
        <v>0</v>
      </c>
      <c r="BI104">
        <v>0</v>
      </c>
      <c r="BJ104">
        <v>1250</v>
      </c>
      <c r="BK104">
        <v>-50</v>
      </c>
      <c r="BL104" t="s">
        <v>180</v>
      </c>
      <c r="BM104">
        <v>1</v>
      </c>
      <c r="BN104">
        <v>1</v>
      </c>
      <c r="BO104">
        <v>1</v>
      </c>
      <c r="BP104">
        <v>0</v>
      </c>
      <c r="BS104">
        <v>0</v>
      </c>
      <c r="BT104">
        <v>0</v>
      </c>
      <c r="BU104">
        <v>0</v>
      </c>
      <c r="CE104" t="str">
        <f>"20:16:42.736"</f>
        <v>20:16:42.736</v>
      </c>
      <c r="CF104">
        <v>736111683</v>
      </c>
      <c r="CS104">
        <v>3</v>
      </c>
      <c r="CT104">
        <v>2</v>
      </c>
      <c r="CU104">
        <v>0</v>
      </c>
      <c r="CV104">
        <v>2</v>
      </c>
      <c r="CW104">
        <v>0</v>
      </c>
      <c r="CX104">
        <v>5</v>
      </c>
      <c r="CY104">
        <v>7</v>
      </c>
      <c r="CZ104" t="s">
        <v>131</v>
      </c>
      <c r="DA104">
        <v>403</v>
      </c>
      <c r="DB104">
        <v>0</v>
      </c>
      <c r="DC104" t="s">
        <v>199</v>
      </c>
      <c r="DD104" t="s">
        <v>200</v>
      </c>
      <c r="DG104">
        <v>53263</v>
      </c>
      <c r="DI104">
        <v>1</v>
      </c>
      <c r="DJ104">
        <v>0</v>
      </c>
      <c r="DK104">
        <v>1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25">
      <c r="A105" t="str">
        <f>"10/06/2022 20:16:43.578"</f>
        <v>10/06/2022 20:16:43.578</v>
      </c>
      <c r="C105" t="str">
        <f t="shared" si="12"/>
        <v>FFDFD3C0</v>
      </c>
      <c r="D105" t="s">
        <v>134</v>
      </c>
      <c r="E105">
        <v>5</v>
      </c>
      <c r="F105">
        <v>1005</v>
      </c>
      <c r="G105" t="s">
        <v>155</v>
      </c>
      <c r="J105" t="s">
        <v>136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"20:16:43.289"</f>
        <v>20:16:43.289</v>
      </c>
      <c r="T105" t="str">
        <f>"20:16:42.789"</f>
        <v>20:16:42.789</v>
      </c>
      <c r="U105" t="str">
        <f t="shared" si="9"/>
        <v>A8A14F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9</v>
      </c>
      <c r="AF105" t="s">
        <v>145</v>
      </c>
      <c r="AG105">
        <v>0</v>
      </c>
      <c r="AH105">
        <v>3</v>
      </c>
      <c r="AI105">
        <v>1</v>
      </c>
      <c r="AJ105">
        <v>0</v>
      </c>
      <c r="AK105" t="s">
        <v>227</v>
      </c>
      <c r="AL105">
        <v>36.106760999999999</v>
      </c>
      <c r="AM105" t="s">
        <v>228</v>
      </c>
      <c r="AN105">
        <v>-79.951007000000004</v>
      </c>
      <c r="AO105">
        <v>100</v>
      </c>
      <c r="AP105">
        <v>1300</v>
      </c>
      <c r="AQ105" t="s">
        <v>129</v>
      </c>
      <c r="AR105">
        <v>-41</v>
      </c>
      <c r="AS105">
        <v>-34</v>
      </c>
      <c r="AT105">
        <v>640</v>
      </c>
      <c r="BB105" t="str">
        <f t="shared" si="10"/>
        <v>1200</v>
      </c>
      <c r="BC105">
        <v>1</v>
      </c>
      <c r="BD105" t="str">
        <f t="shared" si="13"/>
        <v xml:space="preserve">N655WP  </v>
      </c>
      <c r="BE105">
        <v>1</v>
      </c>
      <c r="BG105">
        <v>0</v>
      </c>
      <c r="BH105">
        <v>0</v>
      </c>
      <c r="BI105">
        <v>0</v>
      </c>
      <c r="BJ105">
        <v>1250</v>
      </c>
      <c r="BK105">
        <v>-50</v>
      </c>
      <c r="BL105" t="s">
        <v>148</v>
      </c>
      <c r="BM105">
        <v>1</v>
      </c>
      <c r="BN105">
        <v>1</v>
      </c>
      <c r="BO105">
        <v>1</v>
      </c>
      <c r="BP105">
        <v>0</v>
      </c>
      <c r="BS105">
        <v>0</v>
      </c>
      <c r="BT105">
        <v>0</v>
      </c>
      <c r="BU105">
        <v>0</v>
      </c>
      <c r="CE105" t="str">
        <f>"20:16:43.291"</f>
        <v>20:16:43.291</v>
      </c>
      <c r="CF105">
        <v>290996335</v>
      </c>
      <c r="CS105">
        <v>3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131</v>
      </c>
      <c r="DA105">
        <v>404</v>
      </c>
      <c r="DB105">
        <v>0</v>
      </c>
      <c r="DC105" t="s">
        <v>152</v>
      </c>
      <c r="DD105" t="s">
        <v>153</v>
      </c>
      <c r="DG105">
        <v>13894714</v>
      </c>
      <c r="DI105">
        <v>1</v>
      </c>
      <c r="DJ105">
        <v>0</v>
      </c>
      <c r="DK105">
        <v>0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25">
      <c r="A106" t="str">
        <f>"10/06/2022 20:16:44.046"</f>
        <v>10/06/2022 20:16:44.046</v>
      </c>
      <c r="C106" t="str">
        <f t="shared" si="12"/>
        <v>FFDFD3C0</v>
      </c>
      <c r="D106" t="s">
        <v>123</v>
      </c>
      <c r="E106">
        <v>27</v>
      </c>
      <c r="H106">
        <v>102</v>
      </c>
      <c r="I106" t="s">
        <v>151</v>
      </c>
      <c r="J106" t="s">
        <v>125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"20:16:43.750"</f>
        <v>20:16:43.750</v>
      </c>
      <c r="T106" t="str">
        <f>"20:16:42.750"</f>
        <v>20:16:42.750</v>
      </c>
      <c r="U106" t="str">
        <f t="shared" si="9"/>
        <v>A8A14F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9</v>
      </c>
      <c r="AF106" t="s">
        <v>125</v>
      </c>
      <c r="AG106">
        <v>0</v>
      </c>
      <c r="AH106">
        <v>3</v>
      </c>
      <c r="AI106">
        <v>1</v>
      </c>
      <c r="AJ106">
        <v>0</v>
      </c>
      <c r="AK106" t="s">
        <v>229</v>
      </c>
      <c r="AL106">
        <v>36.106653000000001</v>
      </c>
      <c r="AM106" t="s">
        <v>230</v>
      </c>
      <c r="AN106">
        <v>-79.951178999999996</v>
      </c>
      <c r="AO106">
        <v>100</v>
      </c>
      <c r="AP106">
        <v>1300</v>
      </c>
      <c r="AQ106" t="s">
        <v>129</v>
      </c>
      <c r="AR106">
        <v>-41</v>
      </c>
      <c r="AS106">
        <v>-34</v>
      </c>
      <c r="AT106">
        <v>640</v>
      </c>
      <c r="BB106" t="str">
        <f t="shared" si="10"/>
        <v>1200</v>
      </c>
      <c r="BC106">
        <v>1</v>
      </c>
      <c r="BD106" t="str">
        <f t="shared" si="13"/>
        <v xml:space="preserve">N655WP  </v>
      </c>
      <c r="BE106">
        <v>1</v>
      </c>
      <c r="BG106">
        <v>0</v>
      </c>
      <c r="BH106">
        <v>0</v>
      </c>
      <c r="BI106">
        <v>0</v>
      </c>
      <c r="BJ106">
        <v>1250</v>
      </c>
      <c r="BK106">
        <v>-50</v>
      </c>
      <c r="BL106" t="s">
        <v>180</v>
      </c>
      <c r="BM106">
        <v>1</v>
      </c>
      <c r="BN106">
        <v>1</v>
      </c>
      <c r="BO106">
        <v>1</v>
      </c>
      <c r="BP106">
        <v>0</v>
      </c>
      <c r="BS106">
        <v>0</v>
      </c>
      <c r="BT106">
        <v>0</v>
      </c>
      <c r="BU106">
        <v>0</v>
      </c>
      <c r="CE106" t="str">
        <f>"20:16:43.756"</f>
        <v>20:16:43.756</v>
      </c>
      <c r="CF106">
        <v>756012464</v>
      </c>
      <c r="CS106">
        <v>3</v>
      </c>
      <c r="CT106">
        <v>2</v>
      </c>
      <c r="CU106">
        <v>0</v>
      </c>
      <c r="CV106">
        <v>2</v>
      </c>
      <c r="CW106">
        <v>0</v>
      </c>
      <c r="CX106">
        <v>5</v>
      </c>
      <c r="CY106">
        <v>7</v>
      </c>
      <c r="CZ106" t="s">
        <v>131</v>
      </c>
      <c r="DA106">
        <v>403</v>
      </c>
      <c r="DB106">
        <v>0</v>
      </c>
      <c r="DC106" t="s">
        <v>199</v>
      </c>
      <c r="DD106" t="s">
        <v>200</v>
      </c>
      <c r="DG106">
        <v>54902</v>
      </c>
      <c r="DI106">
        <v>1</v>
      </c>
      <c r="DJ106">
        <v>0</v>
      </c>
      <c r="DK106">
        <v>0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25">
      <c r="A107" t="str">
        <f>"10/06/2022 20:16:44.046"</f>
        <v>10/06/2022 20:16:44.046</v>
      </c>
      <c r="C107" t="str">
        <f t="shared" si="12"/>
        <v>FFDFD3C0</v>
      </c>
      <c r="D107" t="s">
        <v>134</v>
      </c>
      <c r="E107">
        <v>4</v>
      </c>
      <c r="F107">
        <v>1004</v>
      </c>
      <c r="G107" t="s">
        <v>135</v>
      </c>
      <c r="J107" t="s">
        <v>136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"20:16:43.750"</f>
        <v>20:16:43.750</v>
      </c>
      <c r="T107" t="str">
        <f>"20:16:42.750"</f>
        <v>20:16:42.750</v>
      </c>
      <c r="U107" t="str">
        <f t="shared" si="9"/>
        <v>A8A14F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9</v>
      </c>
      <c r="AF107" t="s">
        <v>125</v>
      </c>
      <c r="AG107">
        <v>0</v>
      </c>
      <c r="AH107">
        <v>3</v>
      </c>
      <c r="AI107">
        <v>1</v>
      </c>
      <c r="AJ107">
        <v>0</v>
      </c>
      <c r="AK107" t="s">
        <v>229</v>
      </c>
      <c r="AL107">
        <v>36.106653000000001</v>
      </c>
      <c r="AM107" t="s">
        <v>230</v>
      </c>
      <c r="AN107">
        <v>-79.951178999999996</v>
      </c>
      <c r="AO107">
        <v>100</v>
      </c>
      <c r="AP107">
        <v>1300</v>
      </c>
      <c r="AQ107" t="s">
        <v>129</v>
      </c>
      <c r="AR107">
        <v>-41</v>
      </c>
      <c r="AS107">
        <v>-34</v>
      </c>
      <c r="AT107">
        <v>640</v>
      </c>
      <c r="BB107" t="str">
        <f t="shared" si="10"/>
        <v>1200</v>
      </c>
      <c r="BC107">
        <v>1</v>
      </c>
      <c r="BD107" t="str">
        <f t="shared" si="13"/>
        <v xml:space="preserve">N655WP  </v>
      </c>
      <c r="BE107">
        <v>1</v>
      </c>
      <c r="BG107">
        <v>0</v>
      </c>
      <c r="BH107">
        <v>0</v>
      </c>
      <c r="BI107">
        <v>0</v>
      </c>
      <c r="BJ107">
        <v>1250</v>
      </c>
      <c r="BK107">
        <v>-50</v>
      </c>
      <c r="BL107" t="s">
        <v>180</v>
      </c>
      <c r="BM107">
        <v>1</v>
      </c>
      <c r="BN107">
        <v>1</v>
      </c>
      <c r="BO107">
        <v>1</v>
      </c>
      <c r="BP107">
        <v>0</v>
      </c>
      <c r="BS107">
        <v>0</v>
      </c>
      <c r="BT107">
        <v>0</v>
      </c>
      <c r="BU107">
        <v>0</v>
      </c>
      <c r="CE107" t="str">
        <f>"20:16:43.756"</f>
        <v>20:16:43.756</v>
      </c>
      <c r="CF107">
        <v>756260159</v>
      </c>
      <c r="CS107">
        <v>3</v>
      </c>
      <c r="CT107">
        <v>2</v>
      </c>
      <c r="CU107">
        <v>0</v>
      </c>
      <c r="CV107">
        <v>2</v>
      </c>
      <c r="CW107">
        <v>0</v>
      </c>
      <c r="CX107">
        <v>4</v>
      </c>
      <c r="CY107">
        <v>7</v>
      </c>
      <c r="CZ107" t="s">
        <v>131</v>
      </c>
      <c r="DA107">
        <v>391</v>
      </c>
      <c r="DB107">
        <v>1</v>
      </c>
      <c r="DC107" t="s">
        <v>132</v>
      </c>
      <c r="DD107" t="s">
        <v>133</v>
      </c>
      <c r="DG107">
        <v>8178977</v>
      </c>
      <c r="DI107">
        <v>1</v>
      </c>
      <c r="DJ107">
        <v>0</v>
      </c>
      <c r="DK107">
        <v>1</v>
      </c>
      <c r="DL107">
        <v>0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25">
      <c r="A108" t="str">
        <f>"10/06/2022 20:16:44.046"</f>
        <v>10/06/2022 20:16:44.046</v>
      </c>
      <c r="C108" t="str">
        <f t="shared" si="12"/>
        <v>FFDFD3C0</v>
      </c>
      <c r="D108" t="s">
        <v>123</v>
      </c>
      <c r="E108">
        <v>25</v>
      </c>
      <c r="H108">
        <v>100</v>
      </c>
      <c r="I108" t="s">
        <v>124</v>
      </c>
      <c r="J108" t="s">
        <v>125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"20:16:43.750"</f>
        <v>20:16:43.750</v>
      </c>
      <c r="T108" t="str">
        <f>"20:16:42.750"</f>
        <v>20:16:42.750</v>
      </c>
      <c r="U108" t="str">
        <f t="shared" si="9"/>
        <v>A8A14F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9</v>
      </c>
      <c r="AF108" t="s">
        <v>125</v>
      </c>
      <c r="AG108">
        <v>0</v>
      </c>
      <c r="AH108">
        <v>3</v>
      </c>
      <c r="AI108">
        <v>1</v>
      </c>
      <c r="AJ108">
        <v>0</v>
      </c>
      <c r="AK108" t="s">
        <v>229</v>
      </c>
      <c r="AL108">
        <v>36.106653000000001</v>
      </c>
      <c r="AM108" t="s">
        <v>230</v>
      </c>
      <c r="AN108">
        <v>-79.951178999999996</v>
      </c>
      <c r="AO108">
        <v>100</v>
      </c>
      <c r="AP108">
        <v>1300</v>
      </c>
      <c r="AQ108" t="s">
        <v>129</v>
      </c>
      <c r="AR108">
        <v>-41</v>
      </c>
      <c r="AS108">
        <v>-34</v>
      </c>
      <c r="AT108">
        <v>640</v>
      </c>
      <c r="BB108" t="str">
        <f t="shared" si="10"/>
        <v>1200</v>
      </c>
      <c r="BC108">
        <v>1</v>
      </c>
      <c r="BD108" t="str">
        <f t="shared" si="13"/>
        <v xml:space="preserve">N655WP  </v>
      </c>
      <c r="BE108">
        <v>1</v>
      </c>
      <c r="BG108">
        <v>0</v>
      </c>
      <c r="BH108">
        <v>0</v>
      </c>
      <c r="BI108">
        <v>0</v>
      </c>
      <c r="BJ108">
        <v>1250</v>
      </c>
      <c r="BK108">
        <v>-50</v>
      </c>
      <c r="BL108" t="s">
        <v>180</v>
      </c>
      <c r="BM108">
        <v>1</v>
      </c>
      <c r="BN108">
        <v>1</v>
      </c>
      <c r="BO108">
        <v>1</v>
      </c>
      <c r="BP108">
        <v>0</v>
      </c>
      <c r="BS108">
        <v>0</v>
      </c>
      <c r="BT108">
        <v>0</v>
      </c>
      <c r="BU108">
        <v>0</v>
      </c>
      <c r="CE108" t="str">
        <f>"20:16:43.756"</f>
        <v>20:16:43.756</v>
      </c>
      <c r="CF108">
        <v>756260159</v>
      </c>
      <c r="CS108">
        <v>3</v>
      </c>
      <c r="CT108">
        <v>2</v>
      </c>
      <c r="CU108">
        <v>0</v>
      </c>
      <c r="CV108">
        <v>2</v>
      </c>
      <c r="CW108">
        <v>0</v>
      </c>
      <c r="CX108">
        <v>4</v>
      </c>
      <c r="CY108">
        <v>7</v>
      </c>
      <c r="CZ108" t="s">
        <v>131</v>
      </c>
      <c r="DA108">
        <v>391</v>
      </c>
      <c r="DB108">
        <v>1</v>
      </c>
      <c r="DC108" t="s">
        <v>132</v>
      </c>
      <c r="DD108" t="s">
        <v>133</v>
      </c>
      <c r="DG108">
        <v>8178977</v>
      </c>
      <c r="DI108">
        <v>1</v>
      </c>
      <c r="DJ108">
        <v>0</v>
      </c>
      <c r="DK108">
        <v>1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25">
      <c r="A109" t="str">
        <f>"10/06/2022 20:16:44.671"</f>
        <v>10/06/2022 20:16:44.671</v>
      </c>
      <c r="C109" t="str">
        <f t="shared" si="12"/>
        <v>FFDFD3C0</v>
      </c>
      <c r="D109" t="s">
        <v>134</v>
      </c>
      <c r="E109">
        <v>5</v>
      </c>
      <c r="F109">
        <v>1005</v>
      </c>
      <c r="G109" t="s">
        <v>155</v>
      </c>
      <c r="J109" t="s">
        <v>136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"20:16:44.352"</f>
        <v>20:16:44.352</v>
      </c>
      <c r="T109" t="str">
        <f>"20:16:44.252"</f>
        <v>20:16:44.252</v>
      </c>
      <c r="U109" t="str">
        <f t="shared" si="9"/>
        <v>A8A14F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9</v>
      </c>
      <c r="AF109" t="s">
        <v>145</v>
      </c>
      <c r="AG109">
        <v>0</v>
      </c>
      <c r="AH109">
        <v>3</v>
      </c>
      <c r="AI109">
        <v>1</v>
      </c>
      <c r="AJ109">
        <v>0</v>
      </c>
      <c r="AK109" t="s">
        <v>231</v>
      </c>
      <c r="AL109">
        <v>36.106566999999998</v>
      </c>
      <c r="AM109" t="s">
        <v>232</v>
      </c>
      <c r="AN109">
        <v>-79.951243000000005</v>
      </c>
      <c r="AO109">
        <v>100</v>
      </c>
      <c r="AP109">
        <v>1300</v>
      </c>
      <c r="AQ109" t="s">
        <v>129</v>
      </c>
      <c r="AR109">
        <v>-41</v>
      </c>
      <c r="AS109">
        <v>-34</v>
      </c>
      <c r="AT109">
        <v>192</v>
      </c>
      <c r="BB109" t="str">
        <f t="shared" si="10"/>
        <v>1200</v>
      </c>
      <c r="BC109">
        <v>1</v>
      </c>
      <c r="BD109" t="str">
        <f t="shared" si="13"/>
        <v xml:space="preserve">N655WP  </v>
      </c>
      <c r="BE109">
        <v>1</v>
      </c>
      <c r="BG109">
        <v>0</v>
      </c>
      <c r="BH109">
        <v>0</v>
      </c>
      <c r="BI109">
        <v>0</v>
      </c>
      <c r="BJ109">
        <v>1275</v>
      </c>
      <c r="BK109">
        <v>-25</v>
      </c>
      <c r="BL109" t="s">
        <v>148</v>
      </c>
      <c r="BM109">
        <v>1</v>
      </c>
      <c r="BN109">
        <v>1</v>
      </c>
      <c r="BO109">
        <v>1</v>
      </c>
      <c r="BP109">
        <v>0</v>
      </c>
      <c r="BS109">
        <v>0</v>
      </c>
      <c r="BT109">
        <v>0</v>
      </c>
      <c r="BU109">
        <v>0</v>
      </c>
      <c r="CE109" t="str">
        <f>"20:16:44.356"</f>
        <v>20:16:44.356</v>
      </c>
      <c r="CF109">
        <v>355892608</v>
      </c>
      <c r="CS109">
        <v>3</v>
      </c>
      <c r="CT109">
        <v>2</v>
      </c>
      <c r="CU109">
        <v>0</v>
      </c>
      <c r="CV109">
        <v>2</v>
      </c>
      <c r="CW109">
        <v>0</v>
      </c>
      <c r="CX109">
        <v>7</v>
      </c>
      <c r="CY109">
        <v>7</v>
      </c>
      <c r="CZ109" t="s">
        <v>131</v>
      </c>
      <c r="DA109">
        <v>404</v>
      </c>
      <c r="DB109">
        <v>0</v>
      </c>
      <c r="DC109" t="s">
        <v>152</v>
      </c>
      <c r="DD109" t="s">
        <v>153</v>
      </c>
      <c r="DG109">
        <v>13894956</v>
      </c>
      <c r="DI109">
        <v>1</v>
      </c>
      <c r="DJ109">
        <v>0</v>
      </c>
      <c r="DK109">
        <v>0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25">
      <c r="A110" t="str">
        <f>"10/06/2022 20:16:45.328"</f>
        <v>10/06/2022 20:16:45.328</v>
      </c>
      <c r="C110" t="str">
        <f t="shared" si="12"/>
        <v>FFDFD3C0</v>
      </c>
      <c r="D110" t="s">
        <v>123</v>
      </c>
      <c r="E110">
        <v>27</v>
      </c>
      <c r="H110">
        <v>102</v>
      </c>
      <c r="I110" t="s">
        <v>151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"20:16:44.922"</f>
        <v>20:16:44.922</v>
      </c>
      <c r="T110" t="str">
        <f>"20:16:42.822"</f>
        <v>20:16:42.822</v>
      </c>
      <c r="U110" t="str">
        <f t="shared" si="9"/>
        <v>A8A14F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9</v>
      </c>
      <c r="AF110" t="s">
        <v>125</v>
      </c>
      <c r="AG110">
        <v>0</v>
      </c>
      <c r="AH110">
        <v>3</v>
      </c>
      <c r="AI110">
        <v>1</v>
      </c>
      <c r="AJ110">
        <v>0</v>
      </c>
      <c r="AK110" t="s">
        <v>233</v>
      </c>
      <c r="AL110">
        <v>36.106482</v>
      </c>
      <c r="AM110" t="s">
        <v>234</v>
      </c>
      <c r="AN110">
        <v>-79.951414999999997</v>
      </c>
      <c r="AO110">
        <v>100</v>
      </c>
      <c r="AP110">
        <v>1300</v>
      </c>
      <c r="AQ110" t="s">
        <v>129</v>
      </c>
      <c r="AR110">
        <v>-41</v>
      </c>
      <c r="AS110">
        <v>-34</v>
      </c>
      <c r="AT110">
        <v>640</v>
      </c>
      <c r="BB110" t="str">
        <f t="shared" si="10"/>
        <v>1200</v>
      </c>
      <c r="BC110">
        <v>1</v>
      </c>
      <c r="BD110" t="str">
        <f t="shared" si="13"/>
        <v xml:space="preserve">N655WP  </v>
      </c>
      <c r="BE110">
        <v>1</v>
      </c>
      <c r="BG110">
        <v>0</v>
      </c>
      <c r="BH110">
        <v>0</v>
      </c>
      <c r="BI110">
        <v>0</v>
      </c>
      <c r="BJ110">
        <v>1250</v>
      </c>
      <c r="BK110">
        <v>-50</v>
      </c>
      <c r="BL110" t="s">
        <v>180</v>
      </c>
      <c r="BM110">
        <v>1</v>
      </c>
      <c r="BN110">
        <v>1</v>
      </c>
      <c r="BO110">
        <v>1</v>
      </c>
      <c r="BP110">
        <v>0</v>
      </c>
      <c r="BS110">
        <v>0</v>
      </c>
      <c r="BT110">
        <v>0</v>
      </c>
      <c r="BU110">
        <v>0</v>
      </c>
      <c r="CE110" t="str">
        <f>"20:16:44.926"</f>
        <v>20:16:44.926</v>
      </c>
      <c r="CF110">
        <v>925898666</v>
      </c>
      <c r="CS110">
        <v>3</v>
      </c>
      <c r="CT110">
        <v>2</v>
      </c>
      <c r="CU110">
        <v>0</v>
      </c>
      <c r="CV110">
        <v>2</v>
      </c>
      <c r="CW110">
        <v>0</v>
      </c>
      <c r="CX110">
        <v>4</v>
      </c>
      <c r="CY110">
        <v>7</v>
      </c>
      <c r="CZ110" t="s">
        <v>131</v>
      </c>
      <c r="DA110">
        <v>403</v>
      </c>
      <c r="DB110">
        <v>0</v>
      </c>
      <c r="DC110" t="s">
        <v>199</v>
      </c>
      <c r="DD110" t="s">
        <v>200</v>
      </c>
      <c r="DG110">
        <v>56915</v>
      </c>
      <c r="DI110">
        <v>1</v>
      </c>
      <c r="DJ110">
        <v>0</v>
      </c>
      <c r="DK110">
        <v>0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25">
      <c r="A111" t="str">
        <f>"10/06/2022 20:16:45.328"</f>
        <v>10/06/2022 20:16:45.328</v>
      </c>
      <c r="C111" t="str">
        <f t="shared" si="12"/>
        <v>FFDFD3C0</v>
      </c>
      <c r="D111" t="s">
        <v>134</v>
      </c>
      <c r="E111">
        <v>4</v>
      </c>
      <c r="F111">
        <v>1004</v>
      </c>
      <c r="G111" t="s">
        <v>135</v>
      </c>
      <c r="J111" t="s">
        <v>136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"20:16:44.922"</f>
        <v>20:16:44.922</v>
      </c>
      <c r="T111" t="str">
        <f>"20:16:44.722"</f>
        <v>20:16:44.722</v>
      </c>
      <c r="U111" t="str">
        <f t="shared" si="9"/>
        <v>A8A14F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9</v>
      </c>
      <c r="AF111" t="s">
        <v>125</v>
      </c>
      <c r="AG111">
        <v>0</v>
      </c>
      <c r="AH111">
        <v>3</v>
      </c>
      <c r="AI111">
        <v>1</v>
      </c>
      <c r="AJ111">
        <v>0</v>
      </c>
      <c r="AK111" t="s">
        <v>233</v>
      </c>
      <c r="AL111">
        <v>36.106482</v>
      </c>
      <c r="AM111" t="s">
        <v>234</v>
      </c>
      <c r="AN111">
        <v>-79.951414999999997</v>
      </c>
      <c r="AO111">
        <v>100</v>
      </c>
      <c r="AP111">
        <v>1300</v>
      </c>
      <c r="AQ111" t="s">
        <v>129</v>
      </c>
      <c r="AR111">
        <v>-42</v>
      </c>
      <c r="AS111">
        <v>-35</v>
      </c>
      <c r="AT111">
        <v>128</v>
      </c>
      <c r="BB111" t="str">
        <f t="shared" si="10"/>
        <v>1200</v>
      </c>
      <c r="BC111">
        <v>1</v>
      </c>
      <c r="BD111" t="str">
        <f t="shared" si="13"/>
        <v xml:space="preserve">N655WP  </v>
      </c>
      <c r="BE111">
        <v>1</v>
      </c>
      <c r="BG111">
        <v>0</v>
      </c>
      <c r="BH111">
        <v>0</v>
      </c>
      <c r="BI111">
        <v>0</v>
      </c>
      <c r="BJ111">
        <v>1275</v>
      </c>
      <c r="BK111">
        <v>-25</v>
      </c>
      <c r="BL111" t="s">
        <v>180</v>
      </c>
      <c r="BM111">
        <v>1</v>
      </c>
      <c r="BN111">
        <v>1</v>
      </c>
      <c r="BO111">
        <v>1</v>
      </c>
      <c r="BP111">
        <v>0</v>
      </c>
      <c r="BS111">
        <v>0</v>
      </c>
      <c r="BT111">
        <v>0</v>
      </c>
      <c r="BU111">
        <v>0</v>
      </c>
      <c r="CE111" t="str">
        <f>"20:16:44.926"</f>
        <v>20:16:44.926</v>
      </c>
      <c r="CF111">
        <v>926146348</v>
      </c>
      <c r="CS111">
        <v>3</v>
      </c>
      <c r="CT111">
        <v>2</v>
      </c>
      <c r="CU111">
        <v>0</v>
      </c>
      <c r="CV111">
        <v>2</v>
      </c>
      <c r="CW111">
        <v>0</v>
      </c>
      <c r="CX111">
        <v>3</v>
      </c>
      <c r="CY111">
        <v>7</v>
      </c>
      <c r="CZ111" t="s">
        <v>131</v>
      </c>
      <c r="DA111">
        <v>391</v>
      </c>
      <c r="DB111">
        <v>2</v>
      </c>
      <c r="DC111" t="s">
        <v>132</v>
      </c>
      <c r="DD111" t="s">
        <v>133</v>
      </c>
      <c r="DG111">
        <v>8600569</v>
      </c>
      <c r="DI111">
        <v>1</v>
      </c>
      <c r="DJ111">
        <v>0</v>
      </c>
      <c r="DK111">
        <v>1</v>
      </c>
      <c r="DL111">
        <v>0</v>
      </c>
      <c r="DM111">
        <v>0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25">
      <c r="A112" t="str">
        <f>"10/06/2022 20:16:45.390"</f>
        <v>10/06/2022 20:16:45.390</v>
      </c>
      <c r="C112" t="str">
        <f t="shared" si="12"/>
        <v>FFDFD3C0</v>
      </c>
      <c r="D112" t="s">
        <v>123</v>
      </c>
      <c r="E112">
        <v>25</v>
      </c>
      <c r="H112">
        <v>100</v>
      </c>
      <c r="I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"20:16:44.922"</f>
        <v>20:16:44.922</v>
      </c>
      <c r="T112" t="str">
        <f>"20:16:44.722"</f>
        <v>20:16:44.722</v>
      </c>
      <c r="U112" t="str">
        <f t="shared" si="9"/>
        <v>A8A14F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9</v>
      </c>
      <c r="AF112" t="s">
        <v>125</v>
      </c>
      <c r="AG112">
        <v>0</v>
      </c>
      <c r="AH112">
        <v>3</v>
      </c>
      <c r="AI112">
        <v>1</v>
      </c>
      <c r="AJ112">
        <v>0</v>
      </c>
      <c r="AK112" t="s">
        <v>233</v>
      </c>
      <c r="AL112">
        <v>36.106482</v>
      </c>
      <c r="AM112" t="s">
        <v>234</v>
      </c>
      <c r="AN112">
        <v>-79.951414999999997</v>
      </c>
      <c r="AO112">
        <v>100</v>
      </c>
      <c r="AP112">
        <v>1300</v>
      </c>
      <c r="AQ112" t="s">
        <v>129</v>
      </c>
      <c r="AR112">
        <v>-42</v>
      </c>
      <c r="AS112">
        <v>-35</v>
      </c>
      <c r="AT112">
        <v>128</v>
      </c>
      <c r="BB112" t="str">
        <f t="shared" si="10"/>
        <v>1200</v>
      </c>
      <c r="BC112">
        <v>1</v>
      </c>
      <c r="BD112" t="str">
        <f t="shared" si="13"/>
        <v xml:space="preserve">N655WP  </v>
      </c>
      <c r="BE112">
        <v>1</v>
      </c>
      <c r="BG112">
        <v>0</v>
      </c>
      <c r="BH112">
        <v>0</v>
      </c>
      <c r="BI112">
        <v>0</v>
      </c>
      <c r="BJ112">
        <v>1275</v>
      </c>
      <c r="BK112">
        <v>-25</v>
      </c>
      <c r="BL112" t="s">
        <v>180</v>
      </c>
      <c r="BM112">
        <v>1</v>
      </c>
      <c r="BN112">
        <v>1</v>
      </c>
      <c r="BO112">
        <v>1</v>
      </c>
      <c r="BP112">
        <v>0</v>
      </c>
      <c r="BS112">
        <v>0</v>
      </c>
      <c r="BT112">
        <v>0</v>
      </c>
      <c r="BU112">
        <v>0</v>
      </c>
      <c r="CE112" t="str">
        <f>"20:16:44.926"</f>
        <v>20:16:44.926</v>
      </c>
      <c r="CF112">
        <v>926146348</v>
      </c>
      <c r="CS112">
        <v>3</v>
      </c>
      <c r="CT112">
        <v>2</v>
      </c>
      <c r="CU112">
        <v>0</v>
      </c>
      <c r="CV112">
        <v>2</v>
      </c>
      <c r="CW112">
        <v>0</v>
      </c>
      <c r="CX112">
        <v>3</v>
      </c>
      <c r="CY112">
        <v>7</v>
      </c>
      <c r="CZ112" t="s">
        <v>131</v>
      </c>
      <c r="DA112">
        <v>391</v>
      </c>
      <c r="DB112">
        <v>2</v>
      </c>
      <c r="DC112" t="s">
        <v>132</v>
      </c>
      <c r="DD112" t="s">
        <v>133</v>
      </c>
      <c r="DG112">
        <v>8600569</v>
      </c>
      <c r="DI112">
        <v>1</v>
      </c>
      <c r="DJ112">
        <v>0</v>
      </c>
      <c r="DK112">
        <v>1</v>
      </c>
      <c r="DL112">
        <v>0</v>
      </c>
      <c r="DM112">
        <v>0</v>
      </c>
      <c r="DN112">
        <v>1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25">
      <c r="A113" t="str">
        <f>"10/06/2022 20:16:45.672"</f>
        <v>10/06/2022 20:16:45.672</v>
      </c>
      <c r="C113" t="str">
        <f t="shared" si="12"/>
        <v>FFDFD3C0</v>
      </c>
      <c r="D113" t="s">
        <v>134</v>
      </c>
      <c r="E113">
        <v>5</v>
      </c>
      <c r="F113">
        <v>1005</v>
      </c>
      <c r="G113" t="s">
        <v>155</v>
      </c>
      <c r="J113" t="s">
        <v>136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"20:16:45.414"</f>
        <v>20:16:45.414</v>
      </c>
      <c r="T113" t="str">
        <f>"20:16:45.314"</f>
        <v>20:16:45.314</v>
      </c>
      <c r="U113" t="str">
        <f t="shared" si="9"/>
        <v>A8A14F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9</v>
      </c>
      <c r="AF113" t="s">
        <v>145</v>
      </c>
      <c r="AG113">
        <v>0</v>
      </c>
      <c r="AH113">
        <v>3</v>
      </c>
      <c r="AI113">
        <v>1</v>
      </c>
      <c r="AJ113">
        <v>0</v>
      </c>
      <c r="AK113" t="s">
        <v>235</v>
      </c>
      <c r="AL113">
        <v>36.106374000000002</v>
      </c>
      <c r="AM113" t="s">
        <v>236</v>
      </c>
      <c r="AN113">
        <v>-79.951565000000002</v>
      </c>
      <c r="AO113">
        <v>100</v>
      </c>
      <c r="AP113">
        <v>1300</v>
      </c>
      <c r="AQ113" t="s">
        <v>129</v>
      </c>
      <c r="AR113">
        <v>-42</v>
      </c>
      <c r="AS113">
        <v>-35</v>
      </c>
      <c r="AT113">
        <v>448</v>
      </c>
      <c r="BB113" t="str">
        <f t="shared" si="10"/>
        <v>1200</v>
      </c>
      <c r="BC113">
        <v>1</v>
      </c>
      <c r="BD113" t="str">
        <f t="shared" si="13"/>
        <v xml:space="preserve">N655WP  </v>
      </c>
      <c r="BE113">
        <v>1</v>
      </c>
      <c r="BG113">
        <v>0</v>
      </c>
      <c r="BH113">
        <v>0</v>
      </c>
      <c r="BI113">
        <v>0</v>
      </c>
      <c r="BJ113">
        <v>1275</v>
      </c>
      <c r="BK113">
        <v>-25</v>
      </c>
      <c r="BL113" t="s">
        <v>148</v>
      </c>
      <c r="BM113">
        <v>1</v>
      </c>
      <c r="BN113">
        <v>1</v>
      </c>
      <c r="BO113">
        <v>1</v>
      </c>
      <c r="BP113">
        <v>0</v>
      </c>
      <c r="BS113">
        <v>0</v>
      </c>
      <c r="BT113">
        <v>0</v>
      </c>
      <c r="BU113">
        <v>0</v>
      </c>
      <c r="CE113" t="str">
        <f>"20:16:45.421"</f>
        <v>20:16:45.421</v>
      </c>
      <c r="CF113">
        <v>420788879</v>
      </c>
      <c r="CS113">
        <v>3</v>
      </c>
      <c r="CT113">
        <v>2</v>
      </c>
      <c r="CU113">
        <v>0</v>
      </c>
      <c r="CV113">
        <v>2</v>
      </c>
      <c r="CW113">
        <v>0</v>
      </c>
      <c r="CX113">
        <v>7</v>
      </c>
      <c r="CY113">
        <v>7</v>
      </c>
      <c r="CZ113" t="s">
        <v>131</v>
      </c>
      <c r="DA113">
        <v>404</v>
      </c>
      <c r="DB113">
        <v>0</v>
      </c>
      <c r="DC113" t="s">
        <v>152</v>
      </c>
      <c r="DD113" t="s">
        <v>153</v>
      </c>
      <c r="DG113">
        <v>13895192</v>
      </c>
      <c r="DI113">
        <v>1</v>
      </c>
      <c r="DJ113">
        <v>0</v>
      </c>
      <c r="DK113">
        <v>0</v>
      </c>
      <c r="DL113">
        <v>0</v>
      </c>
      <c r="DM113">
        <v>0</v>
      </c>
      <c r="DN113">
        <v>1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25">
      <c r="A114" t="str">
        <f>"10/06/2022 20:16:46.640"</f>
        <v>10/06/2022 20:16:46.640</v>
      </c>
      <c r="C114" t="str">
        <f t="shared" si="12"/>
        <v>FFDFD3C0</v>
      </c>
      <c r="D114" t="s">
        <v>123</v>
      </c>
      <c r="E114">
        <v>27</v>
      </c>
      <c r="H114">
        <v>102</v>
      </c>
      <c r="I114" t="s">
        <v>151</v>
      </c>
      <c r="J114" t="s">
        <v>125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"20:16:46.453"</f>
        <v>20:16:46.453</v>
      </c>
      <c r="T114" t="str">
        <f>"20:16:46.353"</f>
        <v>20:16:46.353</v>
      </c>
      <c r="U114" t="str">
        <f t="shared" si="9"/>
        <v>A8A14F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9</v>
      </c>
      <c r="AF114" t="s">
        <v>125</v>
      </c>
      <c r="AG114">
        <v>0</v>
      </c>
      <c r="AH114">
        <v>3</v>
      </c>
      <c r="AI114">
        <v>1</v>
      </c>
      <c r="AJ114">
        <v>0</v>
      </c>
      <c r="AK114" t="s">
        <v>237</v>
      </c>
      <c r="AL114">
        <v>36.106245999999999</v>
      </c>
      <c r="AM114" t="s">
        <v>238</v>
      </c>
      <c r="AN114">
        <v>-79.951779999999999</v>
      </c>
      <c r="AO114">
        <v>100</v>
      </c>
      <c r="AP114">
        <v>1300</v>
      </c>
      <c r="AQ114" t="s">
        <v>129</v>
      </c>
      <c r="AR114">
        <v>-40</v>
      </c>
      <c r="AS114">
        <v>-34</v>
      </c>
      <c r="AT114">
        <v>960</v>
      </c>
      <c r="BB114" t="str">
        <f t="shared" si="10"/>
        <v>1200</v>
      </c>
      <c r="BC114">
        <v>1</v>
      </c>
      <c r="BD114" t="str">
        <f t="shared" si="13"/>
        <v xml:space="preserve">N655WP  </v>
      </c>
      <c r="BE114">
        <v>1</v>
      </c>
      <c r="BG114">
        <v>0</v>
      </c>
      <c r="BH114">
        <v>0</v>
      </c>
      <c r="BI114">
        <v>0</v>
      </c>
      <c r="BJ114">
        <v>1275</v>
      </c>
      <c r="BK114">
        <v>-25</v>
      </c>
      <c r="BL114" t="s">
        <v>180</v>
      </c>
      <c r="BM114">
        <v>1</v>
      </c>
      <c r="BN114">
        <v>1</v>
      </c>
      <c r="BO114">
        <v>1</v>
      </c>
      <c r="BP114">
        <v>0</v>
      </c>
      <c r="BS114">
        <v>0</v>
      </c>
      <c r="BT114">
        <v>0</v>
      </c>
      <c r="BU114">
        <v>0</v>
      </c>
      <c r="CE114" t="str">
        <f>"20:16:46.456"</f>
        <v>20:16:46.456</v>
      </c>
      <c r="CF114">
        <v>455688079</v>
      </c>
      <c r="CS114">
        <v>3</v>
      </c>
      <c r="CT114">
        <v>2</v>
      </c>
      <c r="CU114">
        <v>0</v>
      </c>
      <c r="CV114">
        <v>2</v>
      </c>
      <c r="CW114">
        <v>0</v>
      </c>
      <c r="CX114">
        <v>7</v>
      </c>
      <c r="CY114">
        <v>7</v>
      </c>
      <c r="CZ114" t="s">
        <v>131</v>
      </c>
      <c r="DA114">
        <v>404</v>
      </c>
      <c r="DB114">
        <v>0</v>
      </c>
      <c r="DC114" t="s">
        <v>152</v>
      </c>
      <c r="DD114" t="s">
        <v>153</v>
      </c>
      <c r="DG114">
        <v>13895426</v>
      </c>
      <c r="DI114">
        <v>1</v>
      </c>
      <c r="DJ114">
        <v>0</v>
      </c>
      <c r="DK114">
        <v>0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25">
      <c r="A115" t="str">
        <f>"10/06/2022 20:16:46.640"</f>
        <v>10/06/2022 20:16:46.640</v>
      </c>
      <c r="C115" t="str">
        <f t="shared" si="12"/>
        <v>FFDFD3C0</v>
      </c>
      <c r="D115" t="s">
        <v>134</v>
      </c>
      <c r="E115">
        <v>4</v>
      </c>
      <c r="F115">
        <v>1004</v>
      </c>
      <c r="G115" t="s">
        <v>135</v>
      </c>
      <c r="J115" t="s">
        <v>136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"20:16:46.453"</f>
        <v>20:16:46.453</v>
      </c>
      <c r="T115" t="str">
        <f>"20:16:46.353"</f>
        <v>20:16:46.353</v>
      </c>
      <c r="U115" t="str">
        <f t="shared" si="9"/>
        <v>A8A14F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9</v>
      </c>
      <c r="AF115" t="s">
        <v>125</v>
      </c>
      <c r="AG115">
        <v>0</v>
      </c>
      <c r="AH115">
        <v>3</v>
      </c>
      <c r="AI115">
        <v>1</v>
      </c>
      <c r="AJ115">
        <v>0</v>
      </c>
      <c r="AK115" t="s">
        <v>237</v>
      </c>
      <c r="AL115">
        <v>36.106245999999999</v>
      </c>
      <c r="AM115" t="s">
        <v>238</v>
      </c>
      <c r="AN115">
        <v>-79.951779999999999</v>
      </c>
      <c r="AO115">
        <v>100</v>
      </c>
      <c r="AP115">
        <v>1300</v>
      </c>
      <c r="AQ115" t="s">
        <v>129</v>
      </c>
      <c r="AR115">
        <v>-40</v>
      </c>
      <c r="AS115">
        <v>-34</v>
      </c>
      <c r="AT115">
        <v>960</v>
      </c>
      <c r="BB115" t="str">
        <f t="shared" si="10"/>
        <v>1200</v>
      </c>
      <c r="BC115">
        <v>1</v>
      </c>
      <c r="BD115" t="str">
        <f t="shared" si="13"/>
        <v xml:space="preserve">N655WP  </v>
      </c>
      <c r="BE115">
        <v>1</v>
      </c>
      <c r="BG115">
        <v>0</v>
      </c>
      <c r="BH115">
        <v>0</v>
      </c>
      <c r="BI115">
        <v>0</v>
      </c>
      <c r="BJ115">
        <v>1275</v>
      </c>
      <c r="BK115">
        <v>-25</v>
      </c>
      <c r="BL115" t="s">
        <v>180</v>
      </c>
      <c r="BM115">
        <v>1</v>
      </c>
      <c r="BN115">
        <v>1</v>
      </c>
      <c r="BO115">
        <v>1</v>
      </c>
      <c r="BP115">
        <v>0</v>
      </c>
      <c r="BS115">
        <v>0</v>
      </c>
      <c r="BT115">
        <v>0</v>
      </c>
      <c r="BU115">
        <v>0</v>
      </c>
      <c r="CE115" t="str">
        <f>"20:16:46.456"</f>
        <v>20:16:46.456</v>
      </c>
      <c r="CF115">
        <v>455688079</v>
      </c>
      <c r="CS115">
        <v>3</v>
      </c>
      <c r="CT115">
        <v>2</v>
      </c>
      <c r="CU115">
        <v>0</v>
      </c>
      <c r="CV115">
        <v>2</v>
      </c>
      <c r="CW115">
        <v>0</v>
      </c>
      <c r="CX115">
        <v>7</v>
      </c>
      <c r="CY115">
        <v>7</v>
      </c>
      <c r="CZ115" t="s">
        <v>131</v>
      </c>
      <c r="DA115">
        <v>404</v>
      </c>
      <c r="DB115">
        <v>0</v>
      </c>
      <c r="DC115" t="s">
        <v>152</v>
      </c>
      <c r="DD115" t="s">
        <v>153</v>
      </c>
      <c r="DG115">
        <v>13895426</v>
      </c>
      <c r="DI115">
        <v>1</v>
      </c>
      <c r="DJ115">
        <v>0</v>
      </c>
      <c r="DK115">
        <v>1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25">
      <c r="A116" t="str">
        <f>"10/06/2022 20:16:46.640"</f>
        <v>10/06/2022 20:16:46.640</v>
      </c>
      <c r="C116" t="str">
        <f t="shared" si="12"/>
        <v>FFDFD3C0</v>
      </c>
      <c r="D116" t="s">
        <v>123</v>
      </c>
      <c r="E116">
        <v>25</v>
      </c>
      <c r="H116">
        <v>100</v>
      </c>
      <c r="I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"20:16:46.453"</f>
        <v>20:16:46.453</v>
      </c>
      <c r="T116" t="str">
        <f>"20:16:46.353"</f>
        <v>20:16:46.353</v>
      </c>
      <c r="U116" t="str">
        <f t="shared" si="9"/>
        <v>A8A14F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9</v>
      </c>
      <c r="AF116" t="s">
        <v>125</v>
      </c>
      <c r="AG116">
        <v>0</v>
      </c>
      <c r="AH116">
        <v>3</v>
      </c>
      <c r="AI116">
        <v>1</v>
      </c>
      <c r="AJ116">
        <v>0</v>
      </c>
      <c r="AK116" t="s">
        <v>237</v>
      </c>
      <c r="AL116">
        <v>36.106245999999999</v>
      </c>
      <c r="AM116" t="s">
        <v>238</v>
      </c>
      <c r="AN116">
        <v>-79.951779999999999</v>
      </c>
      <c r="AO116">
        <v>100</v>
      </c>
      <c r="AP116">
        <v>1300</v>
      </c>
      <c r="AQ116" t="s">
        <v>129</v>
      </c>
      <c r="AR116">
        <v>-40</v>
      </c>
      <c r="AS116">
        <v>-34</v>
      </c>
      <c r="AT116">
        <v>960</v>
      </c>
      <c r="BB116" t="str">
        <f t="shared" si="10"/>
        <v>1200</v>
      </c>
      <c r="BC116">
        <v>1</v>
      </c>
      <c r="BD116" t="str">
        <f t="shared" si="13"/>
        <v xml:space="preserve">N655WP  </v>
      </c>
      <c r="BE116">
        <v>1</v>
      </c>
      <c r="BG116">
        <v>0</v>
      </c>
      <c r="BH116">
        <v>0</v>
      </c>
      <c r="BI116">
        <v>0</v>
      </c>
      <c r="BJ116">
        <v>1275</v>
      </c>
      <c r="BK116">
        <v>-25</v>
      </c>
      <c r="BL116" t="s">
        <v>180</v>
      </c>
      <c r="BM116">
        <v>1</v>
      </c>
      <c r="BN116">
        <v>1</v>
      </c>
      <c r="BO116">
        <v>1</v>
      </c>
      <c r="BP116">
        <v>0</v>
      </c>
      <c r="BS116">
        <v>0</v>
      </c>
      <c r="BT116">
        <v>0</v>
      </c>
      <c r="BU116">
        <v>0</v>
      </c>
      <c r="CE116" t="str">
        <f>"20:16:46.456"</f>
        <v>20:16:46.456</v>
      </c>
      <c r="CF116">
        <v>455688079</v>
      </c>
      <c r="CS116">
        <v>3</v>
      </c>
      <c r="CT116">
        <v>2</v>
      </c>
      <c r="CU116">
        <v>0</v>
      </c>
      <c r="CV116">
        <v>2</v>
      </c>
      <c r="CW116">
        <v>0</v>
      </c>
      <c r="CX116">
        <v>7</v>
      </c>
      <c r="CY116">
        <v>7</v>
      </c>
      <c r="CZ116" t="s">
        <v>131</v>
      </c>
      <c r="DA116">
        <v>404</v>
      </c>
      <c r="DB116">
        <v>0</v>
      </c>
      <c r="DC116" t="s">
        <v>152</v>
      </c>
      <c r="DD116" t="s">
        <v>153</v>
      </c>
      <c r="DG116">
        <v>13895426</v>
      </c>
      <c r="DI116">
        <v>1</v>
      </c>
      <c r="DJ116">
        <v>0</v>
      </c>
      <c r="DK116">
        <v>1</v>
      </c>
      <c r="DL116">
        <v>0</v>
      </c>
      <c r="DM116">
        <v>0</v>
      </c>
      <c r="DN116">
        <v>1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25">
      <c r="A117" t="str">
        <f>"10/06/2022 20:16:46.750"</f>
        <v>10/06/2022 20:16:46.750</v>
      </c>
      <c r="C117" t="str">
        <f t="shared" si="12"/>
        <v>FFDFD3C0</v>
      </c>
      <c r="D117" t="s">
        <v>134</v>
      </c>
      <c r="E117">
        <v>5</v>
      </c>
      <c r="F117">
        <v>1005</v>
      </c>
      <c r="G117" t="s">
        <v>155</v>
      </c>
      <c r="J117" t="s">
        <v>136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"20:16:46.453"</f>
        <v>20:16:46.453</v>
      </c>
      <c r="T117" t="str">
        <f>"20:16:46.353"</f>
        <v>20:16:46.353</v>
      </c>
      <c r="U117" t="str">
        <f t="shared" si="9"/>
        <v>A8A14F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9</v>
      </c>
      <c r="AF117" t="s">
        <v>145</v>
      </c>
      <c r="AG117">
        <v>0</v>
      </c>
      <c r="AH117">
        <v>3</v>
      </c>
      <c r="AI117">
        <v>1</v>
      </c>
      <c r="AJ117">
        <v>0</v>
      </c>
      <c r="AK117" t="s">
        <v>237</v>
      </c>
      <c r="AL117">
        <v>36.106245999999999</v>
      </c>
      <c r="AM117" t="s">
        <v>238</v>
      </c>
      <c r="AN117">
        <v>-79.951779999999999</v>
      </c>
      <c r="AO117">
        <v>100</v>
      </c>
      <c r="AP117">
        <v>1300</v>
      </c>
      <c r="AQ117" t="s">
        <v>129</v>
      </c>
      <c r="AR117">
        <v>-40</v>
      </c>
      <c r="AS117">
        <v>-34</v>
      </c>
      <c r="AT117">
        <v>960</v>
      </c>
      <c r="BB117" t="str">
        <f t="shared" si="10"/>
        <v>1200</v>
      </c>
      <c r="BC117">
        <v>1</v>
      </c>
      <c r="BD117" t="str">
        <f t="shared" si="13"/>
        <v xml:space="preserve">N655WP  </v>
      </c>
      <c r="BE117">
        <v>1</v>
      </c>
      <c r="BG117">
        <v>0</v>
      </c>
      <c r="BH117">
        <v>0</v>
      </c>
      <c r="BI117">
        <v>0</v>
      </c>
      <c r="BJ117">
        <v>1275</v>
      </c>
      <c r="BK117">
        <v>-25</v>
      </c>
      <c r="BL117" t="s">
        <v>148</v>
      </c>
      <c r="BM117">
        <v>1</v>
      </c>
      <c r="BN117">
        <v>1</v>
      </c>
      <c r="BO117">
        <v>1</v>
      </c>
      <c r="BP117">
        <v>0</v>
      </c>
      <c r="BS117">
        <v>0</v>
      </c>
      <c r="BT117">
        <v>0</v>
      </c>
      <c r="BU117">
        <v>0</v>
      </c>
      <c r="CE117" t="str">
        <f>"20:16:46.456"</f>
        <v>20:16:46.456</v>
      </c>
      <c r="CF117">
        <v>455688079</v>
      </c>
      <c r="CS117">
        <v>3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131</v>
      </c>
      <c r="DA117">
        <v>404</v>
      </c>
      <c r="DB117">
        <v>0</v>
      </c>
      <c r="DC117" t="s">
        <v>152</v>
      </c>
      <c r="DD117" t="s">
        <v>153</v>
      </c>
      <c r="DG117">
        <v>13895426</v>
      </c>
      <c r="DI117">
        <v>1</v>
      </c>
      <c r="DJ117">
        <v>0</v>
      </c>
      <c r="DK117">
        <v>1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25">
      <c r="A118" t="str">
        <f>"10/06/2022 20:16:47.749"</f>
        <v>10/06/2022 20:16:47.749</v>
      </c>
      <c r="C118" t="str">
        <f t="shared" si="12"/>
        <v>FFDFD3C0</v>
      </c>
      <c r="D118" t="s">
        <v>123</v>
      </c>
      <c r="E118">
        <v>27</v>
      </c>
      <c r="H118">
        <v>102</v>
      </c>
      <c r="I118" t="s">
        <v>151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"20:16:47.469"</f>
        <v>20:16:47.469</v>
      </c>
      <c r="T118" t="str">
        <f>"20:16:47.369"</f>
        <v>20:16:47.369</v>
      </c>
      <c r="U118" t="str">
        <f t="shared" si="9"/>
        <v>A8A14F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9</v>
      </c>
      <c r="AF118" t="s">
        <v>125</v>
      </c>
      <c r="AG118">
        <v>0</v>
      </c>
      <c r="AH118">
        <v>3</v>
      </c>
      <c r="AI118">
        <v>1</v>
      </c>
      <c r="AJ118">
        <v>0</v>
      </c>
      <c r="AK118" t="s">
        <v>239</v>
      </c>
      <c r="AL118">
        <v>36.106074</v>
      </c>
      <c r="AM118" t="s">
        <v>240</v>
      </c>
      <c r="AN118">
        <v>-79.952037000000004</v>
      </c>
      <c r="AO118">
        <v>100</v>
      </c>
      <c r="AP118">
        <v>1300</v>
      </c>
      <c r="AQ118" t="s">
        <v>129</v>
      </c>
      <c r="AR118">
        <v>-39</v>
      </c>
      <c r="AS118">
        <v>-33</v>
      </c>
      <c r="AT118">
        <v>896</v>
      </c>
      <c r="BB118" t="str">
        <f t="shared" si="10"/>
        <v>1200</v>
      </c>
      <c r="BC118">
        <v>1</v>
      </c>
      <c r="BD118" t="str">
        <f t="shared" si="13"/>
        <v xml:space="preserve">N655WP  </v>
      </c>
      <c r="BE118">
        <v>1</v>
      </c>
      <c r="BG118">
        <v>0</v>
      </c>
      <c r="BH118">
        <v>0</v>
      </c>
      <c r="BI118">
        <v>0</v>
      </c>
      <c r="BJ118">
        <v>1300</v>
      </c>
      <c r="BK118">
        <v>0</v>
      </c>
      <c r="BL118" t="s">
        <v>180</v>
      </c>
      <c r="BM118">
        <v>1</v>
      </c>
      <c r="BN118">
        <v>1</v>
      </c>
      <c r="BO118">
        <v>1</v>
      </c>
      <c r="BP118">
        <v>0</v>
      </c>
      <c r="BS118">
        <v>0</v>
      </c>
      <c r="BT118">
        <v>0</v>
      </c>
      <c r="BU118">
        <v>0</v>
      </c>
      <c r="CE118" t="str">
        <f>"20:16:47.476"</f>
        <v>20:16:47.476</v>
      </c>
      <c r="CF118">
        <v>475588745</v>
      </c>
      <c r="CS118">
        <v>3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131</v>
      </c>
      <c r="DA118">
        <v>404</v>
      </c>
      <c r="DB118">
        <v>0</v>
      </c>
      <c r="DC118" t="s">
        <v>152</v>
      </c>
      <c r="DD118" t="s">
        <v>153</v>
      </c>
      <c r="DG118">
        <v>13895651</v>
      </c>
      <c r="DI118">
        <v>1</v>
      </c>
      <c r="DJ118">
        <v>0</v>
      </c>
      <c r="DK118">
        <v>0</v>
      </c>
      <c r="DL118">
        <v>0</v>
      </c>
      <c r="DM118">
        <v>0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25">
      <c r="A119" t="str">
        <f>"10/06/2022 20:16:47.749"</f>
        <v>10/06/2022 20:16:47.749</v>
      </c>
      <c r="C119" t="str">
        <f t="shared" si="12"/>
        <v>FFDFD3C0</v>
      </c>
      <c r="D119" t="s">
        <v>134</v>
      </c>
      <c r="E119">
        <v>4</v>
      </c>
      <c r="F119">
        <v>1004</v>
      </c>
      <c r="G119" t="s">
        <v>135</v>
      </c>
      <c r="J119" t="s">
        <v>136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"20:16:47.469"</f>
        <v>20:16:47.469</v>
      </c>
      <c r="T119" t="str">
        <f>"20:16:47.369"</f>
        <v>20:16:47.369</v>
      </c>
      <c r="U119" t="str">
        <f t="shared" si="9"/>
        <v>A8A14F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9</v>
      </c>
      <c r="AF119" t="s">
        <v>125</v>
      </c>
      <c r="AG119">
        <v>0</v>
      </c>
      <c r="AH119">
        <v>3</v>
      </c>
      <c r="AI119">
        <v>1</v>
      </c>
      <c r="AJ119">
        <v>0</v>
      </c>
      <c r="AK119" t="s">
        <v>239</v>
      </c>
      <c r="AL119">
        <v>36.106074</v>
      </c>
      <c r="AM119" t="s">
        <v>240</v>
      </c>
      <c r="AN119">
        <v>-79.952037000000004</v>
      </c>
      <c r="AO119">
        <v>100</v>
      </c>
      <c r="AP119">
        <v>1300</v>
      </c>
      <c r="AQ119" t="s">
        <v>129</v>
      </c>
      <c r="AR119">
        <v>-39</v>
      </c>
      <c r="AS119">
        <v>-33</v>
      </c>
      <c r="AT119">
        <v>896</v>
      </c>
      <c r="BB119" t="str">
        <f t="shared" si="10"/>
        <v>1200</v>
      </c>
      <c r="BC119">
        <v>1</v>
      </c>
      <c r="BD119" t="str">
        <f t="shared" si="13"/>
        <v xml:space="preserve">N655WP  </v>
      </c>
      <c r="BE119">
        <v>1</v>
      </c>
      <c r="BG119">
        <v>0</v>
      </c>
      <c r="BH119">
        <v>0</v>
      </c>
      <c r="BI119">
        <v>0</v>
      </c>
      <c r="BJ119">
        <v>1300</v>
      </c>
      <c r="BK119">
        <v>0</v>
      </c>
      <c r="BL119" t="s">
        <v>180</v>
      </c>
      <c r="BM119">
        <v>1</v>
      </c>
      <c r="BN119">
        <v>1</v>
      </c>
      <c r="BO119">
        <v>1</v>
      </c>
      <c r="BP119">
        <v>0</v>
      </c>
      <c r="BS119">
        <v>0</v>
      </c>
      <c r="BT119">
        <v>0</v>
      </c>
      <c r="BU119">
        <v>0</v>
      </c>
      <c r="CE119" t="str">
        <f>"20:16:47.476"</f>
        <v>20:16:47.476</v>
      </c>
      <c r="CF119">
        <v>475588745</v>
      </c>
      <c r="CS119">
        <v>3</v>
      </c>
      <c r="CT119">
        <v>2</v>
      </c>
      <c r="CU119">
        <v>0</v>
      </c>
      <c r="CV119">
        <v>2</v>
      </c>
      <c r="CW119">
        <v>0</v>
      </c>
      <c r="CX119">
        <v>7</v>
      </c>
      <c r="CY119">
        <v>7</v>
      </c>
      <c r="CZ119" t="s">
        <v>131</v>
      </c>
      <c r="DA119">
        <v>404</v>
      </c>
      <c r="DB119">
        <v>0</v>
      </c>
      <c r="DC119" t="s">
        <v>152</v>
      </c>
      <c r="DD119" t="s">
        <v>153</v>
      </c>
      <c r="DG119">
        <v>13895651</v>
      </c>
      <c r="DI119">
        <v>1</v>
      </c>
      <c r="DJ119">
        <v>0</v>
      </c>
      <c r="DK119">
        <v>1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25">
      <c r="A120" t="str">
        <f>"10/06/2022 20:16:47.749"</f>
        <v>10/06/2022 20:16:47.749</v>
      </c>
      <c r="C120" t="str">
        <f t="shared" si="12"/>
        <v>FFDFD3C0</v>
      </c>
      <c r="D120" t="s">
        <v>123</v>
      </c>
      <c r="E120">
        <v>25</v>
      </c>
      <c r="H120">
        <v>100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"20:16:47.469"</f>
        <v>20:16:47.469</v>
      </c>
      <c r="T120" t="str">
        <f>"20:16:47.369"</f>
        <v>20:16:47.369</v>
      </c>
      <c r="U120" t="str">
        <f t="shared" si="9"/>
        <v>A8A14F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9</v>
      </c>
      <c r="AF120" t="s">
        <v>125</v>
      </c>
      <c r="AG120">
        <v>0</v>
      </c>
      <c r="AH120">
        <v>3</v>
      </c>
      <c r="AI120">
        <v>1</v>
      </c>
      <c r="AJ120">
        <v>0</v>
      </c>
      <c r="AK120" t="s">
        <v>239</v>
      </c>
      <c r="AL120">
        <v>36.106074</v>
      </c>
      <c r="AM120" t="s">
        <v>240</v>
      </c>
      <c r="AN120">
        <v>-79.952037000000004</v>
      </c>
      <c r="AO120">
        <v>100</v>
      </c>
      <c r="AP120">
        <v>1300</v>
      </c>
      <c r="AQ120" t="s">
        <v>129</v>
      </c>
      <c r="AR120">
        <v>-39</v>
      </c>
      <c r="AS120">
        <v>-33</v>
      </c>
      <c r="AT120">
        <v>896</v>
      </c>
      <c r="BB120" t="str">
        <f t="shared" si="10"/>
        <v>1200</v>
      </c>
      <c r="BC120">
        <v>1</v>
      </c>
      <c r="BD120" t="str">
        <f t="shared" si="13"/>
        <v xml:space="preserve">N655WP  </v>
      </c>
      <c r="BE120">
        <v>1</v>
      </c>
      <c r="BG120">
        <v>0</v>
      </c>
      <c r="BH120">
        <v>0</v>
      </c>
      <c r="BI120">
        <v>0</v>
      </c>
      <c r="BJ120">
        <v>1300</v>
      </c>
      <c r="BK120">
        <v>0</v>
      </c>
      <c r="BL120" t="s">
        <v>180</v>
      </c>
      <c r="BM120">
        <v>1</v>
      </c>
      <c r="BN120">
        <v>1</v>
      </c>
      <c r="BO120">
        <v>1</v>
      </c>
      <c r="BP120">
        <v>0</v>
      </c>
      <c r="BS120">
        <v>0</v>
      </c>
      <c r="BT120">
        <v>0</v>
      </c>
      <c r="BU120">
        <v>0</v>
      </c>
      <c r="CE120" t="str">
        <f>"20:16:47.476"</f>
        <v>20:16:47.476</v>
      </c>
      <c r="CF120">
        <v>475588745</v>
      </c>
      <c r="CS120">
        <v>3</v>
      </c>
      <c r="CT120">
        <v>2</v>
      </c>
      <c r="CU120">
        <v>0</v>
      </c>
      <c r="CV120">
        <v>2</v>
      </c>
      <c r="CW120">
        <v>0</v>
      </c>
      <c r="CX120">
        <v>7</v>
      </c>
      <c r="CY120">
        <v>7</v>
      </c>
      <c r="CZ120" t="s">
        <v>131</v>
      </c>
      <c r="DA120">
        <v>404</v>
      </c>
      <c r="DB120">
        <v>0</v>
      </c>
      <c r="DC120" t="s">
        <v>152</v>
      </c>
      <c r="DD120" t="s">
        <v>153</v>
      </c>
      <c r="DG120">
        <v>13895651</v>
      </c>
      <c r="DI120">
        <v>1</v>
      </c>
      <c r="DJ120">
        <v>0</v>
      </c>
      <c r="DK120">
        <v>1</v>
      </c>
      <c r="DL120">
        <v>0</v>
      </c>
      <c r="DM120">
        <v>0</v>
      </c>
      <c r="DN120">
        <v>1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25">
      <c r="A121" t="str">
        <f>"10/06/2022 20:16:47.749"</f>
        <v>10/06/2022 20:16:47.749</v>
      </c>
      <c r="C121" t="str">
        <f t="shared" si="12"/>
        <v>FFDFD3C0</v>
      </c>
      <c r="D121" t="s">
        <v>134</v>
      </c>
      <c r="E121">
        <v>5</v>
      </c>
      <c r="F121">
        <v>1005</v>
      </c>
      <c r="G121" t="s">
        <v>155</v>
      </c>
      <c r="J121" t="s">
        <v>136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"20:16:47.469"</f>
        <v>20:16:47.469</v>
      </c>
      <c r="T121" t="str">
        <f>"20:16:47.369"</f>
        <v>20:16:47.369</v>
      </c>
      <c r="U121" t="str">
        <f t="shared" si="9"/>
        <v>A8A14F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9</v>
      </c>
      <c r="AF121" t="s">
        <v>145</v>
      </c>
      <c r="AG121">
        <v>0</v>
      </c>
      <c r="AH121">
        <v>3</v>
      </c>
      <c r="AI121">
        <v>1</v>
      </c>
      <c r="AJ121">
        <v>0</v>
      </c>
      <c r="AK121" t="s">
        <v>239</v>
      </c>
      <c r="AL121">
        <v>36.106074</v>
      </c>
      <c r="AM121" t="s">
        <v>240</v>
      </c>
      <c r="AN121">
        <v>-79.952037000000004</v>
      </c>
      <c r="AO121">
        <v>100</v>
      </c>
      <c r="AP121">
        <v>1300</v>
      </c>
      <c r="AQ121" t="s">
        <v>129</v>
      </c>
      <c r="AR121">
        <v>-39</v>
      </c>
      <c r="AS121">
        <v>-33</v>
      </c>
      <c r="AT121">
        <v>896</v>
      </c>
      <c r="BB121" t="str">
        <f t="shared" si="10"/>
        <v>1200</v>
      </c>
      <c r="BC121">
        <v>1</v>
      </c>
      <c r="BD121" t="str">
        <f t="shared" si="13"/>
        <v xml:space="preserve">N655WP  </v>
      </c>
      <c r="BE121">
        <v>1</v>
      </c>
      <c r="BG121">
        <v>0</v>
      </c>
      <c r="BH121">
        <v>0</v>
      </c>
      <c r="BI121">
        <v>0</v>
      </c>
      <c r="BJ121">
        <v>1300</v>
      </c>
      <c r="BK121">
        <v>0</v>
      </c>
      <c r="BL121" t="s">
        <v>148</v>
      </c>
      <c r="BM121">
        <v>1</v>
      </c>
      <c r="BN121">
        <v>1</v>
      </c>
      <c r="BO121">
        <v>1</v>
      </c>
      <c r="BP121">
        <v>0</v>
      </c>
      <c r="BS121">
        <v>0</v>
      </c>
      <c r="BT121">
        <v>0</v>
      </c>
      <c r="BU121">
        <v>0</v>
      </c>
      <c r="CE121" t="str">
        <f>"20:16:47.476"</f>
        <v>20:16:47.476</v>
      </c>
      <c r="CF121">
        <v>475588745</v>
      </c>
      <c r="CS121">
        <v>3</v>
      </c>
      <c r="CT121">
        <v>2</v>
      </c>
      <c r="CU121">
        <v>0</v>
      </c>
      <c r="CV121">
        <v>2</v>
      </c>
      <c r="CW121">
        <v>0</v>
      </c>
      <c r="CX121">
        <v>7</v>
      </c>
      <c r="CY121">
        <v>7</v>
      </c>
      <c r="CZ121" t="s">
        <v>131</v>
      </c>
      <c r="DA121">
        <v>404</v>
      </c>
      <c r="DB121">
        <v>0</v>
      </c>
      <c r="DC121" t="s">
        <v>152</v>
      </c>
      <c r="DD121" t="s">
        <v>153</v>
      </c>
      <c r="DG121">
        <v>13895651</v>
      </c>
      <c r="DI121">
        <v>1</v>
      </c>
      <c r="DJ121">
        <v>0</v>
      </c>
      <c r="DK121">
        <v>1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25">
      <c r="A122" t="str">
        <f>"10/06/2022 20:16:48.796"</f>
        <v>10/06/2022 20:16:48.796</v>
      </c>
      <c r="C122" t="str">
        <f t="shared" si="12"/>
        <v>FFDFD3C0</v>
      </c>
      <c r="D122" t="s">
        <v>123</v>
      </c>
      <c r="E122">
        <v>27</v>
      </c>
      <c r="H122">
        <v>102</v>
      </c>
      <c r="I122" t="s">
        <v>151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"20:16:48.383"</f>
        <v>20:16:48.383</v>
      </c>
      <c r="T122" t="str">
        <f>"20:16:47.983"</f>
        <v>20:16:47.983</v>
      </c>
      <c r="U122" t="str">
        <f t="shared" si="9"/>
        <v>A8A14F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9</v>
      </c>
      <c r="AF122" t="s">
        <v>125</v>
      </c>
      <c r="AG122">
        <v>0</v>
      </c>
      <c r="AH122">
        <v>3</v>
      </c>
      <c r="AI122">
        <v>1</v>
      </c>
      <c r="AJ122">
        <v>0</v>
      </c>
      <c r="AK122" t="s">
        <v>241</v>
      </c>
      <c r="AL122">
        <v>36.105924000000002</v>
      </c>
      <c r="AM122" t="s">
        <v>242</v>
      </c>
      <c r="AN122">
        <v>-79.952188000000007</v>
      </c>
      <c r="AO122">
        <v>100</v>
      </c>
      <c r="AP122">
        <v>1400</v>
      </c>
      <c r="AQ122" t="s">
        <v>129</v>
      </c>
      <c r="AR122">
        <v>-39</v>
      </c>
      <c r="AS122">
        <v>-33</v>
      </c>
      <c r="AT122">
        <v>832</v>
      </c>
      <c r="BB122" t="str">
        <f t="shared" si="10"/>
        <v>1200</v>
      </c>
      <c r="BC122">
        <v>1</v>
      </c>
      <c r="BD122" t="str">
        <f t="shared" si="13"/>
        <v xml:space="preserve">N655WP  </v>
      </c>
      <c r="BE122">
        <v>1</v>
      </c>
      <c r="BG122">
        <v>0</v>
      </c>
      <c r="BH122">
        <v>0</v>
      </c>
      <c r="BI122">
        <v>0</v>
      </c>
      <c r="BJ122">
        <v>1300</v>
      </c>
      <c r="BK122">
        <v>-100</v>
      </c>
      <c r="BL122" t="s">
        <v>180</v>
      </c>
      <c r="BM122">
        <v>1</v>
      </c>
      <c r="BN122">
        <v>1</v>
      </c>
      <c r="BO122">
        <v>1</v>
      </c>
      <c r="BP122">
        <v>0</v>
      </c>
      <c r="BS122">
        <v>0</v>
      </c>
      <c r="BT122">
        <v>0</v>
      </c>
      <c r="BU122">
        <v>0</v>
      </c>
      <c r="CE122" t="str">
        <f>"20:16:48.391"</f>
        <v>20:16:48.391</v>
      </c>
      <c r="CF122">
        <v>390561612</v>
      </c>
      <c r="CS122">
        <v>3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131</v>
      </c>
      <c r="DA122">
        <v>403</v>
      </c>
      <c r="DB122">
        <v>0</v>
      </c>
      <c r="DC122" t="s">
        <v>199</v>
      </c>
      <c r="DD122" t="s">
        <v>200</v>
      </c>
      <c r="DG122">
        <v>63118</v>
      </c>
      <c r="DI122">
        <v>1</v>
      </c>
      <c r="DJ122">
        <v>0</v>
      </c>
      <c r="DK122">
        <v>0</v>
      </c>
      <c r="DL122">
        <v>0</v>
      </c>
      <c r="DM122">
        <v>0</v>
      </c>
      <c r="DN122">
        <v>1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25">
      <c r="A123" t="str">
        <f>"10/06/2022 20:16:48.796"</f>
        <v>10/06/2022 20:16:48.796</v>
      </c>
      <c r="C123" t="str">
        <f t="shared" si="12"/>
        <v>FFDFD3C0</v>
      </c>
      <c r="D123" t="s">
        <v>123</v>
      </c>
      <c r="E123">
        <v>25</v>
      </c>
      <c r="H123">
        <v>100</v>
      </c>
      <c r="I123" t="s">
        <v>124</v>
      </c>
      <c r="J123" t="s">
        <v>125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"20:16:48.391"</f>
        <v>20:16:48.391</v>
      </c>
      <c r="T123" t="str">
        <f>"20:16:48.391"</f>
        <v>20:16:48.391</v>
      </c>
      <c r="U123" t="str">
        <f t="shared" si="9"/>
        <v>A8A14F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9</v>
      </c>
      <c r="AF123" t="s">
        <v>125</v>
      </c>
      <c r="AG123">
        <v>0</v>
      </c>
      <c r="AH123">
        <v>3</v>
      </c>
      <c r="AI123">
        <v>1</v>
      </c>
      <c r="AJ123">
        <v>0</v>
      </c>
      <c r="AK123" t="s">
        <v>241</v>
      </c>
      <c r="AL123">
        <v>36.105924000000002</v>
      </c>
      <c r="AM123" t="s">
        <v>242</v>
      </c>
      <c r="AN123">
        <v>-79.952188000000007</v>
      </c>
      <c r="AO123">
        <v>100</v>
      </c>
      <c r="AP123">
        <v>1400</v>
      </c>
      <c r="AQ123" t="s">
        <v>129</v>
      </c>
      <c r="AR123">
        <v>-39</v>
      </c>
      <c r="AS123">
        <v>-32</v>
      </c>
      <c r="AT123">
        <v>960</v>
      </c>
      <c r="BB123" t="str">
        <f t="shared" si="10"/>
        <v>1200</v>
      </c>
      <c r="BC123">
        <v>1</v>
      </c>
      <c r="BD123" t="str">
        <f t="shared" si="13"/>
        <v xml:space="preserve">N655WP  </v>
      </c>
      <c r="BE123">
        <v>1</v>
      </c>
      <c r="BG123">
        <v>0</v>
      </c>
      <c r="BH123">
        <v>0</v>
      </c>
      <c r="BI123">
        <v>0</v>
      </c>
      <c r="BJ123">
        <v>1225</v>
      </c>
      <c r="BK123">
        <v>-175</v>
      </c>
      <c r="BL123" t="s">
        <v>180</v>
      </c>
      <c r="BM123">
        <v>1</v>
      </c>
      <c r="BN123">
        <v>1</v>
      </c>
      <c r="BO123">
        <v>1</v>
      </c>
      <c r="BP123">
        <v>0</v>
      </c>
      <c r="BS123">
        <v>0</v>
      </c>
      <c r="BT123">
        <v>0</v>
      </c>
      <c r="BU123">
        <v>0</v>
      </c>
      <c r="CE123" t="str">
        <f>"20:16:48.391"</f>
        <v>20:16:48.391</v>
      </c>
      <c r="CF123">
        <v>390809279</v>
      </c>
      <c r="CS123">
        <v>3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131</v>
      </c>
      <c r="DA123">
        <v>391</v>
      </c>
      <c r="DB123">
        <v>1</v>
      </c>
      <c r="DC123" t="s">
        <v>132</v>
      </c>
      <c r="DD123" t="s">
        <v>133</v>
      </c>
      <c r="DG123">
        <v>8186658</v>
      </c>
      <c r="DI123">
        <v>1</v>
      </c>
      <c r="DJ123">
        <v>0</v>
      </c>
      <c r="DK123">
        <v>1</v>
      </c>
      <c r="DL123">
        <v>0</v>
      </c>
      <c r="DM123">
        <v>0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25">
      <c r="A124" t="str">
        <f>"10/06/2022 20:16:48.796"</f>
        <v>10/06/2022 20:16:48.796</v>
      </c>
      <c r="C124" t="str">
        <f t="shared" si="12"/>
        <v>FFDFD3C0</v>
      </c>
      <c r="D124" t="s">
        <v>134</v>
      </c>
      <c r="E124">
        <v>4</v>
      </c>
      <c r="F124">
        <v>1004</v>
      </c>
      <c r="G124" t="s">
        <v>135</v>
      </c>
      <c r="J124" t="s">
        <v>136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"20:16:48.391"</f>
        <v>20:16:48.391</v>
      </c>
      <c r="T124" t="str">
        <f>"20:16:48.391"</f>
        <v>20:16:48.391</v>
      </c>
      <c r="U124" t="str">
        <f t="shared" si="9"/>
        <v>A8A14F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9</v>
      </c>
      <c r="AF124" t="s">
        <v>125</v>
      </c>
      <c r="AG124">
        <v>0</v>
      </c>
      <c r="AH124">
        <v>3</v>
      </c>
      <c r="AI124">
        <v>1</v>
      </c>
      <c r="AJ124">
        <v>0</v>
      </c>
      <c r="AK124" t="s">
        <v>241</v>
      </c>
      <c r="AL124">
        <v>36.105924000000002</v>
      </c>
      <c r="AM124" t="s">
        <v>242</v>
      </c>
      <c r="AN124">
        <v>-79.952188000000007</v>
      </c>
      <c r="AO124">
        <v>100</v>
      </c>
      <c r="AP124">
        <v>1400</v>
      </c>
      <c r="AQ124" t="s">
        <v>129</v>
      </c>
      <c r="AR124">
        <v>-39</v>
      </c>
      <c r="AS124">
        <v>-32</v>
      </c>
      <c r="AT124">
        <v>960</v>
      </c>
      <c r="BB124" t="str">
        <f t="shared" si="10"/>
        <v>1200</v>
      </c>
      <c r="BC124">
        <v>1</v>
      </c>
      <c r="BD124" t="str">
        <f t="shared" si="13"/>
        <v xml:space="preserve">N655WP  </v>
      </c>
      <c r="BE124">
        <v>1</v>
      </c>
      <c r="BG124">
        <v>0</v>
      </c>
      <c r="BH124">
        <v>0</v>
      </c>
      <c r="BI124">
        <v>0</v>
      </c>
      <c r="BJ124">
        <v>1225</v>
      </c>
      <c r="BK124">
        <v>-175</v>
      </c>
      <c r="BL124" t="s">
        <v>180</v>
      </c>
      <c r="BM124">
        <v>1</v>
      </c>
      <c r="BN124">
        <v>1</v>
      </c>
      <c r="BO124">
        <v>1</v>
      </c>
      <c r="BP124">
        <v>0</v>
      </c>
      <c r="BS124">
        <v>0</v>
      </c>
      <c r="BT124">
        <v>0</v>
      </c>
      <c r="BU124">
        <v>0</v>
      </c>
      <c r="CE124" t="str">
        <f>"20:16:48.391"</f>
        <v>20:16:48.391</v>
      </c>
      <c r="CF124">
        <v>390809279</v>
      </c>
      <c r="CS124">
        <v>3</v>
      </c>
      <c r="CT124">
        <v>2</v>
      </c>
      <c r="CU124">
        <v>0</v>
      </c>
      <c r="CV124">
        <v>2</v>
      </c>
      <c r="CW124">
        <v>0</v>
      </c>
      <c r="CX124">
        <v>5</v>
      </c>
      <c r="CY124">
        <v>7</v>
      </c>
      <c r="CZ124" t="s">
        <v>131</v>
      </c>
      <c r="DA124">
        <v>391</v>
      </c>
      <c r="DB124">
        <v>1</v>
      </c>
      <c r="DC124" t="s">
        <v>132</v>
      </c>
      <c r="DD124" t="s">
        <v>133</v>
      </c>
      <c r="DG124">
        <v>8186658</v>
      </c>
      <c r="DI124">
        <v>1</v>
      </c>
      <c r="DJ124">
        <v>0</v>
      </c>
      <c r="DK124">
        <v>1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25">
      <c r="A125" t="str">
        <f>"10/06/2022 20:16:49.218"</f>
        <v>10/06/2022 20:16:49.218</v>
      </c>
      <c r="C125" t="str">
        <f t="shared" si="12"/>
        <v>FFDFD3C0</v>
      </c>
      <c r="D125" t="s">
        <v>134</v>
      </c>
      <c r="E125">
        <v>5</v>
      </c>
      <c r="F125">
        <v>1005</v>
      </c>
      <c r="G125" t="s">
        <v>155</v>
      </c>
      <c r="J125" t="s">
        <v>136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"20:16:48.852"</f>
        <v>20:16:48.852</v>
      </c>
      <c r="T125" t="str">
        <f>"20:16:48.852"</f>
        <v>20:16:48.852</v>
      </c>
      <c r="U125" t="str">
        <f t="shared" si="9"/>
        <v>A8A14F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9</v>
      </c>
      <c r="AF125" t="s">
        <v>145</v>
      </c>
      <c r="AG125">
        <v>0</v>
      </c>
      <c r="AH125">
        <v>3</v>
      </c>
      <c r="AI125">
        <v>1</v>
      </c>
      <c r="AJ125">
        <v>0</v>
      </c>
      <c r="AK125" t="s">
        <v>243</v>
      </c>
      <c r="AL125">
        <v>36.105859000000002</v>
      </c>
      <c r="AM125" t="s">
        <v>244</v>
      </c>
      <c r="AN125">
        <v>-79.952295000000007</v>
      </c>
      <c r="AO125">
        <v>100</v>
      </c>
      <c r="AP125">
        <v>1400</v>
      </c>
      <c r="AQ125" t="s">
        <v>129</v>
      </c>
      <c r="AR125">
        <v>-39</v>
      </c>
      <c r="AS125">
        <v>-31</v>
      </c>
      <c r="AT125">
        <v>1024</v>
      </c>
      <c r="BB125" t="str">
        <f t="shared" si="10"/>
        <v>1200</v>
      </c>
      <c r="BC125">
        <v>1</v>
      </c>
      <c r="BD125" t="str">
        <f t="shared" si="13"/>
        <v xml:space="preserve">N655WP  </v>
      </c>
      <c r="BE125">
        <v>1</v>
      </c>
      <c r="BG125">
        <v>0</v>
      </c>
      <c r="BH125">
        <v>0</v>
      </c>
      <c r="BI125">
        <v>0</v>
      </c>
      <c r="BJ125">
        <v>1325</v>
      </c>
      <c r="BK125">
        <v>-75</v>
      </c>
      <c r="BL125" t="s">
        <v>148</v>
      </c>
      <c r="BM125">
        <v>1</v>
      </c>
      <c r="BN125">
        <v>1</v>
      </c>
      <c r="BO125">
        <v>1</v>
      </c>
      <c r="BP125">
        <v>0</v>
      </c>
      <c r="BS125">
        <v>0</v>
      </c>
      <c r="BT125">
        <v>0</v>
      </c>
      <c r="BU125">
        <v>0</v>
      </c>
      <c r="CE125" t="str">
        <f>"20:16:48.855"</f>
        <v>20:16:48.855</v>
      </c>
      <c r="CF125">
        <v>855454355</v>
      </c>
      <c r="CS125">
        <v>3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131</v>
      </c>
      <c r="DA125">
        <v>404</v>
      </c>
      <c r="DB125">
        <v>0</v>
      </c>
      <c r="DC125" t="s">
        <v>152</v>
      </c>
      <c r="DD125" t="s">
        <v>153</v>
      </c>
      <c r="DG125">
        <v>13895939</v>
      </c>
      <c r="DI125">
        <v>1</v>
      </c>
      <c r="DJ125">
        <v>0</v>
      </c>
      <c r="DK125">
        <v>0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25">
      <c r="A126" t="str">
        <f>"10/06/2022 20:16:49.937"</f>
        <v>10/06/2022 20:16:49.937</v>
      </c>
      <c r="C126" t="str">
        <f t="shared" si="12"/>
        <v>FFDFD3C0</v>
      </c>
      <c r="D126" t="s">
        <v>123</v>
      </c>
      <c r="E126">
        <v>27</v>
      </c>
      <c r="H126">
        <v>102</v>
      </c>
      <c r="I126" t="s">
        <v>151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"20:16:49.703"</f>
        <v>20:16:49.703</v>
      </c>
      <c r="T126" t="str">
        <f>"20:16:48.903"</f>
        <v>20:16:48.903</v>
      </c>
      <c r="U126" t="str">
        <f t="shared" si="9"/>
        <v>A8A14F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9</v>
      </c>
      <c r="AF126" t="s">
        <v>125</v>
      </c>
      <c r="AG126">
        <v>0</v>
      </c>
      <c r="AH126">
        <v>3</v>
      </c>
      <c r="AI126">
        <v>1</v>
      </c>
      <c r="AJ126">
        <v>0</v>
      </c>
      <c r="AK126" t="s">
        <v>245</v>
      </c>
      <c r="AL126">
        <v>36.105772999999999</v>
      </c>
      <c r="AM126" t="s">
        <v>246</v>
      </c>
      <c r="AN126">
        <v>-79.952466000000001</v>
      </c>
      <c r="AO126">
        <v>100</v>
      </c>
      <c r="AP126">
        <v>1400</v>
      </c>
      <c r="AQ126" t="s">
        <v>129</v>
      </c>
      <c r="AR126">
        <v>-39</v>
      </c>
      <c r="AS126">
        <v>-31</v>
      </c>
      <c r="AT126">
        <v>1024</v>
      </c>
      <c r="BB126" t="str">
        <f t="shared" si="10"/>
        <v>1200</v>
      </c>
      <c r="BC126">
        <v>1</v>
      </c>
      <c r="BD126" t="str">
        <f t="shared" si="13"/>
        <v xml:space="preserve">N655WP  </v>
      </c>
      <c r="BE126">
        <v>1</v>
      </c>
      <c r="BG126">
        <v>0</v>
      </c>
      <c r="BH126">
        <v>0</v>
      </c>
      <c r="BI126">
        <v>0</v>
      </c>
      <c r="BJ126">
        <v>1325</v>
      </c>
      <c r="BK126">
        <v>-75</v>
      </c>
      <c r="BL126" t="s">
        <v>180</v>
      </c>
      <c r="BM126">
        <v>1</v>
      </c>
      <c r="BN126">
        <v>1</v>
      </c>
      <c r="BO126">
        <v>1</v>
      </c>
      <c r="BP126">
        <v>0</v>
      </c>
      <c r="BS126">
        <v>0</v>
      </c>
      <c r="BT126">
        <v>0</v>
      </c>
      <c r="BU126">
        <v>0</v>
      </c>
      <c r="CE126" t="str">
        <f>"20:16:49.710"</f>
        <v>20:16:49.710</v>
      </c>
      <c r="CF126">
        <v>710433193</v>
      </c>
      <c r="CS126">
        <v>3</v>
      </c>
      <c r="CT126">
        <v>2</v>
      </c>
      <c r="CU126">
        <v>0</v>
      </c>
      <c r="CV126">
        <v>2</v>
      </c>
      <c r="CW126">
        <v>0</v>
      </c>
      <c r="CX126">
        <v>5</v>
      </c>
      <c r="CY126">
        <v>7</v>
      </c>
      <c r="CZ126" t="s">
        <v>131</v>
      </c>
      <c r="DA126">
        <v>403</v>
      </c>
      <c r="DB126">
        <v>0</v>
      </c>
      <c r="DC126" t="s">
        <v>199</v>
      </c>
      <c r="DD126" t="s">
        <v>200</v>
      </c>
      <c r="DG126">
        <v>65364</v>
      </c>
      <c r="DI126">
        <v>1</v>
      </c>
      <c r="DJ126">
        <v>0</v>
      </c>
      <c r="DK126">
        <v>0</v>
      </c>
      <c r="DL126">
        <v>0</v>
      </c>
      <c r="DM126">
        <v>0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25">
      <c r="A127" t="str">
        <f>"10/06/2022 20:16:49.937"</f>
        <v>10/06/2022 20:16:49.937</v>
      </c>
      <c r="C127" t="str">
        <f t="shared" si="12"/>
        <v>FFDFD3C0</v>
      </c>
      <c r="D127" t="s">
        <v>123</v>
      </c>
      <c r="E127">
        <v>25</v>
      </c>
      <c r="H127">
        <v>100</v>
      </c>
      <c r="I127" t="s">
        <v>124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"20:16:49.703"</f>
        <v>20:16:49.703</v>
      </c>
      <c r="T127" t="str">
        <f>"20:16:48.903"</f>
        <v>20:16:48.903</v>
      </c>
      <c r="U127" t="str">
        <f t="shared" si="9"/>
        <v>A8A14F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9</v>
      </c>
      <c r="AF127" t="s">
        <v>125</v>
      </c>
      <c r="AG127">
        <v>0</v>
      </c>
      <c r="AH127">
        <v>3</v>
      </c>
      <c r="AI127">
        <v>1</v>
      </c>
      <c r="AJ127">
        <v>0</v>
      </c>
      <c r="AK127" t="s">
        <v>245</v>
      </c>
      <c r="AL127">
        <v>36.105772999999999</v>
      </c>
      <c r="AM127" t="s">
        <v>246</v>
      </c>
      <c r="AN127">
        <v>-79.952466000000001</v>
      </c>
      <c r="AO127">
        <v>100</v>
      </c>
      <c r="AP127">
        <v>1400</v>
      </c>
      <c r="AQ127" t="s">
        <v>129</v>
      </c>
      <c r="AR127">
        <v>-39</v>
      </c>
      <c r="AS127">
        <v>-31</v>
      </c>
      <c r="AT127">
        <v>1024</v>
      </c>
      <c r="BB127" t="str">
        <f t="shared" si="10"/>
        <v>1200</v>
      </c>
      <c r="BC127">
        <v>1</v>
      </c>
      <c r="BD127" t="str">
        <f t="shared" si="13"/>
        <v xml:space="preserve">N655WP  </v>
      </c>
      <c r="BE127">
        <v>1</v>
      </c>
      <c r="BG127">
        <v>0</v>
      </c>
      <c r="BH127">
        <v>0</v>
      </c>
      <c r="BI127">
        <v>0</v>
      </c>
      <c r="BJ127">
        <v>1325</v>
      </c>
      <c r="BK127">
        <v>-75</v>
      </c>
      <c r="BL127" t="s">
        <v>180</v>
      </c>
      <c r="BM127">
        <v>1</v>
      </c>
      <c r="BN127">
        <v>1</v>
      </c>
      <c r="BO127">
        <v>1</v>
      </c>
      <c r="BP127">
        <v>0</v>
      </c>
      <c r="BS127">
        <v>0</v>
      </c>
      <c r="BT127">
        <v>0</v>
      </c>
      <c r="BU127">
        <v>0</v>
      </c>
      <c r="CE127" t="str">
        <f>"20:16:49.710"</f>
        <v>20:16:49.710</v>
      </c>
      <c r="CF127">
        <v>710433193</v>
      </c>
      <c r="CS127">
        <v>3</v>
      </c>
      <c r="CT127">
        <v>2</v>
      </c>
      <c r="CU127">
        <v>0</v>
      </c>
      <c r="CV127">
        <v>2</v>
      </c>
      <c r="CW127">
        <v>0</v>
      </c>
      <c r="CX127">
        <v>5</v>
      </c>
      <c r="CY127">
        <v>7</v>
      </c>
      <c r="CZ127" t="s">
        <v>131</v>
      </c>
      <c r="DA127">
        <v>403</v>
      </c>
      <c r="DB127">
        <v>0</v>
      </c>
      <c r="DC127" t="s">
        <v>199</v>
      </c>
      <c r="DD127" t="s">
        <v>200</v>
      </c>
      <c r="DG127">
        <v>65364</v>
      </c>
      <c r="DI127">
        <v>1</v>
      </c>
      <c r="DJ127">
        <v>0</v>
      </c>
      <c r="DK127">
        <v>1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25">
      <c r="A128" t="str">
        <f>"10/06/2022 20:16:49.937"</f>
        <v>10/06/2022 20:16:49.937</v>
      </c>
      <c r="C128" t="str">
        <f t="shared" si="12"/>
        <v>FFDFD3C0</v>
      </c>
      <c r="D128" t="s">
        <v>134</v>
      </c>
      <c r="E128">
        <v>4</v>
      </c>
      <c r="F128">
        <v>1004</v>
      </c>
      <c r="G128" t="s">
        <v>135</v>
      </c>
      <c r="J128" t="s">
        <v>136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"20:16:49.703"</f>
        <v>20:16:49.703</v>
      </c>
      <c r="T128" t="str">
        <f>"20:16:48.903"</f>
        <v>20:16:48.903</v>
      </c>
      <c r="U128" t="str">
        <f t="shared" si="9"/>
        <v>A8A14F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9</v>
      </c>
      <c r="AF128" t="s">
        <v>125</v>
      </c>
      <c r="AG128">
        <v>0</v>
      </c>
      <c r="AH128">
        <v>3</v>
      </c>
      <c r="AI128">
        <v>1</v>
      </c>
      <c r="AJ128">
        <v>0</v>
      </c>
      <c r="AK128" t="s">
        <v>245</v>
      </c>
      <c r="AL128">
        <v>36.105772999999999</v>
      </c>
      <c r="AM128" t="s">
        <v>246</v>
      </c>
      <c r="AN128">
        <v>-79.952466000000001</v>
      </c>
      <c r="AO128">
        <v>100</v>
      </c>
      <c r="AP128">
        <v>1400</v>
      </c>
      <c r="AQ128" t="s">
        <v>129</v>
      </c>
      <c r="AR128">
        <v>-39</v>
      </c>
      <c r="AS128">
        <v>-31</v>
      </c>
      <c r="AT128">
        <v>1024</v>
      </c>
      <c r="BB128" t="str">
        <f t="shared" si="10"/>
        <v>1200</v>
      </c>
      <c r="BC128">
        <v>1</v>
      </c>
      <c r="BD128" t="str">
        <f t="shared" si="13"/>
        <v xml:space="preserve">N655WP  </v>
      </c>
      <c r="BE128">
        <v>1</v>
      </c>
      <c r="BG128">
        <v>0</v>
      </c>
      <c r="BH128">
        <v>0</v>
      </c>
      <c r="BI128">
        <v>0</v>
      </c>
      <c r="BJ128">
        <v>1325</v>
      </c>
      <c r="BK128">
        <v>-75</v>
      </c>
      <c r="BL128" t="s">
        <v>180</v>
      </c>
      <c r="BM128">
        <v>1</v>
      </c>
      <c r="BN128">
        <v>1</v>
      </c>
      <c r="BO128">
        <v>1</v>
      </c>
      <c r="BP128">
        <v>0</v>
      </c>
      <c r="BS128">
        <v>0</v>
      </c>
      <c r="BT128">
        <v>0</v>
      </c>
      <c r="BU128">
        <v>0</v>
      </c>
      <c r="CE128" t="str">
        <f>"20:16:49.710"</f>
        <v>20:16:49.710</v>
      </c>
      <c r="CF128">
        <v>710433193</v>
      </c>
      <c r="CS128">
        <v>3</v>
      </c>
      <c r="CT128">
        <v>2</v>
      </c>
      <c r="CU128">
        <v>0</v>
      </c>
      <c r="CV128">
        <v>2</v>
      </c>
      <c r="CW128">
        <v>0</v>
      </c>
      <c r="CX128">
        <v>5</v>
      </c>
      <c r="CY128">
        <v>7</v>
      </c>
      <c r="CZ128" t="s">
        <v>131</v>
      </c>
      <c r="DA128">
        <v>403</v>
      </c>
      <c r="DB128">
        <v>0</v>
      </c>
      <c r="DC128" t="s">
        <v>199</v>
      </c>
      <c r="DD128" t="s">
        <v>200</v>
      </c>
      <c r="DG128">
        <v>65364</v>
      </c>
      <c r="DI128">
        <v>1</v>
      </c>
      <c r="DJ128">
        <v>0</v>
      </c>
      <c r="DK128">
        <v>1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25">
      <c r="A129" t="str">
        <f>"10/06/2022 20:16:50.531"</f>
        <v>10/06/2022 20:16:50.531</v>
      </c>
      <c r="C129" t="str">
        <f t="shared" si="12"/>
        <v>FFDFD3C0</v>
      </c>
      <c r="D129" t="s">
        <v>134</v>
      </c>
      <c r="E129">
        <v>5</v>
      </c>
      <c r="F129">
        <v>1005</v>
      </c>
      <c r="G129" t="s">
        <v>155</v>
      </c>
      <c r="J129" t="s">
        <v>136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"20:16:50.125"</f>
        <v>20:16:50.125</v>
      </c>
      <c r="T129" t="str">
        <f>"20:16:50.025"</f>
        <v>20:16:50.025</v>
      </c>
      <c r="U129" t="str">
        <f t="shared" si="9"/>
        <v>A8A14F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9</v>
      </c>
      <c r="AF129" t="s">
        <v>145</v>
      </c>
      <c r="AG129">
        <v>0</v>
      </c>
      <c r="AH129">
        <v>3</v>
      </c>
      <c r="AI129">
        <v>1</v>
      </c>
      <c r="AJ129">
        <v>0</v>
      </c>
      <c r="AK129" t="s">
        <v>247</v>
      </c>
      <c r="AL129">
        <v>36.105688000000001</v>
      </c>
      <c r="AM129" t="s">
        <v>248</v>
      </c>
      <c r="AN129">
        <v>-79.952595000000002</v>
      </c>
      <c r="AO129">
        <v>100</v>
      </c>
      <c r="AP129">
        <v>1400</v>
      </c>
      <c r="AQ129" t="s">
        <v>129</v>
      </c>
      <c r="AR129">
        <v>-38</v>
      </c>
      <c r="AS129">
        <v>-29</v>
      </c>
      <c r="AT129">
        <v>1088</v>
      </c>
      <c r="BB129" t="str">
        <f t="shared" si="10"/>
        <v>1200</v>
      </c>
      <c r="BC129">
        <v>1</v>
      </c>
      <c r="BD129" t="str">
        <f t="shared" si="13"/>
        <v xml:space="preserve">N655WP  </v>
      </c>
      <c r="BE129">
        <v>1</v>
      </c>
      <c r="BG129">
        <v>0</v>
      </c>
      <c r="BH129">
        <v>0</v>
      </c>
      <c r="BI129">
        <v>0</v>
      </c>
      <c r="BJ129">
        <v>1350</v>
      </c>
      <c r="BK129">
        <v>-50</v>
      </c>
      <c r="BL129" t="s">
        <v>148</v>
      </c>
      <c r="BM129">
        <v>1</v>
      </c>
      <c r="BN129">
        <v>1</v>
      </c>
      <c r="BO129">
        <v>1</v>
      </c>
      <c r="BP129">
        <v>0</v>
      </c>
      <c r="BS129">
        <v>0</v>
      </c>
      <c r="BT129">
        <v>0</v>
      </c>
      <c r="BU129">
        <v>0</v>
      </c>
      <c r="CE129" t="str">
        <f>"20:16:50.130"</f>
        <v>20:16:50.130</v>
      </c>
      <c r="CF129">
        <v>130330169</v>
      </c>
      <c r="CS129">
        <v>3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131</v>
      </c>
      <c r="DA129">
        <v>404</v>
      </c>
      <c r="DB129">
        <v>0</v>
      </c>
      <c r="DC129" t="s">
        <v>152</v>
      </c>
      <c r="DD129" t="s">
        <v>153</v>
      </c>
      <c r="DG129">
        <v>13896220</v>
      </c>
      <c r="DI129">
        <v>1</v>
      </c>
      <c r="DJ129">
        <v>0</v>
      </c>
      <c r="DK129">
        <v>0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25">
      <c r="A130" t="str">
        <f>"10/06/2022 20:16:50.953"</f>
        <v>10/06/2022 20:16:50.953</v>
      </c>
      <c r="C130" t="str">
        <f t="shared" si="12"/>
        <v>FFDFD3C0</v>
      </c>
      <c r="D130" t="s">
        <v>123</v>
      </c>
      <c r="E130">
        <v>27</v>
      </c>
      <c r="H130">
        <v>102</v>
      </c>
      <c r="I130" t="s">
        <v>151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"20:16:50.664"</f>
        <v>20:16:50.664</v>
      </c>
      <c r="T130" t="str">
        <f>"20:16:50.564"</f>
        <v>20:16:50.564</v>
      </c>
      <c r="U130" t="str">
        <f t="shared" ref="U130:U193" si="14">"A8A14F"</f>
        <v>A8A14F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9</v>
      </c>
      <c r="AF130" t="s">
        <v>125</v>
      </c>
      <c r="AG130">
        <v>0</v>
      </c>
      <c r="AH130">
        <v>3</v>
      </c>
      <c r="AI130">
        <v>1</v>
      </c>
      <c r="AJ130">
        <v>0</v>
      </c>
      <c r="AK130" t="s">
        <v>249</v>
      </c>
      <c r="AL130">
        <v>36.105601999999998</v>
      </c>
      <c r="AM130" t="s">
        <v>250</v>
      </c>
      <c r="AN130">
        <v>-79.952724000000003</v>
      </c>
      <c r="AO130">
        <v>100</v>
      </c>
      <c r="AP130">
        <v>1400</v>
      </c>
      <c r="AQ130" t="s">
        <v>129</v>
      </c>
      <c r="AR130">
        <v>-38</v>
      </c>
      <c r="AS130">
        <v>-29</v>
      </c>
      <c r="AT130">
        <v>1024</v>
      </c>
      <c r="BB130" t="str">
        <f t="shared" ref="BB130:BB193" si="15">"1200"</f>
        <v>1200</v>
      </c>
      <c r="BC130">
        <v>1</v>
      </c>
      <c r="BD130" t="str">
        <f t="shared" si="13"/>
        <v xml:space="preserve">N655WP  </v>
      </c>
      <c r="BE130">
        <v>1</v>
      </c>
      <c r="BG130">
        <v>0</v>
      </c>
      <c r="BH130">
        <v>0</v>
      </c>
      <c r="BI130">
        <v>0</v>
      </c>
      <c r="BJ130">
        <v>1350</v>
      </c>
      <c r="BK130">
        <v>-50</v>
      </c>
      <c r="BL130" t="s">
        <v>180</v>
      </c>
      <c r="BM130">
        <v>1</v>
      </c>
      <c r="BN130">
        <v>1</v>
      </c>
      <c r="BO130">
        <v>1</v>
      </c>
      <c r="BP130">
        <v>0</v>
      </c>
      <c r="BS130">
        <v>0</v>
      </c>
      <c r="BT130">
        <v>0</v>
      </c>
      <c r="BU130">
        <v>0</v>
      </c>
      <c r="CE130" t="str">
        <f>"20:16:50.670"</f>
        <v>20:16:50.670</v>
      </c>
      <c r="CF130">
        <v>670339795</v>
      </c>
      <c r="CS130">
        <v>3</v>
      </c>
      <c r="CT130">
        <v>2</v>
      </c>
      <c r="CU130">
        <v>0</v>
      </c>
      <c r="CV130">
        <v>2</v>
      </c>
      <c r="CW130">
        <v>0</v>
      </c>
      <c r="CX130">
        <v>6</v>
      </c>
      <c r="CY130">
        <v>7</v>
      </c>
      <c r="CZ130" t="s">
        <v>131</v>
      </c>
      <c r="DA130">
        <v>403</v>
      </c>
      <c r="DB130">
        <v>0</v>
      </c>
      <c r="DC130" t="s">
        <v>199</v>
      </c>
      <c r="DD130" t="s">
        <v>200</v>
      </c>
      <c r="DG130">
        <v>66971</v>
      </c>
      <c r="DI130">
        <v>1</v>
      </c>
      <c r="DJ130">
        <v>0</v>
      </c>
      <c r="DK130">
        <v>0</v>
      </c>
      <c r="DL130">
        <v>0</v>
      </c>
      <c r="DM130">
        <v>0</v>
      </c>
      <c r="DN130">
        <v>1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25">
      <c r="A131" t="str">
        <f>"10/06/2022 20:16:50.953"</f>
        <v>10/06/2022 20:16:50.953</v>
      </c>
      <c r="C131" t="str">
        <f t="shared" si="12"/>
        <v>FFDFD3C0</v>
      </c>
      <c r="D131" t="s">
        <v>123</v>
      </c>
      <c r="E131">
        <v>25</v>
      </c>
      <c r="H131">
        <v>100</v>
      </c>
      <c r="I131" t="s">
        <v>124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"20:16:50.664"</f>
        <v>20:16:50.664</v>
      </c>
      <c r="T131" t="str">
        <f>"20:16:50.564"</f>
        <v>20:16:50.564</v>
      </c>
      <c r="U131" t="str">
        <f t="shared" si="14"/>
        <v>A8A14F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9</v>
      </c>
      <c r="AF131" t="s">
        <v>125</v>
      </c>
      <c r="AG131">
        <v>0</v>
      </c>
      <c r="AH131">
        <v>3</v>
      </c>
      <c r="AI131">
        <v>1</v>
      </c>
      <c r="AJ131">
        <v>0</v>
      </c>
      <c r="AK131" t="s">
        <v>249</v>
      </c>
      <c r="AL131">
        <v>36.105601999999998</v>
      </c>
      <c r="AM131" t="s">
        <v>250</v>
      </c>
      <c r="AN131">
        <v>-79.952724000000003</v>
      </c>
      <c r="AO131">
        <v>100</v>
      </c>
      <c r="AP131">
        <v>1400</v>
      </c>
      <c r="AQ131" t="s">
        <v>129</v>
      </c>
      <c r="AR131">
        <v>-38</v>
      </c>
      <c r="AS131">
        <v>-29</v>
      </c>
      <c r="AT131">
        <v>1024</v>
      </c>
      <c r="BB131" t="str">
        <f t="shared" si="15"/>
        <v>1200</v>
      </c>
      <c r="BC131">
        <v>1</v>
      </c>
      <c r="BD131" t="str">
        <f t="shared" si="13"/>
        <v xml:space="preserve">N655WP  </v>
      </c>
      <c r="BE131">
        <v>1</v>
      </c>
      <c r="BG131">
        <v>0</v>
      </c>
      <c r="BH131">
        <v>0</v>
      </c>
      <c r="BI131">
        <v>0</v>
      </c>
      <c r="BJ131">
        <v>1350</v>
      </c>
      <c r="BK131">
        <v>-50</v>
      </c>
      <c r="BL131" t="s">
        <v>180</v>
      </c>
      <c r="BM131">
        <v>1</v>
      </c>
      <c r="BN131">
        <v>1</v>
      </c>
      <c r="BO131">
        <v>1</v>
      </c>
      <c r="BP131">
        <v>0</v>
      </c>
      <c r="BS131">
        <v>0</v>
      </c>
      <c r="BT131">
        <v>0</v>
      </c>
      <c r="BU131">
        <v>0</v>
      </c>
      <c r="CE131" t="str">
        <f>"20:16:50.670"</f>
        <v>20:16:50.670</v>
      </c>
      <c r="CF131">
        <v>670339795</v>
      </c>
      <c r="CS131">
        <v>3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131</v>
      </c>
      <c r="DA131">
        <v>403</v>
      </c>
      <c r="DB131">
        <v>0</v>
      </c>
      <c r="DC131" t="s">
        <v>199</v>
      </c>
      <c r="DD131" t="s">
        <v>200</v>
      </c>
      <c r="DG131">
        <v>66971</v>
      </c>
      <c r="DI131">
        <v>1</v>
      </c>
      <c r="DJ131">
        <v>0</v>
      </c>
      <c r="DK131">
        <v>1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25">
      <c r="A132" t="str">
        <f>"10/06/2022 20:16:50.953"</f>
        <v>10/06/2022 20:16:50.953</v>
      </c>
      <c r="C132" t="str">
        <f t="shared" si="12"/>
        <v>FFDFD3C0</v>
      </c>
      <c r="D132" t="s">
        <v>134</v>
      </c>
      <c r="E132">
        <v>4</v>
      </c>
      <c r="F132">
        <v>1004</v>
      </c>
      <c r="G132" t="s">
        <v>135</v>
      </c>
      <c r="J132" t="s">
        <v>136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"20:16:50.664"</f>
        <v>20:16:50.664</v>
      </c>
      <c r="T132" t="str">
        <f>"20:16:50.564"</f>
        <v>20:16:50.564</v>
      </c>
      <c r="U132" t="str">
        <f t="shared" si="14"/>
        <v>A8A14F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9</v>
      </c>
      <c r="AF132" t="s">
        <v>125</v>
      </c>
      <c r="AG132">
        <v>0</v>
      </c>
      <c r="AH132">
        <v>3</v>
      </c>
      <c r="AI132">
        <v>1</v>
      </c>
      <c r="AJ132">
        <v>0</v>
      </c>
      <c r="AK132" t="s">
        <v>249</v>
      </c>
      <c r="AL132">
        <v>36.105601999999998</v>
      </c>
      <c r="AM132" t="s">
        <v>250</v>
      </c>
      <c r="AN132">
        <v>-79.952724000000003</v>
      </c>
      <c r="AO132">
        <v>100</v>
      </c>
      <c r="AP132">
        <v>1400</v>
      </c>
      <c r="AQ132" t="s">
        <v>129</v>
      </c>
      <c r="AR132">
        <v>-38</v>
      </c>
      <c r="AS132">
        <v>-29</v>
      </c>
      <c r="AT132">
        <v>1024</v>
      </c>
      <c r="BB132" t="str">
        <f t="shared" si="15"/>
        <v>1200</v>
      </c>
      <c r="BC132">
        <v>1</v>
      </c>
      <c r="BD132" t="str">
        <f t="shared" si="13"/>
        <v xml:space="preserve">N655WP  </v>
      </c>
      <c r="BE132">
        <v>1</v>
      </c>
      <c r="BG132">
        <v>0</v>
      </c>
      <c r="BH132">
        <v>0</v>
      </c>
      <c r="BI132">
        <v>0</v>
      </c>
      <c r="BJ132">
        <v>1350</v>
      </c>
      <c r="BK132">
        <v>-50</v>
      </c>
      <c r="BL132" t="s">
        <v>180</v>
      </c>
      <c r="BM132">
        <v>1</v>
      </c>
      <c r="BN132">
        <v>1</v>
      </c>
      <c r="BO132">
        <v>1</v>
      </c>
      <c r="BP132">
        <v>0</v>
      </c>
      <c r="BS132">
        <v>0</v>
      </c>
      <c r="BT132">
        <v>0</v>
      </c>
      <c r="BU132">
        <v>0</v>
      </c>
      <c r="CE132" t="str">
        <f>"20:16:50.670"</f>
        <v>20:16:50.670</v>
      </c>
      <c r="CF132">
        <v>670339795</v>
      </c>
      <c r="CS132">
        <v>3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131</v>
      </c>
      <c r="DA132">
        <v>403</v>
      </c>
      <c r="DB132">
        <v>0</v>
      </c>
      <c r="DC132" t="s">
        <v>199</v>
      </c>
      <c r="DD132" t="s">
        <v>200</v>
      </c>
      <c r="DG132">
        <v>66971</v>
      </c>
      <c r="DI132">
        <v>1</v>
      </c>
      <c r="DJ132">
        <v>0</v>
      </c>
      <c r="DK132">
        <v>1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25">
      <c r="A133" t="str">
        <f>"10/06/2022 20:16:51.531"</f>
        <v>10/06/2022 20:16:51.531</v>
      </c>
      <c r="C133" t="str">
        <f t="shared" si="12"/>
        <v>FFDFD3C0</v>
      </c>
      <c r="D133" t="s">
        <v>134</v>
      </c>
      <c r="E133">
        <v>5</v>
      </c>
      <c r="F133">
        <v>1005</v>
      </c>
      <c r="G133" t="s">
        <v>155</v>
      </c>
      <c r="J133" t="s">
        <v>136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"20:16:51.219"</f>
        <v>20:16:51.219</v>
      </c>
      <c r="T133" t="str">
        <f>"20:16:51.119"</f>
        <v>20:16:51.119</v>
      </c>
      <c r="U133" t="str">
        <f t="shared" si="14"/>
        <v>A8A14F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9</v>
      </c>
      <c r="AF133" t="s">
        <v>145</v>
      </c>
      <c r="AG133">
        <v>0</v>
      </c>
      <c r="AH133">
        <v>3</v>
      </c>
      <c r="AI133">
        <v>1</v>
      </c>
      <c r="AJ133">
        <v>0</v>
      </c>
      <c r="AK133" t="s">
        <v>251</v>
      </c>
      <c r="AL133">
        <v>36.105536999999998</v>
      </c>
      <c r="AM133" t="s">
        <v>252</v>
      </c>
      <c r="AN133">
        <v>-79.952831000000003</v>
      </c>
      <c r="AO133">
        <v>100</v>
      </c>
      <c r="AP133">
        <v>1400</v>
      </c>
      <c r="AQ133" t="s">
        <v>129</v>
      </c>
      <c r="AR133">
        <v>-38</v>
      </c>
      <c r="AS133">
        <v>-28</v>
      </c>
      <c r="AT133">
        <v>896</v>
      </c>
      <c r="BB133" t="str">
        <f t="shared" si="15"/>
        <v>1200</v>
      </c>
      <c r="BC133">
        <v>1</v>
      </c>
      <c r="BD133" t="str">
        <f t="shared" si="13"/>
        <v xml:space="preserve">N655WP  </v>
      </c>
      <c r="BE133">
        <v>1</v>
      </c>
      <c r="BG133">
        <v>0</v>
      </c>
      <c r="BH133">
        <v>0</v>
      </c>
      <c r="BI133">
        <v>0</v>
      </c>
      <c r="BJ133">
        <v>1375</v>
      </c>
      <c r="BK133">
        <v>-25</v>
      </c>
      <c r="BL133" t="s">
        <v>148</v>
      </c>
      <c r="BM133">
        <v>1</v>
      </c>
      <c r="BN133">
        <v>1</v>
      </c>
      <c r="BO133">
        <v>1</v>
      </c>
      <c r="BP133">
        <v>0</v>
      </c>
      <c r="BS133">
        <v>0</v>
      </c>
      <c r="BT133">
        <v>0</v>
      </c>
      <c r="BU133">
        <v>0</v>
      </c>
      <c r="CE133" t="str">
        <f>"20:16:51.225"</f>
        <v>20:16:51.225</v>
      </c>
      <c r="CF133">
        <v>225223519</v>
      </c>
      <c r="CS133">
        <v>3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131</v>
      </c>
      <c r="DA133">
        <v>404</v>
      </c>
      <c r="DB133">
        <v>0</v>
      </c>
      <c r="DC133" t="s">
        <v>152</v>
      </c>
      <c r="DD133" t="s">
        <v>153</v>
      </c>
      <c r="DG133">
        <v>13896480</v>
      </c>
      <c r="DI133">
        <v>1</v>
      </c>
      <c r="DJ133">
        <v>0</v>
      </c>
      <c r="DK133">
        <v>0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25">
      <c r="A134" t="str">
        <f>"10/06/2022 20:16:51.923"</f>
        <v>10/06/2022 20:16:51.923</v>
      </c>
      <c r="C134" t="str">
        <f t="shared" si="12"/>
        <v>FFDFD3C0</v>
      </c>
      <c r="D134" t="s">
        <v>123</v>
      </c>
      <c r="E134">
        <v>27</v>
      </c>
      <c r="H134">
        <v>102</v>
      </c>
      <c r="I134" t="s">
        <v>151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"20:16:51.656"</f>
        <v>20:16:51.656</v>
      </c>
      <c r="T134" t="str">
        <f>"20:16:51.556"</f>
        <v>20:16:51.556</v>
      </c>
      <c r="U134" t="str">
        <f t="shared" si="14"/>
        <v>A8A14F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9</v>
      </c>
      <c r="AF134" t="s">
        <v>125</v>
      </c>
      <c r="AG134">
        <v>0</v>
      </c>
      <c r="AH134">
        <v>3</v>
      </c>
      <c r="AI134">
        <v>1</v>
      </c>
      <c r="AJ134">
        <v>0</v>
      </c>
      <c r="AK134" t="s">
        <v>253</v>
      </c>
      <c r="AL134">
        <v>36.105494</v>
      </c>
      <c r="AM134" t="s">
        <v>254</v>
      </c>
      <c r="AN134">
        <v>-79.952939000000001</v>
      </c>
      <c r="AO134">
        <v>100</v>
      </c>
      <c r="AP134">
        <v>1400</v>
      </c>
      <c r="AQ134" t="s">
        <v>129</v>
      </c>
      <c r="AR134">
        <v>-37</v>
      </c>
      <c r="AS134">
        <v>-29</v>
      </c>
      <c r="AT134">
        <v>832</v>
      </c>
      <c r="BB134" t="str">
        <f t="shared" si="15"/>
        <v>1200</v>
      </c>
      <c r="BC134">
        <v>1</v>
      </c>
      <c r="BD134" t="str">
        <f t="shared" si="13"/>
        <v xml:space="preserve">N655WP  </v>
      </c>
      <c r="BE134">
        <v>1</v>
      </c>
      <c r="BG134">
        <v>0</v>
      </c>
      <c r="BH134">
        <v>0</v>
      </c>
      <c r="BI134">
        <v>0</v>
      </c>
      <c r="BJ134">
        <v>1375</v>
      </c>
      <c r="BK134">
        <v>-25</v>
      </c>
      <c r="BL134" t="s">
        <v>180</v>
      </c>
      <c r="BM134">
        <v>1</v>
      </c>
      <c r="BN134">
        <v>1</v>
      </c>
      <c r="BO134">
        <v>1</v>
      </c>
      <c r="BP134">
        <v>0</v>
      </c>
      <c r="BS134">
        <v>0</v>
      </c>
      <c r="BT134">
        <v>0</v>
      </c>
      <c r="BU134">
        <v>0</v>
      </c>
      <c r="CE134" t="str">
        <f>"20:16:51.660"</f>
        <v>20:16:51.660</v>
      </c>
      <c r="CF134">
        <v>660243448</v>
      </c>
      <c r="CS134">
        <v>3</v>
      </c>
      <c r="CT134">
        <v>2</v>
      </c>
      <c r="CU134">
        <v>0</v>
      </c>
      <c r="CV134">
        <v>2</v>
      </c>
      <c r="CW134">
        <v>0</v>
      </c>
      <c r="CX134">
        <v>5</v>
      </c>
      <c r="CY134">
        <v>7</v>
      </c>
      <c r="CZ134" t="s">
        <v>131</v>
      </c>
      <c r="DA134">
        <v>403</v>
      </c>
      <c r="DB134">
        <v>0</v>
      </c>
      <c r="DC134" t="s">
        <v>199</v>
      </c>
      <c r="DD134" t="s">
        <v>200</v>
      </c>
      <c r="DG134">
        <v>68805</v>
      </c>
      <c r="DI134">
        <v>1</v>
      </c>
      <c r="DJ134">
        <v>0</v>
      </c>
      <c r="DK134">
        <v>0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25">
      <c r="A135" t="str">
        <f>"10/06/2022 20:16:51.923"</f>
        <v>10/06/2022 20:16:51.923</v>
      </c>
      <c r="C135" t="str">
        <f t="shared" si="12"/>
        <v>FFDFD3C0</v>
      </c>
      <c r="D135" t="s">
        <v>123</v>
      </c>
      <c r="E135">
        <v>25</v>
      </c>
      <c r="H135">
        <v>100</v>
      </c>
      <c r="I135" t="s">
        <v>124</v>
      </c>
      <c r="J135" t="s">
        <v>125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"20:16:51.656"</f>
        <v>20:16:51.656</v>
      </c>
      <c r="T135" t="str">
        <f>"20:16:51.556"</f>
        <v>20:16:51.556</v>
      </c>
      <c r="U135" t="str">
        <f t="shared" si="14"/>
        <v>A8A14F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9</v>
      </c>
      <c r="AF135" t="s">
        <v>125</v>
      </c>
      <c r="AG135">
        <v>0</v>
      </c>
      <c r="AH135">
        <v>3</v>
      </c>
      <c r="AI135">
        <v>1</v>
      </c>
      <c r="AJ135">
        <v>0</v>
      </c>
      <c r="AK135" t="s">
        <v>253</v>
      </c>
      <c r="AL135">
        <v>36.105494</v>
      </c>
      <c r="AM135" t="s">
        <v>254</v>
      </c>
      <c r="AN135">
        <v>-79.952939000000001</v>
      </c>
      <c r="AO135">
        <v>100</v>
      </c>
      <c r="AP135">
        <v>1400</v>
      </c>
      <c r="AQ135" t="s">
        <v>129</v>
      </c>
      <c r="AR135">
        <v>-37</v>
      </c>
      <c r="AS135">
        <v>-29</v>
      </c>
      <c r="AT135">
        <v>832</v>
      </c>
      <c r="BB135" t="str">
        <f t="shared" si="15"/>
        <v>1200</v>
      </c>
      <c r="BC135">
        <v>1</v>
      </c>
      <c r="BD135" t="str">
        <f t="shared" si="13"/>
        <v xml:space="preserve">N655WP  </v>
      </c>
      <c r="BE135">
        <v>1</v>
      </c>
      <c r="BG135">
        <v>0</v>
      </c>
      <c r="BH135">
        <v>0</v>
      </c>
      <c r="BI135">
        <v>0</v>
      </c>
      <c r="BJ135">
        <v>1375</v>
      </c>
      <c r="BK135">
        <v>-25</v>
      </c>
      <c r="BL135" t="s">
        <v>180</v>
      </c>
      <c r="BM135">
        <v>1</v>
      </c>
      <c r="BN135">
        <v>1</v>
      </c>
      <c r="BO135">
        <v>1</v>
      </c>
      <c r="BP135">
        <v>0</v>
      </c>
      <c r="BS135">
        <v>0</v>
      </c>
      <c r="BT135">
        <v>0</v>
      </c>
      <c r="BU135">
        <v>0</v>
      </c>
      <c r="CE135" t="str">
        <f>"20:16:51.660"</f>
        <v>20:16:51.660</v>
      </c>
      <c r="CF135">
        <v>660243448</v>
      </c>
      <c r="CS135">
        <v>3</v>
      </c>
      <c r="CT135">
        <v>2</v>
      </c>
      <c r="CU135">
        <v>0</v>
      </c>
      <c r="CV135">
        <v>2</v>
      </c>
      <c r="CW135">
        <v>0</v>
      </c>
      <c r="CX135">
        <v>5</v>
      </c>
      <c r="CY135">
        <v>7</v>
      </c>
      <c r="CZ135" t="s">
        <v>131</v>
      </c>
      <c r="DA135">
        <v>403</v>
      </c>
      <c r="DB135">
        <v>0</v>
      </c>
      <c r="DC135" t="s">
        <v>199</v>
      </c>
      <c r="DD135" t="s">
        <v>200</v>
      </c>
      <c r="DG135">
        <v>68805</v>
      </c>
      <c r="DI135">
        <v>1</v>
      </c>
      <c r="DJ135">
        <v>0</v>
      </c>
      <c r="DK135">
        <v>1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25">
      <c r="A136" t="str">
        <f>"10/06/2022 20:16:51.923"</f>
        <v>10/06/2022 20:16:51.923</v>
      </c>
      <c r="C136" t="str">
        <f t="shared" si="12"/>
        <v>FFDFD3C0</v>
      </c>
      <c r="D136" t="s">
        <v>134</v>
      </c>
      <c r="E136">
        <v>4</v>
      </c>
      <c r="F136">
        <v>1004</v>
      </c>
      <c r="G136" t="s">
        <v>135</v>
      </c>
      <c r="J136" t="s">
        <v>136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"20:16:51.656"</f>
        <v>20:16:51.656</v>
      </c>
      <c r="T136" t="str">
        <f>"20:16:51.556"</f>
        <v>20:16:51.556</v>
      </c>
      <c r="U136" t="str">
        <f t="shared" si="14"/>
        <v>A8A14F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9</v>
      </c>
      <c r="AF136" t="s">
        <v>125</v>
      </c>
      <c r="AG136">
        <v>0</v>
      </c>
      <c r="AH136">
        <v>3</v>
      </c>
      <c r="AI136">
        <v>1</v>
      </c>
      <c r="AJ136">
        <v>0</v>
      </c>
      <c r="AK136" t="s">
        <v>253</v>
      </c>
      <c r="AL136">
        <v>36.105494</v>
      </c>
      <c r="AM136" t="s">
        <v>254</v>
      </c>
      <c r="AN136">
        <v>-79.952939000000001</v>
      </c>
      <c r="AO136">
        <v>100</v>
      </c>
      <c r="AP136">
        <v>1400</v>
      </c>
      <c r="AQ136" t="s">
        <v>129</v>
      </c>
      <c r="AR136">
        <v>-37</v>
      </c>
      <c r="AS136">
        <v>-29</v>
      </c>
      <c r="AT136">
        <v>832</v>
      </c>
      <c r="BB136" t="str">
        <f t="shared" si="15"/>
        <v>1200</v>
      </c>
      <c r="BC136">
        <v>1</v>
      </c>
      <c r="BD136" t="str">
        <f t="shared" si="13"/>
        <v xml:space="preserve">N655WP  </v>
      </c>
      <c r="BE136">
        <v>1</v>
      </c>
      <c r="BG136">
        <v>0</v>
      </c>
      <c r="BH136">
        <v>0</v>
      </c>
      <c r="BI136">
        <v>0</v>
      </c>
      <c r="BJ136">
        <v>1375</v>
      </c>
      <c r="BK136">
        <v>-25</v>
      </c>
      <c r="BL136" t="s">
        <v>180</v>
      </c>
      <c r="BM136">
        <v>1</v>
      </c>
      <c r="BN136">
        <v>1</v>
      </c>
      <c r="BO136">
        <v>1</v>
      </c>
      <c r="BP136">
        <v>0</v>
      </c>
      <c r="BS136">
        <v>0</v>
      </c>
      <c r="BT136">
        <v>0</v>
      </c>
      <c r="BU136">
        <v>0</v>
      </c>
      <c r="CE136" t="str">
        <f>"20:16:51.660"</f>
        <v>20:16:51.660</v>
      </c>
      <c r="CF136">
        <v>660243448</v>
      </c>
      <c r="CS136">
        <v>3</v>
      </c>
      <c r="CT136">
        <v>2</v>
      </c>
      <c r="CU136">
        <v>0</v>
      </c>
      <c r="CV136">
        <v>2</v>
      </c>
      <c r="CW136">
        <v>0</v>
      </c>
      <c r="CX136">
        <v>5</v>
      </c>
      <c r="CY136">
        <v>7</v>
      </c>
      <c r="CZ136" t="s">
        <v>131</v>
      </c>
      <c r="DA136">
        <v>403</v>
      </c>
      <c r="DB136">
        <v>0</v>
      </c>
      <c r="DC136" t="s">
        <v>199</v>
      </c>
      <c r="DD136" t="s">
        <v>200</v>
      </c>
      <c r="DG136">
        <v>68805</v>
      </c>
      <c r="DI136">
        <v>1</v>
      </c>
      <c r="DJ136">
        <v>0</v>
      </c>
      <c r="DK136">
        <v>1</v>
      </c>
      <c r="DL136">
        <v>0</v>
      </c>
      <c r="DM136">
        <v>0</v>
      </c>
      <c r="DN136">
        <v>1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25">
      <c r="A137" t="str">
        <f>"10/06/2022 20:16:52.921"</f>
        <v>10/06/2022 20:16:52.921</v>
      </c>
      <c r="C137" t="str">
        <f t="shared" si="12"/>
        <v>FFDFD3C0</v>
      </c>
      <c r="D137" t="s">
        <v>123</v>
      </c>
      <c r="E137">
        <v>27</v>
      </c>
      <c r="H137">
        <v>102</v>
      </c>
      <c r="I137" t="s">
        <v>151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"20:16:52.648"</f>
        <v>20:16:52.648</v>
      </c>
      <c r="T137" t="str">
        <f>"20:16:52.548"</f>
        <v>20:16:52.548</v>
      </c>
      <c r="U137" t="str">
        <f t="shared" si="14"/>
        <v>A8A14F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9</v>
      </c>
      <c r="AF137" t="s">
        <v>125</v>
      </c>
      <c r="AG137">
        <v>0</v>
      </c>
      <c r="AH137">
        <v>3</v>
      </c>
      <c r="AI137">
        <v>1</v>
      </c>
      <c r="AJ137">
        <v>0</v>
      </c>
      <c r="AK137" t="s">
        <v>255</v>
      </c>
      <c r="AL137">
        <v>36.105387</v>
      </c>
      <c r="AM137" t="s">
        <v>256</v>
      </c>
      <c r="AN137">
        <v>-79.953175000000002</v>
      </c>
      <c r="AO137">
        <v>100</v>
      </c>
      <c r="AP137">
        <v>1400</v>
      </c>
      <c r="AQ137" t="s">
        <v>129</v>
      </c>
      <c r="AR137">
        <v>-37</v>
      </c>
      <c r="AS137">
        <v>-29</v>
      </c>
      <c r="AT137">
        <v>768</v>
      </c>
      <c r="BB137" t="str">
        <f t="shared" si="15"/>
        <v>1200</v>
      </c>
      <c r="BC137">
        <v>1</v>
      </c>
      <c r="BD137" t="str">
        <f t="shared" si="13"/>
        <v xml:space="preserve">N655WP  </v>
      </c>
      <c r="BE137">
        <v>1</v>
      </c>
      <c r="BG137">
        <v>0</v>
      </c>
      <c r="BH137">
        <v>0</v>
      </c>
      <c r="BI137">
        <v>0</v>
      </c>
      <c r="BJ137">
        <v>1375</v>
      </c>
      <c r="BK137">
        <v>-25</v>
      </c>
      <c r="BL137" t="s">
        <v>180</v>
      </c>
      <c r="BM137">
        <v>1</v>
      </c>
      <c r="BN137">
        <v>1</v>
      </c>
      <c r="BO137">
        <v>1</v>
      </c>
      <c r="BP137">
        <v>0</v>
      </c>
      <c r="BS137">
        <v>0</v>
      </c>
      <c r="BT137">
        <v>0</v>
      </c>
      <c r="BU137">
        <v>0</v>
      </c>
      <c r="CE137" t="str">
        <f>"20:16:52.650"</f>
        <v>20:16:52.650</v>
      </c>
      <c r="CF137">
        <v>650084749</v>
      </c>
      <c r="CS137">
        <v>3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404</v>
      </c>
      <c r="DB137">
        <v>0</v>
      </c>
      <c r="DC137" t="s">
        <v>152</v>
      </c>
      <c r="DD137" t="s">
        <v>153</v>
      </c>
      <c r="DG137">
        <v>13896837</v>
      </c>
      <c r="DI137">
        <v>1</v>
      </c>
      <c r="DJ137">
        <v>0</v>
      </c>
      <c r="DK137">
        <v>0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25">
      <c r="A138" t="str">
        <f>"10/06/2022 20:16:52.921"</f>
        <v>10/06/2022 20:16:52.921</v>
      </c>
      <c r="C138" t="str">
        <f t="shared" si="12"/>
        <v>FFDFD3C0</v>
      </c>
      <c r="D138" t="s">
        <v>123</v>
      </c>
      <c r="E138">
        <v>25</v>
      </c>
      <c r="H138">
        <v>100</v>
      </c>
      <c r="I138" t="s">
        <v>124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"20:16:52.648"</f>
        <v>20:16:52.648</v>
      </c>
      <c r="T138" t="str">
        <f>"20:16:52.548"</f>
        <v>20:16:52.548</v>
      </c>
      <c r="U138" t="str">
        <f t="shared" si="14"/>
        <v>A8A14F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9</v>
      </c>
      <c r="AF138" t="s">
        <v>125</v>
      </c>
      <c r="AG138">
        <v>0</v>
      </c>
      <c r="AH138">
        <v>3</v>
      </c>
      <c r="AI138">
        <v>1</v>
      </c>
      <c r="AJ138">
        <v>0</v>
      </c>
      <c r="AK138" t="s">
        <v>255</v>
      </c>
      <c r="AL138">
        <v>36.105387</v>
      </c>
      <c r="AM138" t="s">
        <v>256</v>
      </c>
      <c r="AN138">
        <v>-79.953175000000002</v>
      </c>
      <c r="AO138">
        <v>100</v>
      </c>
      <c r="AP138">
        <v>1400</v>
      </c>
      <c r="AQ138" t="s">
        <v>129</v>
      </c>
      <c r="AR138">
        <v>-37</v>
      </c>
      <c r="AS138">
        <v>-29</v>
      </c>
      <c r="AT138">
        <v>768</v>
      </c>
      <c r="BB138" t="str">
        <f t="shared" si="15"/>
        <v>1200</v>
      </c>
      <c r="BC138">
        <v>1</v>
      </c>
      <c r="BD138" t="str">
        <f t="shared" si="13"/>
        <v xml:space="preserve">N655WP  </v>
      </c>
      <c r="BE138">
        <v>1</v>
      </c>
      <c r="BG138">
        <v>0</v>
      </c>
      <c r="BH138">
        <v>0</v>
      </c>
      <c r="BI138">
        <v>0</v>
      </c>
      <c r="BJ138">
        <v>1375</v>
      </c>
      <c r="BK138">
        <v>-25</v>
      </c>
      <c r="BL138" t="s">
        <v>180</v>
      </c>
      <c r="BM138">
        <v>1</v>
      </c>
      <c r="BN138">
        <v>1</v>
      </c>
      <c r="BO138">
        <v>1</v>
      </c>
      <c r="BP138">
        <v>0</v>
      </c>
      <c r="BS138">
        <v>0</v>
      </c>
      <c r="BT138">
        <v>0</v>
      </c>
      <c r="BU138">
        <v>0</v>
      </c>
      <c r="CE138" t="str">
        <f>"20:16:52.650"</f>
        <v>20:16:52.650</v>
      </c>
      <c r="CF138">
        <v>650084749</v>
      </c>
      <c r="CS138">
        <v>3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404</v>
      </c>
      <c r="DB138">
        <v>0</v>
      </c>
      <c r="DC138" t="s">
        <v>152</v>
      </c>
      <c r="DD138" t="s">
        <v>153</v>
      </c>
      <c r="DG138">
        <v>13896837</v>
      </c>
      <c r="DI138">
        <v>1</v>
      </c>
      <c r="DJ138">
        <v>0</v>
      </c>
      <c r="DK138">
        <v>1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25">
      <c r="A139" t="str">
        <f>"10/06/2022 20:16:52.921"</f>
        <v>10/06/2022 20:16:52.921</v>
      </c>
      <c r="C139" t="str">
        <f t="shared" si="12"/>
        <v>FFDFD3C0</v>
      </c>
      <c r="D139" t="s">
        <v>134</v>
      </c>
      <c r="E139">
        <v>4</v>
      </c>
      <c r="F139">
        <v>1004</v>
      </c>
      <c r="G139" t="s">
        <v>135</v>
      </c>
      <c r="J139" t="s">
        <v>136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"20:16:52.648"</f>
        <v>20:16:52.648</v>
      </c>
      <c r="T139" t="str">
        <f>"20:16:52.548"</f>
        <v>20:16:52.548</v>
      </c>
      <c r="U139" t="str">
        <f t="shared" si="14"/>
        <v>A8A14F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9</v>
      </c>
      <c r="AF139" t="s">
        <v>125</v>
      </c>
      <c r="AG139">
        <v>0</v>
      </c>
      <c r="AH139">
        <v>3</v>
      </c>
      <c r="AI139">
        <v>1</v>
      </c>
      <c r="AJ139">
        <v>0</v>
      </c>
      <c r="AK139" t="s">
        <v>255</v>
      </c>
      <c r="AL139">
        <v>36.105387</v>
      </c>
      <c r="AM139" t="s">
        <v>256</v>
      </c>
      <c r="AN139">
        <v>-79.953175000000002</v>
      </c>
      <c r="AO139">
        <v>100</v>
      </c>
      <c r="AP139">
        <v>1400</v>
      </c>
      <c r="AQ139" t="s">
        <v>129</v>
      </c>
      <c r="AR139">
        <v>-37</v>
      </c>
      <c r="AS139">
        <v>-29</v>
      </c>
      <c r="AT139">
        <v>768</v>
      </c>
      <c r="BB139" t="str">
        <f t="shared" si="15"/>
        <v>1200</v>
      </c>
      <c r="BC139">
        <v>1</v>
      </c>
      <c r="BD139" t="str">
        <f t="shared" si="13"/>
        <v xml:space="preserve">N655WP  </v>
      </c>
      <c r="BE139">
        <v>1</v>
      </c>
      <c r="BG139">
        <v>0</v>
      </c>
      <c r="BH139">
        <v>0</v>
      </c>
      <c r="BI139">
        <v>0</v>
      </c>
      <c r="BJ139">
        <v>1375</v>
      </c>
      <c r="BK139">
        <v>-25</v>
      </c>
      <c r="BL139" t="s">
        <v>180</v>
      </c>
      <c r="BM139">
        <v>1</v>
      </c>
      <c r="BN139">
        <v>1</v>
      </c>
      <c r="BO139">
        <v>1</v>
      </c>
      <c r="BP139">
        <v>0</v>
      </c>
      <c r="BS139">
        <v>0</v>
      </c>
      <c r="BT139">
        <v>0</v>
      </c>
      <c r="BU139">
        <v>0</v>
      </c>
      <c r="CE139" t="str">
        <f>"20:16:52.650"</f>
        <v>20:16:52.650</v>
      </c>
      <c r="CF139">
        <v>650084749</v>
      </c>
      <c r="CS139">
        <v>3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404</v>
      </c>
      <c r="DB139">
        <v>0</v>
      </c>
      <c r="DC139" t="s">
        <v>152</v>
      </c>
      <c r="DD139" t="s">
        <v>153</v>
      </c>
      <c r="DG139">
        <v>13896837</v>
      </c>
      <c r="DI139">
        <v>1</v>
      </c>
      <c r="DJ139">
        <v>0</v>
      </c>
      <c r="DK139">
        <v>1</v>
      </c>
      <c r="DL139">
        <v>0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25">
      <c r="A140" t="str">
        <f>"10/06/2022 20:16:52.921"</f>
        <v>10/06/2022 20:16:52.921</v>
      </c>
      <c r="C140" t="str">
        <f t="shared" si="12"/>
        <v>FFDFD3C0</v>
      </c>
      <c r="D140" t="s">
        <v>134</v>
      </c>
      <c r="E140">
        <v>5</v>
      </c>
      <c r="F140">
        <v>1005</v>
      </c>
      <c r="G140" t="s">
        <v>155</v>
      </c>
      <c r="J140" t="s">
        <v>136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"20:16:52.648"</f>
        <v>20:16:52.648</v>
      </c>
      <c r="T140" t="str">
        <f>"20:16:52.548"</f>
        <v>20:16:52.548</v>
      </c>
      <c r="U140" t="str">
        <f t="shared" si="14"/>
        <v>A8A14F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9</v>
      </c>
      <c r="AF140" t="s">
        <v>145</v>
      </c>
      <c r="AG140">
        <v>0</v>
      </c>
      <c r="AH140">
        <v>3</v>
      </c>
      <c r="AI140">
        <v>1</v>
      </c>
      <c r="AJ140">
        <v>0</v>
      </c>
      <c r="AK140" t="s">
        <v>255</v>
      </c>
      <c r="AL140">
        <v>36.105387</v>
      </c>
      <c r="AM140" t="s">
        <v>256</v>
      </c>
      <c r="AN140">
        <v>-79.953175000000002</v>
      </c>
      <c r="AO140">
        <v>100</v>
      </c>
      <c r="AP140">
        <v>1400</v>
      </c>
      <c r="AQ140" t="s">
        <v>129</v>
      </c>
      <c r="AR140">
        <v>-37</v>
      </c>
      <c r="AS140">
        <v>-29</v>
      </c>
      <c r="AT140">
        <v>768</v>
      </c>
      <c r="BB140" t="str">
        <f t="shared" si="15"/>
        <v>1200</v>
      </c>
      <c r="BC140">
        <v>1</v>
      </c>
      <c r="BD140" t="str">
        <f t="shared" si="13"/>
        <v xml:space="preserve">N655WP  </v>
      </c>
      <c r="BE140">
        <v>1</v>
      </c>
      <c r="BG140">
        <v>0</v>
      </c>
      <c r="BH140">
        <v>0</v>
      </c>
      <c r="BI140">
        <v>0</v>
      </c>
      <c r="BJ140">
        <v>1375</v>
      </c>
      <c r="BK140">
        <v>-25</v>
      </c>
      <c r="BL140" t="s">
        <v>148</v>
      </c>
      <c r="BM140">
        <v>1</v>
      </c>
      <c r="BN140">
        <v>1</v>
      </c>
      <c r="BO140">
        <v>1</v>
      </c>
      <c r="BP140">
        <v>0</v>
      </c>
      <c r="BS140">
        <v>0</v>
      </c>
      <c r="BT140">
        <v>0</v>
      </c>
      <c r="BU140">
        <v>0</v>
      </c>
      <c r="CE140" t="str">
        <f>"20:16:52.650"</f>
        <v>20:16:52.650</v>
      </c>
      <c r="CF140">
        <v>650084749</v>
      </c>
      <c r="CS140">
        <v>3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404</v>
      </c>
      <c r="DB140">
        <v>0</v>
      </c>
      <c r="DC140" t="s">
        <v>152</v>
      </c>
      <c r="DD140" t="s">
        <v>153</v>
      </c>
      <c r="DG140">
        <v>13896837</v>
      </c>
      <c r="DI140">
        <v>1</v>
      </c>
      <c r="DJ140">
        <v>0</v>
      </c>
      <c r="DK140">
        <v>1</v>
      </c>
      <c r="DL140">
        <v>0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25">
      <c r="A141" t="str">
        <f>"10/06/2022 20:16:54.062"</f>
        <v>10/06/2022 20:16:54.062</v>
      </c>
      <c r="C141" t="str">
        <f t="shared" si="12"/>
        <v>FFDFD3C0</v>
      </c>
      <c r="D141" t="s">
        <v>123</v>
      </c>
      <c r="E141">
        <v>27</v>
      </c>
      <c r="H141">
        <v>102</v>
      </c>
      <c r="I141" t="s">
        <v>151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"20:16:53.758"</f>
        <v>20:16:53.758</v>
      </c>
      <c r="T141" t="str">
        <f>"20:16:53.458"</f>
        <v>20:16:53.458</v>
      </c>
      <c r="U141" t="str">
        <f t="shared" si="14"/>
        <v>A8A14F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9</v>
      </c>
      <c r="AF141" t="s">
        <v>125</v>
      </c>
      <c r="AG141">
        <v>0</v>
      </c>
      <c r="AH141">
        <v>3</v>
      </c>
      <c r="AI141">
        <v>1</v>
      </c>
      <c r="AJ141">
        <v>0</v>
      </c>
      <c r="AK141" t="s">
        <v>257</v>
      </c>
      <c r="AL141">
        <v>36.105237000000002</v>
      </c>
      <c r="AM141" t="s">
        <v>258</v>
      </c>
      <c r="AN141">
        <v>-79.953345999999996</v>
      </c>
      <c r="AO141">
        <v>100</v>
      </c>
      <c r="AP141">
        <v>1400</v>
      </c>
      <c r="AQ141" t="s">
        <v>129</v>
      </c>
      <c r="AR141">
        <v>-38</v>
      </c>
      <c r="AS141">
        <v>-28</v>
      </c>
      <c r="AT141">
        <v>576</v>
      </c>
      <c r="BB141" t="str">
        <f t="shared" si="15"/>
        <v>1200</v>
      </c>
      <c r="BC141">
        <v>1</v>
      </c>
      <c r="BD141" t="str">
        <f t="shared" si="13"/>
        <v xml:space="preserve">N655WP  </v>
      </c>
      <c r="BE141">
        <v>1</v>
      </c>
      <c r="BG141">
        <v>0</v>
      </c>
      <c r="BH141">
        <v>0</v>
      </c>
      <c r="BI141">
        <v>0</v>
      </c>
      <c r="BJ141">
        <v>1400</v>
      </c>
      <c r="BK141">
        <v>0</v>
      </c>
      <c r="BL141" t="s">
        <v>180</v>
      </c>
      <c r="BM141">
        <v>1</v>
      </c>
      <c r="BN141">
        <v>1</v>
      </c>
      <c r="BO141">
        <v>1</v>
      </c>
      <c r="BP141">
        <v>0</v>
      </c>
      <c r="BS141">
        <v>0</v>
      </c>
      <c r="BT141">
        <v>0</v>
      </c>
      <c r="BU141">
        <v>0</v>
      </c>
      <c r="CE141" t="str">
        <f>"20:16:53.760"</f>
        <v>20:16:53.760</v>
      </c>
      <c r="CF141">
        <v>759976661</v>
      </c>
      <c r="CS141">
        <v>3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404</v>
      </c>
      <c r="DB141">
        <v>0</v>
      </c>
      <c r="DC141" t="s">
        <v>152</v>
      </c>
      <c r="DD141" t="s">
        <v>153</v>
      </c>
      <c r="DG141">
        <v>13897061</v>
      </c>
      <c r="DI141">
        <v>1</v>
      </c>
      <c r="DJ141">
        <v>0</v>
      </c>
      <c r="DK141">
        <v>0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25">
      <c r="A142" t="str">
        <f>"10/06/2022 20:16:54.062"</f>
        <v>10/06/2022 20:16:54.062</v>
      </c>
      <c r="C142" t="str">
        <f t="shared" si="12"/>
        <v>FFDFD3C0</v>
      </c>
      <c r="D142" t="s">
        <v>123</v>
      </c>
      <c r="E142">
        <v>25</v>
      </c>
      <c r="H142">
        <v>100</v>
      </c>
      <c r="I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"20:16:53.758"</f>
        <v>20:16:53.758</v>
      </c>
      <c r="T142" t="str">
        <f>"20:16:53.458"</f>
        <v>20:16:53.458</v>
      </c>
      <c r="U142" t="str">
        <f t="shared" si="14"/>
        <v>A8A14F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9</v>
      </c>
      <c r="AF142" t="s">
        <v>125</v>
      </c>
      <c r="AG142">
        <v>0</v>
      </c>
      <c r="AH142">
        <v>3</v>
      </c>
      <c r="AI142">
        <v>1</v>
      </c>
      <c r="AJ142">
        <v>0</v>
      </c>
      <c r="AK142" t="s">
        <v>257</v>
      </c>
      <c r="AL142">
        <v>36.105237000000002</v>
      </c>
      <c r="AM142" t="s">
        <v>258</v>
      </c>
      <c r="AN142">
        <v>-79.953345999999996</v>
      </c>
      <c r="AO142">
        <v>100</v>
      </c>
      <c r="AP142">
        <v>1400</v>
      </c>
      <c r="AQ142" t="s">
        <v>129</v>
      </c>
      <c r="AR142">
        <v>-38</v>
      </c>
      <c r="AS142">
        <v>-28</v>
      </c>
      <c r="AT142">
        <v>576</v>
      </c>
      <c r="BB142" t="str">
        <f t="shared" si="15"/>
        <v>1200</v>
      </c>
      <c r="BC142">
        <v>1</v>
      </c>
      <c r="BD142" t="str">
        <f t="shared" si="13"/>
        <v xml:space="preserve">N655WP  </v>
      </c>
      <c r="BE142">
        <v>1</v>
      </c>
      <c r="BG142">
        <v>0</v>
      </c>
      <c r="BH142">
        <v>0</v>
      </c>
      <c r="BI142">
        <v>0</v>
      </c>
      <c r="BJ142">
        <v>1400</v>
      </c>
      <c r="BK142">
        <v>0</v>
      </c>
      <c r="BL142" t="s">
        <v>180</v>
      </c>
      <c r="BM142">
        <v>1</v>
      </c>
      <c r="BN142">
        <v>1</v>
      </c>
      <c r="BO142">
        <v>1</v>
      </c>
      <c r="BP142">
        <v>0</v>
      </c>
      <c r="BS142">
        <v>0</v>
      </c>
      <c r="BT142">
        <v>0</v>
      </c>
      <c r="BU142">
        <v>0</v>
      </c>
      <c r="CE142" t="str">
        <f>"20:16:53.760"</f>
        <v>20:16:53.760</v>
      </c>
      <c r="CF142">
        <v>759976661</v>
      </c>
      <c r="CS142">
        <v>3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404</v>
      </c>
      <c r="DB142">
        <v>0</v>
      </c>
      <c r="DC142" t="s">
        <v>152</v>
      </c>
      <c r="DD142" t="s">
        <v>153</v>
      </c>
      <c r="DG142">
        <v>13897061</v>
      </c>
      <c r="DI142">
        <v>1</v>
      </c>
      <c r="DJ142">
        <v>0</v>
      </c>
      <c r="DK142">
        <v>1</v>
      </c>
      <c r="DL142">
        <v>0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25">
      <c r="A143" t="str">
        <f>"10/06/2022 20:16:54.093"</f>
        <v>10/06/2022 20:16:54.093</v>
      </c>
      <c r="C143" t="str">
        <f t="shared" si="12"/>
        <v>FFDFD3C0</v>
      </c>
      <c r="D143" t="s">
        <v>134</v>
      </c>
      <c r="E143">
        <v>4</v>
      </c>
      <c r="F143">
        <v>1004</v>
      </c>
      <c r="G143" t="s">
        <v>135</v>
      </c>
      <c r="J143" t="s">
        <v>136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"20:16:53.758"</f>
        <v>20:16:53.758</v>
      </c>
      <c r="T143" t="str">
        <f>"20:16:53.458"</f>
        <v>20:16:53.458</v>
      </c>
      <c r="U143" t="str">
        <f t="shared" si="14"/>
        <v>A8A14F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9</v>
      </c>
      <c r="AF143" t="s">
        <v>125</v>
      </c>
      <c r="AG143">
        <v>0</v>
      </c>
      <c r="AH143">
        <v>3</v>
      </c>
      <c r="AI143">
        <v>1</v>
      </c>
      <c r="AJ143">
        <v>0</v>
      </c>
      <c r="AK143" t="s">
        <v>257</v>
      </c>
      <c r="AL143">
        <v>36.105237000000002</v>
      </c>
      <c r="AM143" t="s">
        <v>258</v>
      </c>
      <c r="AN143">
        <v>-79.953345999999996</v>
      </c>
      <c r="AO143">
        <v>100</v>
      </c>
      <c r="AP143">
        <v>1400</v>
      </c>
      <c r="AQ143" t="s">
        <v>129</v>
      </c>
      <c r="AR143">
        <v>-38</v>
      </c>
      <c r="AS143">
        <v>-28</v>
      </c>
      <c r="AT143">
        <v>576</v>
      </c>
      <c r="BB143" t="str">
        <f t="shared" si="15"/>
        <v>1200</v>
      </c>
      <c r="BC143">
        <v>1</v>
      </c>
      <c r="BD143" t="str">
        <f t="shared" si="13"/>
        <v xml:space="preserve">N655WP  </v>
      </c>
      <c r="BE143">
        <v>1</v>
      </c>
      <c r="BG143">
        <v>0</v>
      </c>
      <c r="BH143">
        <v>0</v>
      </c>
      <c r="BI143">
        <v>0</v>
      </c>
      <c r="BJ143">
        <v>1400</v>
      </c>
      <c r="BK143">
        <v>0</v>
      </c>
      <c r="BL143" t="s">
        <v>180</v>
      </c>
      <c r="BM143">
        <v>1</v>
      </c>
      <c r="BN143">
        <v>1</v>
      </c>
      <c r="BO143">
        <v>1</v>
      </c>
      <c r="BP143">
        <v>0</v>
      </c>
      <c r="BS143">
        <v>0</v>
      </c>
      <c r="BT143">
        <v>0</v>
      </c>
      <c r="BU143">
        <v>0</v>
      </c>
      <c r="CE143" t="str">
        <f>"20:16:53.760"</f>
        <v>20:16:53.760</v>
      </c>
      <c r="CF143">
        <v>759976661</v>
      </c>
      <c r="CS143">
        <v>3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404</v>
      </c>
      <c r="DB143">
        <v>0</v>
      </c>
      <c r="DC143" t="s">
        <v>152</v>
      </c>
      <c r="DD143" t="s">
        <v>153</v>
      </c>
      <c r="DG143">
        <v>13897061</v>
      </c>
      <c r="DI143">
        <v>1</v>
      </c>
      <c r="DJ143">
        <v>0</v>
      </c>
      <c r="DK143">
        <v>1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25">
      <c r="A144" t="str">
        <f>"10/06/2022 20:16:54.093"</f>
        <v>10/06/2022 20:16:54.093</v>
      </c>
      <c r="C144" t="str">
        <f t="shared" si="12"/>
        <v>FFDFD3C0</v>
      </c>
      <c r="D144" t="s">
        <v>134</v>
      </c>
      <c r="E144">
        <v>5</v>
      </c>
      <c r="F144">
        <v>1005</v>
      </c>
      <c r="G144" t="s">
        <v>155</v>
      </c>
      <c r="J144" t="s">
        <v>136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"20:16:53.758"</f>
        <v>20:16:53.758</v>
      </c>
      <c r="T144" t="str">
        <f>"20:16:53.458"</f>
        <v>20:16:53.458</v>
      </c>
      <c r="U144" t="str">
        <f t="shared" si="14"/>
        <v>A8A14F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9</v>
      </c>
      <c r="AF144" t="s">
        <v>145</v>
      </c>
      <c r="AG144">
        <v>0</v>
      </c>
      <c r="AH144">
        <v>3</v>
      </c>
      <c r="AI144">
        <v>1</v>
      </c>
      <c r="AJ144">
        <v>0</v>
      </c>
      <c r="AK144" t="s">
        <v>257</v>
      </c>
      <c r="AL144">
        <v>36.105237000000002</v>
      </c>
      <c r="AM144" t="s">
        <v>258</v>
      </c>
      <c r="AN144">
        <v>-79.953345999999996</v>
      </c>
      <c r="AO144">
        <v>100</v>
      </c>
      <c r="AP144">
        <v>1400</v>
      </c>
      <c r="AQ144" t="s">
        <v>129</v>
      </c>
      <c r="AR144">
        <v>-38</v>
      </c>
      <c r="AS144">
        <v>-28</v>
      </c>
      <c r="AT144">
        <v>576</v>
      </c>
      <c r="BB144" t="str">
        <f t="shared" si="15"/>
        <v>1200</v>
      </c>
      <c r="BC144">
        <v>1</v>
      </c>
      <c r="BD144" t="str">
        <f t="shared" si="13"/>
        <v xml:space="preserve">N655WP  </v>
      </c>
      <c r="BE144">
        <v>1</v>
      </c>
      <c r="BG144">
        <v>0</v>
      </c>
      <c r="BH144">
        <v>0</v>
      </c>
      <c r="BI144">
        <v>0</v>
      </c>
      <c r="BJ144">
        <v>1400</v>
      </c>
      <c r="BK144">
        <v>0</v>
      </c>
      <c r="BL144" t="s">
        <v>148</v>
      </c>
      <c r="BM144">
        <v>1</v>
      </c>
      <c r="BN144">
        <v>1</v>
      </c>
      <c r="BO144">
        <v>1</v>
      </c>
      <c r="BP144">
        <v>0</v>
      </c>
      <c r="BS144">
        <v>0</v>
      </c>
      <c r="BT144">
        <v>0</v>
      </c>
      <c r="BU144">
        <v>0</v>
      </c>
      <c r="CE144" t="str">
        <f>"20:16:53.760"</f>
        <v>20:16:53.760</v>
      </c>
      <c r="CF144">
        <v>759976661</v>
      </c>
      <c r="CS144">
        <v>3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404</v>
      </c>
      <c r="DB144">
        <v>0</v>
      </c>
      <c r="DC144" t="s">
        <v>152</v>
      </c>
      <c r="DD144" t="s">
        <v>153</v>
      </c>
      <c r="DG144">
        <v>13897061</v>
      </c>
      <c r="DI144">
        <v>1</v>
      </c>
      <c r="DJ144">
        <v>0</v>
      </c>
      <c r="DK144">
        <v>1</v>
      </c>
      <c r="DL144">
        <v>0</v>
      </c>
      <c r="DM144">
        <v>0</v>
      </c>
      <c r="DN144">
        <v>1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25">
      <c r="A145" t="str">
        <f>"10/06/2022 20:17:07.187"</f>
        <v>10/06/2022 20:17:07.187</v>
      </c>
      <c r="C145" t="str">
        <f t="shared" si="12"/>
        <v>FFDFD3C0</v>
      </c>
      <c r="D145" t="s">
        <v>134</v>
      </c>
      <c r="E145">
        <v>5</v>
      </c>
      <c r="F145">
        <v>1005</v>
      </c>
      <c r="G145" t="s">
        <v>155</v>
      </c>
      <c r="J145" t="s">
        <v>136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"20:17:06.906"</f>
        <v>20:17:06.906</v>
      </c>
      <c r="T145" t="str">
        <f>"20:17:06.906"</f>
        <v>20:17:06.906</v>
      </c>
      <c r="U145" t="str">
        <f t="shared" si="14"/>
        <v>A8A14F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9</v>
      </c>
      <c r="AF145" t="s">
        <v>145</v>
      </c>
      <c r="AG145">
        <v>0</v>
      </c>
      <c r="AH145">
        <v>3</v>
      </c>
      <c r="AI145">
        <v>1</v>
      </c>
      <c r="AJ145">
        <v>0</v>
      </c>
      <c r="AK145" t="s">
        <v>259</v>
      </c>
      <c r="AL145">
        <v>36.103498999999999</v>
      </c>
      <c r="AM145" t="s">
        <v>260</v>
      </c>
      <c r="AN145">
        <v>-79.956328999999997</v>
      </c>
      <c r="AO145">
        <v>100</v>
      </c>
      <c r="AP145">
        <v>1600</v>
      </c>
      <c r="AQ145" t="s">
        <v>129</v>
      </c>
      <c r="AR145">
        <v>-44</v>
      </c>
      <c r="AS145">
        <v>-28</v>
      </c>
      <c r="AT145">
        <v>576</v>
      </c>
      <c r="BB145" t="str">
        <f t="shared" si="15"/>
        <v>1200</v>
      </c>
      <c r="BC145">
        <v>1</v>
      </c>
      <c r="BD145" t="str">
        <f t="shared" si="13"/>
        <v xml:space="preserve">N655WP  </v>
      </c>
      <c r="BE145">
        <v>1</v>
      </c>
      <c r="BG145">
        <v>0</v>
      </c>
      <c r="BH145">
        <v>0</v>
      </c>
      <c r="BI145">
        <v>0</v>
      </c>
      <c r="BJ145">
        <v>1525</v>
      </c>
      <c r="BK145">
        <v>-75</v>
      </c>
      <c r="BL145" t="s">
        <v>148</v>
      </c>
      <c r="BM145">
        <v>1</v>
      </c>
      <c r="BN145">
        <v>1</v>
      </c>
      <c r="BO145">
        <v>1</v>
      </c>
      <c r="BP145">
        <v>0</v>
      </c>
      <c r="BS145">
        <v>0</v>
      </c>
      <c r="BT145">
        <v>0</v>
      </c>
      <c r="BU145">
        <v>0</v>
      </c>
      <c r="CE145" t="str">
        <f>"20:17:06.914"</f>
        <v>20:17:06.914</v>
      </c>
      <c r="CF145">
        <v>913695474</v>
      </c>
      <c r="CS145">
        <v>3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404</v>
      </c>
      <c r="DB145">
        <v>0</v>
      </c>
      <c r="DC145" t="s">
        <v>152</v>
      </c>
      <c r="DD145" t="s">
        <v>153</v>
      </c>
      <c r="DG145">
        <v>13899905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25">
      <c r="A146" t="str">
        <f>"10/06/2022 20:17:07.187"</f>
        <v>10/06/2022 20:17:07.187</v>
      </c>
      <c r="C146" t="str">
        <f t="shared" si="12"/>
        <v>FFDFD3C0</v>
      </c>
      <c r="D146" t="s">
        <v>123</v>
      </c>
      <c r="E146">
        <v>27</v>
      </c>
      <c r="H146">
        <v>102</v>
      </c>
      <c r="I146" t="s">
        <v>151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"20:17:06.906"</f>
        <v>20:17:06.906</v>
      </c>
      <c r="T146" t="str">
        <f>"20:17:06.906"</f>
        <v>20:17:06.906</v>
      </c>
      <c r="U146" t="str">
        <f t="shared" si="14"/>
        <v>A8A14F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9</v>
      </c>
      <c r="AF146" t="s">
        <v>125</v>
      </c>
      <c r="AG146">
        <v>0</v>
      </c>
      <c r="AH146">
        <v>3</v>
      </c>
      <c r="AI146">
        <v>1</v>
      </c>
      <c r="AJ146">
        <v>0</v>
      </c>
      <c r="AK146" t="s">
        <v>259</v>
      </c>
      <c r="AL146">
        <v>36.103498999999999</v>
      </c>
      <c r="AM146" t="s">
        <v>260</v>
      </c>
      <c r="AN146">
        <v>-79.956328999999997</v>
      </c>
      <c r="AO146">
        <v>100</v>
      </c>
      <c r="AP146">
        <v>1600</v>
      </c>
      <c r="AQ146" t="s">
        <v>129</v>
      </c>
      <c r="AR146">
        <v>-44</v>
      </c>
      <c r="AS146">
        <v>-28</v>
      </c>
      <c r="AT146">
        <v>576</v>
      </c>
      <c r="BB146" t="str">
        <f t="shared" si="15"/>
        <v>1200</v>
      </c>
      <c r="BC146">
        <v>1</v>
      </c>
      <c r="BD146" t="str">
        <f t="shared" si="13"/>
        <v xml:space="preserve">N655WP  </v>
      </c>
      <c r="BE146">
        <v>1</v>
      </c>
      <c r="BG146">
        <v>0</v>
      </c>
      <c r="BH146">
        <v>0</v>
      </c>
      <c r="BI146">
        <v>0</v>
      </c>
      <c r="BJ146">
        <v>1525</v>
      </c>
      <c r="BK146">
        <v>-75</v>
      </c>
      <c r="BL146" t="s">
        <v>180</v>
      </c>
      <c r="BM146">
        <v>1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t="str">
        <f>"20:17:06.914"</f>
        <v>20:17:06.914</v>
      </c>
      <c r="CF146">
        <v>913695474</v>
      </c>
      <c r="CS146">
        <v>3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404</v>
      </c>
      <c r="DB146">
        <v>0</v>
      </c>
      <c r="DC146" t="s">
        <v>152</v>
      </c>
      <c r="DD146" t="s">
        <v>153</v>
      </c>
      <c r="DG146">
        <v>13899905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25">
      <c r="A147" t="str">
        <f>"10/06/2022 20:17:08.063"</f>
        <v>10/06/2022 20:17:08.063</v>
      </c>
      <c r="C147" t="str">
        <f t="shared" si="12"/>
        <v>FFDFD3C0</v>
      </c>
      <c r="D147" t="s">
        <v>123</v>
      </c>
      <c r="E147">
        <v>25</v>
      </c>
      <c r="H147">
        <v>100</v>
      </c>
      <c r="I147" t="s">
        <v>124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"20:17:07.836"</f>
        <v>20:17:07.836</v>
      </c>
      <c r="T147" t="str">
        <f>"20:17:07.536"</f>
        <v>20:17:07.536</v>
      </c>
      <c r="U147" t="str">
        <f t="shared" si="14"/>
        <v>A8A14F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9</v>
      </c>
      <c r="AF147" t="s">
        <v>125</v>
      </c>
      <c r="AG147">
        <v>0</v>
      </c>
      <c r="AH147">
        <v>3</v>
      </c>
      <c r="AI147">
        <v>1</v>
      </c>
      <c r="AJ147">
        <v>0</v>
      </c>
      <c r="AK147" t="s">
        <v>261</v>
      </c>
      <c r="AL147">
        <v>36.103369999999998</v>
      </c>
      <c r="AM147" t="s">
        <v>262</v>
      </c>
      <c r="AN147">
        <v>-79.956542999999996</v>
      </c>
      <c r="AO147">
        <v>100</v>
      </c>
      <c r="AP147">
        <v>1600</v>
      </c>
      <c r="AQ147" t="s">
        <v>129</v>
      </c>
      <c r="AR147">
        <v>-44</v>
      </c>
      <c r="AS147">
        <v>-29</v>
      </c>
      <c r="AT147">
        <v>576</v>
      </c>
      <c r="BB147" t="str">
        <f t="shared" si="15"/>
        <v>1200</v>
      </c>
      <c r="BC147">
        <v>1</v>
      </c>
      <c r="BD147" t="str">
        <f t="shared" si="13"/>
        <v xml:space="preserve">N655WP  </v>
      </c>
      <c r="BE147">
        <v>1</v>
      </c>
      <c r="BG147">
        <v>0</v>
      </c>
      <c r="BH147">
        <v>0</v>
      </c>
      <c r="BI147">
        <v>0</v>
      </c>
      <c r="BJ147">
        <v>1525</v>
      </c>
      <c r="BK147">
        <v>-75</v>
      </c>
      <c r="BL147" t="s">
        <v>180</v>
      </c>
      <c r="BM147">
        <v>1</v>
      </c>
      <c r="BN147">
        <v>1</v>
      </c>
      <c r="BO147">
        <v>1</v>
      </c>
      <c r="BP147">
        <v>0</v>
      </c>
      <c r="BS147">
        <v>0</v>
      </c>
      <c r="BT147">
        <v>0</v>
      </c>
      <c r="BU147">
        <v>0</v>
      </c>
      <c r="CE147" t="str">
        <f>"20:17:07.844"</f>
        <v>20:17:07.844</v>
      </c>
      <c r="CF147">
        <v>843669125</v>
      </c>
      <c r="CS147">
        <v>3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403</v>
      </c>
      <c r="DB147">
        <v>0</v>
      </c>
      <c r="DC147" t="s">
        <v>199</v>
      </c>
      <c r="DD147" t="s">
        <v>200</v>
      </c>
      <c r="DG147">
        <v>97554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1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25">
      <c r="A148" t="str">
        <f>"10/06/2022 20:17:08.109"</f>
        <v>10/06/2022 20:17:08.109</v>
      </c>
      <c r="C148" t="str">
        <f t="shared" si="12"/>
        <v>FFDFD3C0</v>
      </c>
      <c r="D148" t="s">
        <v>134</v>
      </c>
      <c r="E148">
        <v>4</v>
      </c>
      <c r="F148">
        <v>1004</v>
      </c>
      <c r="G148" t="s">
        <v>135</v>
      </c>
      <c r="J148" t="s">
        <v>136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"20:17:07.836"</f>
        <v>20:17:07.836</v>
      </c>
      <c r="T148" t="str">
        <f>"20:17:07.536"</f>
        <v>20:17:07.536</v>
      </c>
      <c r="U148" t="str">
        <f t="shared" si="14"/>
        <v>A8A14F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9</v>
      </c>
      <c r="AF148" t="s">
        <v>125</v>
      </c>
      <c r="AG148">
        <v>0</v>
      </c>
      <c r="AH148">
        <v>3</v>
      </c>
      <c r="AI148">
        <v>1</v>
      </c>
      <c r="AJ148">
        <v>0</v>
      </c>
      <c r="AK148" t="s">
        <v>261</v>
      </c>
      <c r="AL148">
        <v>36.103369999999998</v>
      </c>
      <c r="AM148" t="s">
        <v>262</v>
      </c>
      <c r="AN148">
        <v>-79.956542999999996</v>
      </c>
      <c r="AO148">
        <v>100</v>
      </c>
      <c r="AP148">
        <v>1600</v>
      </c>
      <c r="AQ148" t="s">
        <v>129</v>
      </c>
      <c r="AR148">
        <v>-44</v>
      </c>
      <c r="AS148">
        <v>-29</v>
      </c>
      <c r="AT148">
        <v>576</v>
      </c>
      <c r="BB148" t="str">
        <f t="shared" si="15"/>
        <v>1200</v>
      </c>
      <c r="BC148">
        <v>1</v>
      </c>
      <c r="BD148" t="str">
        <f t="shared" si="13"/>
        <v xml:space="preserve">N655WP  </v>
      </c>
      <c r="BE148">
        <v>1</v>
      </c>
      <c r="BG148">
        <v>0</v>
      </c>
      <c r="BH148">
        <v>0</v>
      </c>
      <c r="BI148">
        <v>0</v>
      </c>
      <c r="BJ148">
        <v>1525</v>
      </c>
      <c r="BK148">
        <v>-75</v>
      </c>
      <c r="BL148" t="s">
        <v>180</v>
      </c>
      <c r="BM148">
        <v>1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t="str">
        <f>"20:17:07.844"</f>
        <v>20:17:07.844</v>
      </c>
      <c r="CF148">
        <v>843669125</v>
      </c>
      <c r="CS148">
        <v>3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403</v>
      </c>
      <c r="DB148">
        <v>0</v>
      </c>
      <c r="DC148" t="s">
        <v>199</v>
      </c>
      <c r="DD148" t="s">
        <v>200</v>
      </c>
      <c r="DG148">
        <v>97554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1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25">
      <c r="A149" t="str">
        <f>"10/06/2022 20:17:08.109"</f>
        <v>10/06/2022 20:17:08.109</v>
      </c>
      <c r="C149" t="str">
        <f t="shared" si="12"/>
        <v>FFDFD3C0</v>
      </c>
      <c r="D149" t="s">
        <v>123</v>
      </c>
      <c r="E149">
        <v>27</v>
      </c>
      <c r="H149">
        <v>102</v>
      </c>
      <c r="I149" t="s">
        <v>151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"20:17:07.836"</f>
        <v>20:17:07.836</v>
      </c>
      <c r="T149" t="str">
        <f>"20:17:07.536"</f>
        <v>20:17:07.536</v>
      </c>
      <c r="U149" t="str">
        <f t="shared" si="14"/>
        <v>A8A14F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9</v>
      </c>
      <c r="AF149" t="s">
        <v>125</v>
      </c>
      <c r="AG149">
        <v>0</v>
      </c>
      <c r="AH149">
        <v>3</v>
      </c>
      <c r="AI149">
        <v>1</v>
      </c>
      <c r="AJ149">
        <v>0</v>
      </c>
      <c r="AK149" t="s">
        <v>261</v>
      </c>
      <c r="AL149">
        <v>36.103369999999998</v>
      </c>
      <c r="AM149" t="s">
        <v>262</v>
      </c>
      <c r="AN149">
        <v>-79.956542999999996</v>
      </c>
      <c r="AO149">
        <v>100</v>
      </c>
      <c r="AP149">
        <v>1600</v>
      </c>
      <c r="AQ149" t="s">
        <v>129</v>
      </c>
      <c r="AR149">
        <v>-44</v>
      </c>
      <c r="AS149">
        <v>-29</v>
      </c>
      <c r="AT149">
        <v>576</v>
      </c>
      <c r="BB149" t="str">
        <f t="shared" si="15"/>
        <v>1200</v>
      </c>
      <c r="BC149">
        <v>1</v>
      </c>
      <c r="BD149" t="str">
        <f t="shared" si="13"/>
        <v xml:space="preserve">N655WP  </v>
      </c>
      <c r="BE149">
        <v>1</v>
      </c>
      <c r="BG149">
        <v>0</v>
      </c>
      <c r="BH149">
        <v>0</v>
      </c>
      <c r="BI149">
        <v>0</v>
      </c>
      <c r="BJ149">
        <v>1525</v>
      </c>
      <c r="BK149">
        <v>-75</v>
      </c>
      <c r="BL149" t="s">
        <v>180</v>
      </c>
      <c r="BM149">
        <v>1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t="str">
        <f>"20:17:07.844"</f>
        <v>20:17:07.844</v>
      </c>
      <c r="CF149">
        <v>843669125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403</v>
      </c>
      <c r="DB149">
        <v>0</v>
      </c>
      <c r="DC149" t="s">
        <v>199</v>
      </c>
      <c r="DD149" t="s">
        <v>200</v>
      </c>
      <c r="DG149">
        <v>97554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25">
      <c r="A150" t="str">
        <f>"10/06/2022 20:17:08.953"</f>
        <v>10/06/2022 20:17:08.953</v>
      </c>
      <c r="C150" t="str">
        <f t="shared" si="12"/>
        <v>FFDFD3C0</v>
      </c>
      <c r="D150" t="s">
        <v>134</v>
      </c>
      <c r="E150">
        <v>5</v>
      </c>
      <c r="F150">
        <v>1005</v>
      </c>
      <c r="G150" t="s">
        <v>155</v>
      </c>
      <c r="J150" t="s">
        <v>136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"20:17:08.438"</f>
        <v>20:17:08.438</v>
      </c>
      <c r="T150" t="str">
        <f>"20:17:08.038"</f>
        <v>20:17:08.038</v>
      </c>
      <c r="U150" t="str">
        <f t="shared" si="14"/>
        <v>A8A14F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9</v>
      </c>
      <c r="AF150" t="s">
        <v>145</v>
      </c>
      <c r="AG150">
        <v>0</v>
      </c>
      <c r="AH150">
        <v>3</v>
      </c>
      <c r="AI150">
        <v>1</v>
      </c>
      <c r="AJ150">
        <v>0</v>
      </c>
      <c r="AK150" t="s">
        <v>263</v>
      </c>
      <c r="AL150">
        <v>36.103262999999998</v>
      </c>
      <c r="AM150" t="s">
        <v>264</v>
      </c>
      <c r="AN150">
        <v>-79.956737000000004</v>
      </c>
      <c r="AO150">
        <v>100</v>
      </c>
      <c r="AP150">
        <v>1600</v>
      </c>
      <c r="AQ150" t="s">
        <v>129</v>
      </c>
      <c r="AR150">
        <v>-45</v>
      </c>
      <c r="AS150">
        <v>-29</v>
      </c>
      <c r="AT150">
        <v>448</v>
      </c>
      <c r="BB150" t="str">
        <f t="shared" si="15"/>
        <v>1200</v>
      </c>
      <c r="BC150">
        <v>1</v>
      </c>
      <c r="BD150" t="str">
        <f t="shared" si="13"/>
        <v xml:space="preserve">N655WP  </v>
      </c>
      <c r="BE150">
        <v>1</v>
      </c>
      <c r="BG150">
        <v>0</v>
      </c>
      <c r="BH150">
        <v>0</v>
      </c>
      <c r="BI150">
        <v>0</v>
      </c>
      <c r="BJ150">
        <v>1550</v>
      </c>
      <c r="BK150">
        <v>-50</v>
      </c>
      <c r="BL150" t="s">
        <v>148</v>
      </c>
      <c r="BM150">
        <v>1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t="str">
        <f>"20:17:08.444"</f>
        <v>20:17:08.444</v>
      </c>
      <c r="CF150">
        <v>443546441</v>
      </c>
      <c r="CS150">
        <v>3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404</v>
      </c>
      <c r="DB150">
        <v>0</v>
      </c>
      <c r="DC150" t="s">
        <v>152</v>
      </c>
      <c r="DD150" t="s">
        <v>153</v>
      </c>
      <c r="DG150">
        <v>13900233</v>
      </c>
      <c r="DI150">
        <v>1</v>
      </c>
      <c r="DJ150">
        <v>0</v>
      </c>
      <c r="DK150">
        <v>0</v>
      </c>
      <c r="DL150">
        <v>0</v>
      </c>
      <c r="DM150">
        <v>0</v>
      </c>
      <c r="DN150">
        <v>1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25">
      <c r="A151" t="str">
        <f>"10/06/2022 20:17:09.235"</f>
        <v>10/06/2022 20:17:09.235</v>
      </c>
      <c r="C151" t="str">
        <f t="shared" si="12"/>
        <v>FFDFD3C0</v>
      </c>
      <c r="D151" t="s">
        <v>134</v>
      </c>
      <c r="E151">
        <v>4</v>
      </c>
      <c r="F151">
        <v>1004</v>
      </c>
      <c r="G151" t="s">
        <v>135</v>
      </c>
      <c r="J151" t="s">
        <v>136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"20:17:08.992"</f>
        <v>20:17:08.992</v>
      </c>
      <c r="T151" t="str">
        <f>"20:17:08.592"</f>
        <v>20:17:08.592</v>
      </c>
      <c r="U151" t="str">
        <f t="shared" si="14"/>
        <v>A8A14F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9</v>
      </c>
      <c r="AF151" t="s">
        <v>125</v>
      </c>
      <c r="AG151">
        <v>0</v>
      </c>
      <c r="AH151">
        <v>3</v>
      </c>
      <c r="AI151">
        <v>1</v>
      </c>
      <c r="AJ151">
        <v>0</v>
      </c>
      <c r="AK151" t="s">
        <v>265</v>
      </c>
      <c r="AL151">
        <v>36.10322</v>
      </c>
      <c r="AM151" t="s">
        <v>266</v>
      </c>
      <c r="AN151">
        <v>-79.956886999999995</v>
      </c>
      <c r="AO151">
        <v>100</v>
      </c>
      <c r="AP151">
        <v>1600</v>
      </c>
      <c r="AQ151" t="s">
        <v>129</v>
      </c>
      <c r="AR151">
        <v>-45</v>
      </c>
      <c r="AS151">
        <v>-29</v>
      </c>
      <c r="AT151">
        <v>320</v>
      </c>
      <c r="BB151" t="str">
        <f t="shared" si="15"/>
        <v>1200</v>
      </c>
      <c r="BC151">
        <v>1</v>
      </c>
      <c r="BD151" t="str">
        <f t="shared" si="13"/>
        <v xml:space="preserve">N655WP  </v>
      </c>
      <c r="BE151">
        <v>1</v>
      </c>
      <c r="BG151">
        <v>0</v>
      </c>
      <c r="BH151">
        <v>0</v>
      </c>
      <c r="BI151">
        <v>0</v>
      </c>
      <c r="BJ151">
        <v>1525</v>
      </c>
      <c r="BK151">
        <v>-75</v>
      </c>
      <c r="BL151" t="s">
        <v>180</v>
      </c>
      <c r="BM151">
        <v>1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t="str">
        <f>"20:17:08.999"</f>
        <v>20:17:08.999</v>
      </c>
      <c r="CF151">
        <v>998556792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131</v>
      </c>
      <c r="DA151">
        <v>403</v>
      </c>
      <c r="DB151">
        <v>0</v>
      </c>
      <c r="DC151" t="s">
        <v>199</v>
      </c>
      <c r="DD151" t="s">
        <v>200</v>
      </c>
      <c r="DG151">
        <v>99477</v>
      </c>
      <c r="DI151">
        <v>1</v>
      </c>
      <c r="DJ151">
        <v>0</v>
      </c>
      <c r="DK151">
        <v>1</v>
      </c>
      <c r="DL151">
        <v>0</v>
      </c>
      <c r="DM151">
        <v>0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25">
      <c r="A152" t="str">
        <f>"10/06/2022 20:17:09.266"</f>
        <v>10/06/2022 20:17:09.266</v>
      </c>
      <c r="C152" t="str">
        <f t="shared" si="12"/>
        <v>FFDFD3C0</v>
      </c>
      <c r="D152" t="s">
        <v>123</v>
      </c>
      <c r="E152">
        <v>27</v>
      </c>
      <c r="H152">
        <v>102</v>
      </c>
      <c r="I152" t="s">
        <v>151</v>
      </c>
      <c r="J152" t="s">
        <v>125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"20:17:08.992"</f>
        <v>20:17:08.992</v>
      </c>
      <c r="T152" t="str">
        <f>"20:17:08.592"</f>
        <v>20:17:08.592</v>
      </c>
      <c r="U152" t="str">
        <f t="shared" si="14"/>
        <v>A8A14F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9</v>
      </c>
      <c r="AF152" t="s">
        <v>125</v>
      </c>
      <c r="AG152">
        <v>0</v>
      </c>
      <c r="AH152">
        <v>3</v>
      </c>
      <c r="AI152">
        <v>1</v>
      </c>
      <c r="AJ152">
        <v>0</v>
      </c>
      <c r="AK152" t="s">
        <v>265</v>
      </c>
      <c r="AL152">
        <v>36.10322</v>
      </c>
      <c r="AM152" t="s">
        <v>266</v>
      </c>
      <c r="AN152">
        <v>-79.956886999999995</v>
      </c>
      <c r="AO152">
        <v>100</v>
      </c>
      <c r="AP152">
        <v>1600</v>
      </c>
      <c r="AQ152" t="s">
        <v>129</v>
      </c>
      <c r="AR152">
        <v>-45</v>
      </c>
      <c r="AS152">
        <v>-29</v>
      </c>
      <c r="AT152">
        <v>320</v>
      </c>
      <c r="BB152" t="str">
        <f t="shared" si="15"/>
        <v>1200</v>
      </c>
      <c r="BC152">
        <v>1</v>
      </c>
      <c r="BD152" t="str">
        <f t="shared" si="13"/>
        <v xml:space="preserve">N655WP  </v>
      </c>
      <c r="BE152">
        <v>1</v>
      </c>
      <c r="BG152">
        <v>0</v>
      </c>
      <c r="BH152">
        <v>0</v>
      </c>
      <c r="BI152">
        <v>0</v>
      </c>
      <c r="BJ152">
        <v>1525</v>
      </c>
      <c r="BK152">
        <v>-75</v>
      </c>
      <c r="BL152" t="s">
        <v>180</v>
      </c>
      <c r="BM152">
        <v>1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t="str">
        <f>"20:17:08.999"</f>
        <v>20:17:08.999</v>
      </c>
      <c r="CF152">
        <v>998556792</v>
      </c>
      <c r="CS152">
        <v>3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131</v>
      </c>
      <c r="DA152">
        <v>403</v>
      </c>
      <c r="DB152">
        <v>0</v>
      </c>
      <c r="DC152" t="s">
        <v>199</v>
      </c>
      <c r="DD152" t="s">
        <v>200</v>
      </c>
      <c r="DG152">
        <v>99477</v>
      </c>
      <c r="DI152">
        <v>1</v>
      </c>
      <c r="DJ152">
        <v>0</v>
      </c>
      <c r="DK152">
        <v>1</v>
      </c>
      <c r="DL152">
        <v>0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25">
      <c r="A153" t="str">
        <f>"10/06/2022 20:17:09.266"</f>
        <v>10/06/2022 20:17:09.266</v>
      </c>
      <c r="C153" t="str">
        <f t="shared" si="12"/>
        <v>FFDFD3C0</v>
      </c>
      <c r="D153" t="s">
        <v>123</v>
      </c>
      <c r="E153">
        <v>25</v>
      </c>
      <c r="H153">
        <v>100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"20:17:08.992"</f>
        <v>20:17:08.992</v>
      </c>
      <c r="T153" t="str">
        <f>"20:17:08.592"</f>
        <v>20:17:08.592</v>
      </c>
      <c r="U153" t="str">
        <f t="shared" si="14"/>
        <v>A8A14F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9</v>
      </c>
      <c r="AF153" t="s">
        <v>125</v>
      </c>
      <c r="AG153">
        <v>0</v>
      </c>
      <c r="AH153">
        <v>3</v>
      </c>
      <c r="AI153">
        <v>1</v>
      </c>
      <c r="AJ153">
        <v>0</v>
      </c>
      <c r="AK153" t="s">
        <v>265</v>
      </c>
      <c r="AL153">
        <v>36.10322</v>
      </c>
      <c r="AM153" t="s">
        <v>266</v>
      </c>
      <c r="AN153">
        <v>-79.956886999999995</v>
      </c>
      <c r="AO153">
        <v>100</v>
      </c>
      <c r="AP153">
        <v>1600</v>
      </c>
      <c r="AQ153" t="s">
        <v>129</v>
      </c>
      <c r="AR153">
        <v>-45</v>
      </c>
      <c r="AS153">
        <v>-29</v>
      </c>
      <c r="AT153">
        <v>320</v>
      </c>
      <c r="BB153" t="str">
        <f t="shared" si="15"/>
        <v>1200</v>
      </c>
      <c r="BC153">
        <v>1</v>
      </c>
      <c r="BD153" t="str">
        <f t="shared" si="13"/>
        <v xml:space="preserve">N655WP  </v>
      </c>
      <c r="BE153">
        <v>1</v>
      </c>
      <c r="BG153">
        <v>0</v>
      </c>
      <c r="BH153">
        <v>0</v>
      </c>
      <c r="BI153">
        <v>0</v>
      </c>
      <c r="BJ153">
        <v>1525</v>
      </c>
      <c r="BK153">
        <v>-75</v>
      </c>
      <c r="BL153" t="s">
        <v>180</v>
      </c>
      <c r="BM153">
        <v>1</v>
      </c>
      <c r="BN153">
        <v>1</v>
      </c>
      <c r="BO153">
        <v>1</v>
      </c>
      <c r="BP153">
        <v>0</v>
      </c>
      <c r="BS153">
        <v>0</v>
      </c>
      <c r="BT153">
        <v>0</v>
      </c>
      <c r="BU153">
        <v>0</v>
      </c>
      <c r="CE153" t="str">
        <f>"20:17:08.999"</f>
        <v>20:17:08.999</v>
      </c>
      <c r="CF153">
        <v>998556792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131</v>
      </c>
      <c r="DA153">
        <v>403</v>
      </c>
      <c r="DB153">
        <v>0</v>
      </c>
      <c r="DC153" t="s">
        <v>199</v>
      </c>
      <c r="DD153" t="s">
        <v>200</v>
      </c>
      <c r="DG153">
        <v>99477</v>
      </c>
      <c r="DI153">
        <v>1</v>
      </c>
      <c r="DJ153">
        <v>0</v>
      </c>
      <c r="DK153">
        <v>1</v>
      </c>
      <c r="DL153">
        <v>0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25">
      <c r="A154" t="str">
        <f>"10/06/2022 20:17:09.906"</f>
        <v>10/06/2022 20:17:09.906</v>
      </c>
      <c r="C154" t="str">
        <f t="shared" si="12"/>
        <v>FFDFD3C0</v>
      </c>
      <c r="D154" t="s">
        <v>134</v>
      </c>
      <c r="E154">
        <v>5</v>
      </c>
      <c r="F154">
        <v>1005</v>
      </c>
      <c r="G154" t="s">
        <v>155</v>
      </c>
      <c r="J154" t="s">
        <v>136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"20:17:09.547"</f>
        <v>20:17:09.547</v>
      </c>
      <c r="T154" t="str">
        <f>"20:17:08.547"</f>
        <v>20:17:08.547</v>
      </c>
      <c r="U154" t="str">
        <f t="shared" si="14"/>
        <v>A8A14F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9</v>
      </c>
      <c r="AF154" t="s">
        <v>145</v>
      </c>
      <c r="AG154">
        <v>0</v>
      </c>
      <c r="AH154">
        <v>3</v>
      </c>
      <c r="AI154">
        <v>1</v>
      </c>
      <c r="AJ154">
        <v>0</v>
      </c>
      <c r="AK154" t="s">
        <v>267</v>
      </c>
      <c r="AL154">
        <v>36.103133999999997</v>
      </c>
      <c r="AM154" t="s">
        <v>268</v>
      </c>
      <c r="AN154">
        <v>-79.957015999999996</v>
      </c>
      <c r="AO154">
        <v>100</v>
      </c>
      <c r="AP154">
        <v>1600</v>
      </c>
      <c r="AQ154" t="s">
        <v>129</v>
      </c>
      <c r="AR154">
        <v>-45</v>
      </c>
      <c r="AS154">
        <v>-29</v>
      </c>
      <c r="AT154">
        <v>320</v>
      </c>
      <c r="BB154" t="str">
        <f t="shared" si="15"/>
        <v>1200</v>
      </c>
      <c r="BC154">
        <v>1</v>
      </c>
      <c r="BD154" t="str">
        <f t="shared" si="13"/>
        <v xml:space="preserve">N655WP  </v>
      </c>
      <c r="BE154">
        <v>1</v>
      </c>
      <c r="BG154">
        <v>0</v>
      </c>
      <c r="BH154">
        <v>0</v>
      </c>
      <c r="BI154">
        <v>0</v>
      </c>
      <c r="BJ154">
        <v>1525</v>
      </c>
      <c r="BK154">
        <v>-75</v>
      </c>
      <c r="BL154" t="s">
        <v>148</v>
      </c>
      <c r="BM154">
        <v>1</v>
      </c>
      <c r="BN154">
        <v>1</v>
      </c>
      <c r="BO154">
        <v>1</v>
      </c>
      <c r="BP154">
        <v>0</v>
      </c>
      <c r="BS154">
        <v>0</v>
      </c>
      <c r="BT154">
        <v>0</v>
      </c>
      <c r="BU154">
        <v>0</v>
      </c>
      <c r="CE154" t="str">
        <f>"20:17:09.553"</f>
        <v>20:17:09.553</v>
      </c>
      <c r="CF154">
        <v>553438339</v>
      </c>
      <c r="CS154">
        <v>3</v>
      </c>
      <c r="CT154">
        <v>2</v>
      </c>
      <c r="CU154">
        <v>0</v>
      </c>
      <c r="CV154">
        <v>2</v>
      </c>
      <c r="CW154">
        <v>0</v>
      </c>
      <c r="CX154">
        <v>7</v>
      </c>
      <c r="CY154">
        <v>7</v>
      </c>
      <c r="CZ154" t="s">
        <v>131</v>
      </c>
      <c r="DA154">
        <v>404</v>
      </c>
      <c r="DB154">
        <v>0</v>
      </c>
      <c r="DC154" t="s">
        <v>152</v>
      </c>
      <c r="DD154" t="s">
        <v>153</v>
      </c>
      <c r="DG154">
        <v>13900475</v>
      </c>
      <c r="DI154">
        <v>1</v>
      </c>
      <c r="DJ154">
        <v>0</v>
      </c>
      <c r="DK154">
        <v>0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25">
      <c r="A155" t="str">
        <f>"10/06/2022 20:17:10.407"</f>
        <v>10/06/2022 20:17:10.407</v>
      </c>
      <c r="C155" t="str">
        <f t="shared" si="12"/>
        <v>FFDFD3C0</v>
      </c>
      <c r="D155" t="s">
        <v>134</v>
      </c>
      <c r="E155">
        <v>4</v>
      </c>
      <c r="F155">
        <v>1004</v>
      </c>
      <c r="G155" t="s">
        <v>135</v>
      </c>
      <c r="J155" t="s">
        <v>136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ref="S155:T157" si="16">"20:17:10.133"</f>
        <v>20:17:10.133</v>
      </c>
      <c r="T155" t="str">
        <f t="shared" si="16"/>
        <v>20:17:10.133</v>
      </c>
      <c r="U155" t="str">
        <f t="shared" si="14"/>
        <v>A8A14F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9</v>
      </c>
      <c r="AF155" t="s">
        <v>125</v>
      </c>
      <c r="AG155">
        <v>0</v>
      </c>
      <c r="AH155">
        <v>3</v>
      </c>
      <c r="AI155">
        <v>1</v>
      </c>
      <c r="AJ155">
        <v>0</v>
      </c>
      <c r="AK155" t="s">
        <v>269</v>
      </c>
      <c r="AL155">
        <v>36.103070000000002</v>
      </c>
      <c r="AM155" t="s">
        <v>270</v>
      </c>
      <c r="AN155">
        <v>-79.957144</v>
      </c>
      <c r="AO155">
        <v>100</v>
      </c>
      <c r="AP155">
        <v>1600</v>
      </c>
      <c r="AQ155" t="s">
        <v>129</v>
      </c>
      <c r="AR155">
        <v>-46</v>
      </c>
      <c r="AS155">
        <v>-28</v>
      </c>
      <c r="AT155">
        <v>704</v>
      </c>
      <c r="BB155" t="str">
        <f t="shared" si="15"/>
        <v>1200</v>
      </c>
      <c r="BC155">
        <v>1</v>
      </c>
      <c r="BD155" t="str">
        <f t="shared" si="13"/>
        <v xml:space="preserve">N655WP  </v>
      </c>
      <c r="BE155">
        <v>1</v>
      </c>
      <c r="BG155">
        <v>0</v>
      </c>
      <c r="BH155">
        <v>0</v>
      </c>
      <c r="BI155">
        <v>0</v>
      </c>
      <c r="BJ155">
        <v>1550</v>
      </c>
      <c r="BK155">
        <v>-50</v>
      </c>
      <c r="BL155" t="s">
        <v>180</v>
      </c>
      <c r="BM155">
        <v>1</v>
      </c>
      <c r="BN155">
        <v>1</v>
      </c>
      <c r="BO155">
        <v>1</v>
      </c>
      <c r="BP155">
        <v>0</v>
      </c>
      <c r="BS155">
        <v>0</v>
      </c>
      <c r="BT155">
        <v>0</v>
      </c>
      <c r="BU155">
        <v>0</v>
      </c>
      <c r="CE155" t="str">
        <f>"20:17:10.138"</f>
        <v>20:17:10.138</v>
      </c>
      <c r="CF155">
        <v>138445917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403</v>
      </c>
      <c r="DB155">
        <v>0</v>
      </c>
      <c r="DC155" t="s">
        <v>199</v>
      </c>
      <c r="DD155" t="s">
        <v>200</v>
      </c>
      <c r="DG155">
        <v>101628</v>
      </c>
      <c r="DI155">
        <v>1</v>
      </c>
      <c r="DJ155">
        <v>0</v>
      </c>
      <c r="DK155">
        <v>0</v>
      </c>
      <c r="DL155">
        <v>0</v>
      </c>
      <c r="DM155">
        <v>0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25">
      <c r="A156" t="str">
        <f>"10/06/2022 20:17:10.407"</f>
        <v>10/06/2022 20:17:10.407</v>
      </c>
      <c r="C156" t="str">
        <f t="shared" si="12"/>
        <v>FFDFD3C0</v>
      </c>
      <c r="D156" t="s">
        <v>123</v>
      </c>
      <c r="E156">
        <v>27</v>
      </c>
      <c r="H156">
        <v>102</v>
      </c>
      <c r="I156" t="s">
        <v>151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16"/>
        <v>20:17:10.133</v>
      </c>
      <c r="T156" t="str">
        <f t="shared" si="16"/>
        <v>20:17:10.133</v>
      </c>
      <c r="U156" t="str">
        <f t="shared" si="14"/>
        <v>A8A14F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9</v>
      </c>
      <c r="AF156" t="s">
        <v>125</v>
      </c>
      <c r="AG156">
        <v>0</v>
      </c>
      <c r="AH156">
        <v>3</v>
      </c>
      <c r="AI156">
        <v>1</v>
      </c>
      <c r="AJ156">
        <v>0</v>
      </c>
      <c r="AK156" t="s">
        <v>269</v>
      </c>
      <c r="AL156">
        <v>36.103070000000002</v>
      </c>
      <c r="AM156" t="s">
        <v>270</v>
      </c>
      <c r="AN156">
        <v>-79.957144</v>
      </c>
      <c r="AO156">
        <v>100</v>
      </c>
      <c r="AP156">
        <v>1600</v>
      </c>
      <c r="AQ156" t="s">
        <v>129</v>
      </c>
      <c r="AR156">
        <v>-46</v>
      </c>
      <c r="AS156">
        <v>-28</v>
      </c>
      <c r="AT156">
        <v>704</v>
      </c>
      <c r="BB156" t="str">
        <f t="shared" si="15"/>
        <v>1200</v>
      </c>
      <c r="BC156">
        <v>1</v>
      </c>
      <c r="BD156" t="str">
        <f t="shared" si="13"/>
        <v xml:space="preserve">N655WP  </v>
      </c>
      <c r="BE156">
        <v>1</v>
      </c>
      <c r="BG156">
        <v>0</v>
      </c>
      <c r="BH156">
        <v>0</v>
      </c>
      <c r="BI156">
        <v>0</v>
      </c>
      <c r="BJ156">
        <v>1550</v>
      </c>
      <c r="BK156">
        <v>-50</v>
      </c>
      <c r="BL156" t="s">
        <v>180</v>
      </c>
      <c r="BM156">
        <v>1</v>
      </c>
      <c r="BN156">
        <v>1</v>
      </c>
      <c r="BO156">
        <v>1</v>
      </c>
      <c r="BP156">
        <v>0</v>
      </c>
      <c r="BS156">
        <v>0</v>
      </c>
      <c r="BT156">
        <v>0</v>
      </c>
      <c r="BU156">
        <v>0</v>
      </c>
      <c r="CE156" t="str">
        <f>"20:17:10.138"</f>
        <v>20:17:10.138</v>
      </c>
      <c r="CF156">
        <v>138445917</v>
      </c>
      <c r="CS156">
        <v>3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131</v>
      </c>
      <c r="DA156">
        <v>403</v>
      </c>
      <c r="DB156">
        <v>0</v>
      </c>
      <c r="DC156" t="s">
        <v>199</v>
      </c>
      <c r="DD156" t="s">
        <v>200</v>
      </c>
      <c r="DG156">
        <v>101628</v>
      </c>
      <c r="DI156">
        <v>1</v>
      </c>
      <c r="DJ156">
        <v>0</v>
      </c>
      <c r="DK156">
        <v>1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25">
      <c r="A157" t="str">
        <f>"10/06/2022 20:17:10.407"</f>
        <v>10/06/2022 20:17:10.407</v>
      </c>
      <c r="C157" t="str">
        <f t="shared" si="12"/>
        <v>FFDFD3C0</v>
      </c>
      <c r="D157" t="s">
        <v>123</v>
      </c>
      <c r="E157">
        <v>25</v>
      </c>
      <c r="H157">
        <v>100</v>
      </c>
      <c r="I157" t="s">
        <v>124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16"/>
        <v>20:17:10.133</v>
      </c>
      <c r="T157" t="str">
        <f t="shared" si="16"/>
        <v>20:17:10.133</v>
      </c>
      <c r="U157" t="str">
        <f t="shared" si="14"/>
        <v>A8A14F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9</v>
      </c>
      <c r="AF157" t="s">
        <v>125</v>
      </c>
      <c r="AG157">
        <v>0</v>
      </c>
      <c r="AH157">
        <v>3</v>
      </c>
      <c r="AI157">
        <v>1</v>
      </c>
      <c r="AJ157">
        <v>0</v>
      </c>
      <c r="AK157" t="s">
        <v>269</v>
      </c>
      <c r="AL157">
        <v>36.103070000000002</v>
      </c>
      <c r="AM157" t="s">
        <v>270</v>
      </c>
      <c r="AN157">
        <v>-79.957144</v>
      </c>
      <c r="AO157">
        <v>100</v>
      </c>
      <c r="AP157">
        <v>1600</v>
      </c>
      <c r="AQ157" t="s">
        <v>129</v>
      </c>
      <c r="AR157">
        <v>-46</v>
      </c>
      <c r="AS157">
        <v>-28</v>
      </c>
      <c r="AT157">
        <v>704</v>
      </c>
      <c r="BB157" t="str">
        <f t="shared" si="15"/>
        <v>1200</v>
      </c>
      <c r="BC157">
        <v>1</v>
      </c>
      <c r="BD157" t="str">
        <f t="shared" si="13"/>
        <v xml:space="preserve">N655WP  </v>
      </c>
      <c r="BE157">
        <v>1</v>
      </c>
      <c r="BG157">
        <v>0</v>
      </c>
      <c r="BH157">
        <v>0</v>
      </c>
      <c r="BI157">
        <v>0</v>
      </c>
      <c r="BJ157">
        <v>1550</v>
      </c>
      <c r="BK157">
        <v>-50</v>
      </c>
      <c r="BL157" t="s">
        <v>180</v>
      </c>
      <c r="BM157">
        <v>1</v>
      </c>
      <c r="BN157">
        <v>1</v>
      </c>
      <c r="BO157">
        <v>1</v>
      </c>
      <c r="BP157">
        <v>0</v>
      </c>
      <c r="BS157">
        <v>0</v>
      </c>
      <c r="BT157">
        <v>0</v>
      </c>
      <c r="BU157">
        <v>0</v>
      </c>
      <c r="CE157" t="str">
        <f>"20:17:10.138"</f>
        <v>20:17:10.138</v>
      </c>
      <c r="CF157">
        <v>138445917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131</v>
      </c>
      <c r="DA157">
        <v>403</v>
      </c>
      <c r="DB157">
        <v>0</v>
      </c>
      <c r="DC157" t="s">
        <v>199</v>
      </c>
      <c r="DD157" t="s">
        <v>200</v>
      </c>
      <c r="DG157">
        <v>101628</v>
      </c>
      <c r="DI157">
        <v>1</v>
      </c>
      <c r="DJ157">
        <v>0</v>
      </c>
      <c r="DK157">
        <v>1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25">
      <c r="A158" t="str">
        <f>"10/06/2022 20:17:11.032"</f>
        <v>10/06/2022 20:17:11.032</v>
      </c>
      <c r="C158" t="str">
        <f t="shared" si="12"/>
        <v>FFDFD3C0</v>
      </c>
      <c r="D158" t="s">
        <v>134</v>
      </c>
      <c r="E158">
        <v>5</v>
      </c>
      <c r="F158">
        <v>1005</v>
      </c>
      <c r="G158" t="s">
        <v>155</v>
      </c>
      <c r="J158" t="s">
        <v>136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"20:17:10.703"</f>
        <v>20:17:10.703</v>
      </c>
      <c r="T158" t="str">
        <f>"20:17:10.603"</f>
        <v>20:17:10.603</v>
      </c>
      <c r="U158" t="str">
        <f t="shared" si="14"/>
        <v>A8A14F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9</v>
      </c>
      <c r="AF158" t="s">
        <v>145</v>
      </c>
      <c r="AG158">
        <v>0</v>
      </c>
      <c r="AH158">
        <v>3</v>
      </c>
      <c r="AI158">
        <v>1</v>
      </c>
      <c r="AJ158">
        <v>0</v>
      </c>
      <c r="AK158" t="s">
        <v>271</v>
      </c>
      <c r="AL158">
        <v>36.103005000000003</v>
      </c>
      <c r="AM158" t="s">
        <v>272</v>
      </c>
      <c r="AN158">
        <v>-79.957358999999997</v>
      </c>
      <c r="AO158">
        <v>100</v>
      </c>
      <c r="AP158">
        <v>1600</v>
      </c>
      <c r="AQ158" t="s">
        <v>129</v>
      </c>
      <c r="AR158">
        <v>-46</v>
      </c>
      <c r="AS158">
        <v>-28</v>
      </c>
      <c r="AT158">
        <v>832</v>
      </c>
      <c r="BB158" t="str">
        <f t="shared" si="15"/>
        <v>1200</v>
      </c>
      <c r="BC158">
        <v>1</v>
      </c>
      <c r="BD158" t="str">
        <f t="shared" si="13"/>
        <v xml:space="preserve">N655WP  </v>
      </c>
      <c r="BE158">
        <v>1</v>
      </c>
      <c r="BG158">
        <v>0</v>
      </c>
      <c r="BH158">
        <v>0</v>
      </c>
      <c r="BI158">
        <v>0</v>
      </c>
      <c r="BJ158">
        <v>1550</v>
      </c>
      <c r="BK158">
        <v>-50</v>
      </c>
      <c r="BL158" t="s">
        <v>148</v>
      </c>
      <c r="BM158">
        <v>1</v>
      </c>
      <c r="BN158">
        <v>1</v>
      </c>
      <c r="BO158">
        <v>1</v>
      </c>
      <c r="BP158">
        <v>0</v>
      </c>
      <c r="BS158">
        <v>0</v>
      </c>
      <c r="BT158">
        <v>0</v>
      </c>
      <c r="BU158">
        <v>0</v>
      </c>
      <c r="CE158" t="str">
        <f>"20:17:10.708"</f>
        <v>20:17:10.708</v>
      </c>
      <c r="CF158">
        <v>708325856</v>
      </c>
      <c r="CS158">
        <v>3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131</v>
      </c>
      <c r="DA158">
        <v>404</v>
      </c>
      <c r="DB158">
        <v>0</v>
      </c>
      <c r="DC158" t="s">
        <v>152</v>
      </c>
      <c r="DD158" t="s">
        <v>153</v>
      </c>
      <c r="DG158">
        <v>13900747</v>
      </c>
      <c r="DI158">
        <v>1</v>
      </c>
      <c r="DJ158">
        <v>0</v>
      </c>
      <c r="DK158">
        <v>0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25">
      <c r="A159" t="str">
        <f>"10/06/2022 20:17:11.360"</f>
        <v>10/06/2022 20:17:11.360</v>
      </c>
      <c r="C159" t="str">
        <f t="shared" si="12"/>
        <v>FFDFD3C0</v>
      </c>
      <c r="D159" t="s">
        <v>123</v>
      </c>
      <c r="E159">
        <v>25</v>
      </c>
      <c r="H159">
        <v>100</v>
      </c>
      <c r="I159" t="s">
        <v>124</v>
      </c>
      <c r="J159" t="s">
        <v>125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"20:17:11.141"</f>
        <v>20:17:11.141</v>
      </c>
      <c r="T159" t="str">
        <f>"20:17:11.041"</f>
        <v>20:17:11.041</v>
      </c>
      <c r="U159" t="str">
        <f t="shared" si="14"/>
        <v>A8A14F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9</v>
      </c>
      <c r="AF159" t="s">
        <v>125</v>
      </c>
      <c r="AG159">
        <v>0</v>
      </c>
      <c r="AH159">
        <v>3</v>
      </c>
      <c r="AI159">
        <v>1</v>
      </c>
      <c r="AJ159">
        <v>0</v>
      </c>
      <c r="AK159" t="s">
        <v>273</v>
      </c>
      <c r="AL159">
        <v>36.102941000000001</v>
      </c>
      <c r="AM159" t="s">
        <v>274</v>
      </c>
      <c r="AN159">
        <v>-79.957465999999997</v>
      </c>
      <c r="AO159">
        <v>100</v>
      </c>
      <c r="AP159">
        <v>1600</v>
      </c>
      <c r="AQ159" t="s">
        <v>129</v>
      </c>
      <c r="AR159">
        <v>-46</v>
      </c>
      <c r="AS159">
        <v>-28</v>
      </c>
      <c r="AT159">
        <v>640</v>
      </c>
      <c r="BB159" t="str">
        <f t="shared" si="15"/>
        <v>1200</v>
      </c>
      <c r="BC159">
        <v>1</v>
      </c>
      <c r="BD159" t="str">
        <f t="shared" si="13"/>
        <v xml:space="preserve">N655WP  </v>
      </c>
      <c r="BE159">
        <v>1</v>
      </c>
      <c r="BG159">
        <v>0</v>
      </c>
      <c r="BH159">
        <v>0</v>
      </c>
      <c r="BI159">
        <v>0</v>
      </c>
      <c r="BJ159">
        <v>1575</v>
      </c>
      <c r="BK159">
        <v>-25</v>
      </c>
      <c r="BL159" t="s">
        <v>180</v>
      </c>
      <c r="BM159">
        <v>1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t="str">
        <f>"20:17:11.143"</f>
        <v>20:17:11.143</v>
      </c>
      <c r="CF159">
        <v>143348152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131</v>
      </c>
      <c r="DA159">
        <v>403</v>
      </c>
      <c r="DB159">
        <v>0</v>
      </c>
      <c r="DC159" t="s">
        <v>199</v>
      </c>
      <c r="DD159" t="s">
        <v>200</v>
      </c>
      <c r="DG159">
        <v>103394</v>
      </c>
      <c r="DI159">
        <v>1</v>
      </c>
      <c r="DJ159">
        <v>0</v>
      </c>
      <c r="DK159">
        <v>0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25">
      <c r="A160" t="str">
        <f>"10/06/2022 20:17:11.438"</f>
        <v>10/06/2022 20:17:11.438</v>
      </c>
      <c r="C160" t="str">
        <f t="shared" si="12"/>
        <v>FFDFD3C0</v>
      </c>
      <c r="D160" t="s">
        <v>134</v>
      </c>
      <c r="E160">
        <v>4</v>
      </c>
      <c r="F160">
        <v>1004</v>
      </c>
      <c r="G160" t="s">
        <v>135</v>
      </c>
      <c r="J160" t="s">
        <v>136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"20:17:11.141"</f>
        <v>20:17:11.141</v>
      </c>
      <c r="T160" t="str">
        <f>"20:17:11.041"</f>
        <v>20:17:11.041</v>
      </c>
      <c r="U160" t="str">
        <f t="shared" si="14"/>
        <v>A8A14F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9</v>
      </c>
      <c r="AF160" t="s">
        <v>125</v>
      </c>
      <c r="AG160">
        <v>0</v>
      </c>
      <c r="AH160">
        <v>3</v>
      </c>
      <c r="AI160">
        <v>1</v>
      </c>
      <c r="AJ160">
        <v>0</v>
      </c>
      <c r="AK160" t="s">
        <v>273</v>
      </c>
      <c r="AL160">
        <v>36.102941000000001</v>
      </c>
      <c r="AM160" t="s">
        <v>274</v>
      </c>
      <c r="AN160">
        <v>-79.957465999999997</v>
      </c>
      <c r="AO160">
        <v>100</v>
      </c>
      <c r="AP160">
        <v>1600</v>
      </c>
      <c r="AQ160" t="s">
        <v>129</v>
      </c>
      <c r="AR160">
        <v>-46</v>
      </c>
      <c r="AS160">
        <v>-28</v>
      </c>
      <c r="AT160">
        <v>640</v>
      </c>
      <c r="BB160" t="str">
        <f t="shared" si="15"/>
        <v>1200</v>
      </c>
      <c r="BC160">
        <v>1</v>
      </c>
      <c r="BD160" t="str">
        <f t="shared" si="13"/>
        <v xml:space="preserve">N655WP  </v>
      </c>
      <c r="BE160">
        <v>1</v>
      </c>
      <c r="BG160">
        <v>0</v>
      </c>
      <c r="BH160">
        <v>0</v>
      </c>
      <c r="BI160">
        <v>0</v>
      </c>
      <c r="BJ160">
        <v>1575</v>
      </c>
      <c r="BK160">
        <v>-25</v>
      </c>
      <c r="BL160" t="s">
        <v>180</v>
      </c>
      <c r="BM160">
        <v>1</v>
      </c>
      <c r="BN160">
        <v>1</v>
      </c>
      <c r="BO160">
        <v>1</v>
      </c>
      <c r="BP160">
        <v>0</v>
      </c>
      <c r="BS160">
        <v>0</v>
      </c>
      <c r="BT160">
        <v>0</v>
      </c>
      <c r="BU160">
        <v>0</v>
      </c>
      <c r="CE160" t="str">
        <f>"20:17:11.143"</f>
        <v>20:17:11.143</v>
      </c>
      <c r="CF160">
        <v>143348152</v>
      </c>
      <c r="CS160">
        <v>3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131</v>
      </c>
      <c r="DA160">
        <v>403</v>
      </c>
      <c r="DB160">
        <v>0</v>
      </c>
      <c r="DC160" t="s">
        <v>199</v>
      </c>
      <c r="DD160" t="s">
        <v>200</v>
      </c>
      <c r="DG160">
        <v>103394</v>
      </c>
      <c r="DI160">
        <v>1</v>
      </c>
      <c r="DJ160">
        <v>0</v>
      </c>
      <c r="DK160">
        <v>1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25">
      <c r="A161" t="str">
        <f>"10/06/2022 20:17:11.438"</f>
        <v>10/06/2022 20:17:11.438</v>
      </c>
      <c r="C161" t="str">
        <f t="shared" ref="C161:C224" si="17">"FFDFD3C0"</f>
        <v>FFDFD3C0</v>
      </c>
      <c r="D161" t="s">
        <v>123</v>
      </c>
      <c r="E161">
        <v>27</v>
      </c>
      <c r="H161">
        <v>102</v>
      </c>
      <c r="I161" t="s">
        <v>151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"20:17:11.141"</f>
        <v>20:17:11.141</v>
      </c>
      <c r="T161" t="str">
        <f>"20:17:11.041"</f>
        <v>20:17:11.041</v>
      </c>
      <c r="U161" t="str">
        <f t="shared" si="14"/>
        <v>A8A14F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9</v>
      </c>
      <c r="AF161" t="s">
        <v>125</v>
      </c>
      <c r="AG161">
        <v>0</v>
      </c>
      <c r="AH161">
        <v>3</v>
      </c>
      <c r="AI161">
        <v>1</v>
      </c>
      <c r="AJ161">
        <v>0</v>
      </c>
      <c r="AK161" t="s">
        <v>273</v>
      </c>
      <c r="AL161">
        <v>36.102941000000001</v>
      </c>
      <c r="AM161" t="s">
        <v>274</v>
      </c>
      <c r="AN161">
        <v>-79.957465999999997</v>
      </c>
      <c r="AO161">
        <v>100</v>
      </c>
      <c r="AP161">
        <v>1600</v>
      </c>
      <c r="AQ161" t="s">
        <v>129</v>
      </c>
      <c r="AR161">
        <v>-46</v>
      </c>
      <c r="AS161">
        <v>-28</v>
      </c>
      <c r="AT161">
        <v>640</v>
      </c>
      <c r="BB161" t="str">
        <f t="shared" si="15"/>
        <v>1200</v>
      </c>
      <c r="BC161">
        <v>1</v>
      </c>
      <c r="BD161" t="str">
        <f t="shared" ref="BD161:BD224" si="18">"N655WP  "</f>
        <v xml:space="preserve">N655WP  </v>
      </c>
      <c r="BE161">
        <v>1</v>
      </c>
      <c r="BG161">
        <v>0</v>
      </c>
      <c r="BH161">
        <v>0</v>
      </c>
      <c r="BI161">
        <v>0</v>
      </c>
      <c r="BJ161">
        <v>1575</v>
      </c>
      <c r="BK161">
        <v>-25</v>
      </c>
      <c r="BL161" t="s">
        <v>180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>"20:17:11.143"</f>
        <v>20:17:11.143</v>
      </c>
      <c r="CF161">
        <v>143348152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131</v>
      </c>
      <c r="DA161">
        <v>403</v>
      </c>
      <c r="DB161">
        <v>0</v>
      </c>
      <c r="DC161" t="s">
        <v>199</v>
      </c>
      <c r="DD161" t="s">
        <v>200</v>
      </c>
      <c r="DG161">
        <v>103394</v>
      </c>
      <c r="DI161">
        <v>1</v>
      </c>
      <c r="DJ161">
        <v>0</v>
      </c>
      <c r="DK161">
        <v>1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25">
      <c r="A162" t="str">
        <f>"10/06/2022 20:17:12.219"</f>
        <v>10/06/2022 20:17:12.219</v>
      </c>
      <c r="C162" t="str">
        <f t="shared" si="17"/>
        <v>FFDFD3C0</v>
      </c>
      <c r="D162" t="s">
        <v>134</v>
      </c>
      <c r="E162">
        <v>4</v>
      </c>
      <c r="F162">
        <v>1004</v>
      </c>
      <c r="G162" t="s">
        <v>135</v>
      </c>
      <c r="J162" t="s">
        <v>136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ref="S162:T165" si="19">"20:17:11.961"</f>
        <v>20:17:11.961</v>
      </c>
      <c r="T162" t="str">
        <f t="shared" si="19"/>
        <v>20:17:11.961</v>
      </c>
      <c r="U162" t="str">
        <f t="shared" si="14"/>
        <v>A8A14F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9</v>
      </c>
      <c r="AF162" t="s">
        <v>125</v>
      </c>
      <c r="AG162">
        <v>0</v>
      </c>
      <c r="AH162">
        <v>3</v>
      </c>
      <c r="AI162">
        <v>1</v>
      </c>
      <c r="AJ162">
        <v>0</v>
      </c>
      <c r="AK162" t="s">
        <v>275</v>
      </c>
      <c r="AL162">
        <v>36.102791000000003</v>
      </c>
      <c r="AM162" t="s">
        <v>276</v>
      </c>
      <c r="AN162">
        <v>-79.957680999999994</v>
      </c>
      <c r="AO162">
        <v>100</v>
      </c>
      <c r="AP162">
        <v>1600</v>
      </c>
      <c r="AQ162" t="s">
        <v>129</v>
      </c>
      <c r="AR162">
        <v>-47</v>
      </c>
      <c r="AS162">
        <v>-28</v>
      </c>
      <c r="AT162">
        <v>384</v>
      </c>
      <c r="BB162" t="str">
        <f t="shared" si="15"/>
        <v>1200</v>
      </c>
      <c r="BC162">
        <v>1</v>
      </c>
      <c r="BD162" t="str">
        <f t="shared" si="18"/>
        <v xml:space="preserve">N655WP  </v>
      </c>
      <c r="BE162">
        <v>1</v>
      </c>
      <c r="BG162">
        <v>0</v>
      </c>
      <c r="BH162">
        <v>0</v>
      </c>
      <c r="BI162">
        <v>0</v>
      </c>
      <c r="BJ162">
        <v>1575</v>
      </c>
      <c r="BK162">
        <v>-25</v>
      </c>
      <c r="BL162" t="s">
        <v>180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>"20:17:11.968"</f>
        <v>20:17:11.968</v>
      </c>
      <c r="CF162">
        <v>968203106</v>
      </c>
      <c r="CS162">
        <v>3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404</v>
      </c>
      <c r="DB162">
        <v>0</v>
      </c>
      <c r="DC162" t="s">
        <v>152</v>
      </c>
      <c r="DD162" t="s">
        <v>153</v>
      </c>
      <c r="DG162">
        <v>13901022</v>
      </c>
      <c r="DI162">
        <v>1</v>
      </c>
      <c r="DJ162">
        <v>0</v>
      </c>
      <c r="DK162">
        <v>0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25">
      <c r="A163" t="str">
        <f>"10/06/2022 20:17:12.219"</f>
        <v>10/06/2022 20:17:12.219</v>
      </c>
      <c r="C163" t="str">
        <f t="shared" si="17"/>
        <v>FFDFD3C0</v>
      </c>
      <c r="D163" t="s">
        <v>123</v>
      </c>
      <c r="E163">
        <v>27</v>
      </c>
      <c r="H163">
        <v>102</v>
      </c>
      <c r="I163" t="s">
        <v>151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19"/>
        <v>20:17:11.961</v>
      </c>
      <c r="T163" t="str">
        <f t="shared" si="19"/>
        <v>20:17:11.961</v>
      </c>
      <c r="U163" t="str">
        <f t="shared" si="14"/>
        <v>A8A14F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9</v>
      </c>
      <c r="AF163" t="s">
        <v>125</v>
      </c>
      <c r="AG163">
        <v>0</v>
      </c>
      <c r="AH163">
        <v>3</v>
      </c>
      <c r="AI163">
        <v>1</v>
      </c>
      <c r="AJ163">
        <v>0</v>
      </c>
      <c r="AK163" t="s">
        <v>275</v>
      </c>
      <c r="AL163">
        <v>36.102791000000003</v>
      </c>
      <c r="AM163" t="s">
        <v>276</v>
      </c>
      <c r="AN163">
        <v>-79.957680999999994</v>
      </c>
      <c r="AO163">
        <v>100</v>
      </c>
      <c r="AP163">
        <v>1600</v>
      </c>
      <c r="AQ163" t="s">
        <v>129</v>
      </c>
      <c r="AR163">
        <v>-47</v>
      </c>
      <c r="AS163">
        <v>-28</v>
      </c>
      <c r="AT163">
        <v>384</v>
      </c>
      <c r="BB163" t="str">
        <f t="shared" si="15"/>
        <v>1200</v>
      </c>
      <c r="BC163">
        <v>1</v>
      </c>
      <c r="BD163" t="str">
        <f t="shared" si="18"/>
        <v xml:space="preserve">N655WP  </v>
      </c>
      <c r="BE163">
        <v>1</v>
      </c>
      <c r="BG163">
        <v>0</v>
      </c>
      <c r="BH163">
        <v>0</v>
      </c>
      <c r="BI163">
        <v>0</v>
      </c>
      <c r="BJ163">
        <v>1575</v>
      </c>
      <c r="BK163">
        <v>-25</v>
      </c>
      <c r="BL163" t="s">
        <v>180</v>
      </c>
      <c r="BM163">
        <v>1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t="str">
        <f>"20:17:11.968"</f>
        <v>20:17:11.968</v>
      </c>
      <c r="CF163">
        <v>968203106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404</v>
      </c>
      <c r="DB163">
        <v>0</v>
      </c>
      <c r="DC163" t="s">
        <v>152</v>
      </c>
      <c r="DD163" t="s">
        <v>153</v>
      </c>
      <c r="DG163">
        <v>13901022</v>
      </c>
      <c r="DI163">
        <v>1</v>
      </c>
      <c r="DJ163">
        <v>0</v>
      </c>
      <c r="DK163">
        <v>1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25">
      <c r="A164" t="str">
        <f>"10/06/2022 20:17:12.219"</f>
        <v>10/06/2022 20:17:12.219</v>
      </c>
      <c r="C164" t="str">
        <f t="shared" si="17"/>
        <v>FFDFD3C0</v>
      </c>
      <c r="D164" t="s">
        <v>123</v>
      </c>
      <c r="E164">
        <v>25</v>
      </c>
      <c r="H164">
        <v>100</v>
      </c>
      <c r="I164" t="s">
        <v>124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19"/>
        <v>20:17:11.961</v>
      </c>
      <c r="T164" t="str">
        <f t="shared" si="19"/>
        <v>20:17:11.961</v>
      </c>
      <c r="U164" t="str">
        <f t="shared" si="14"/>
        <v>A8A14F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9</v>
      </c>
      <c r="AF164" t="s">
        <v>125</v>
      </c>
      <c r="AG164">
        <v>0</v>
      </c>
      <c r="AH164">
        <v>3</v>
      </c>
      <c r="AI164">
        <v>1</v>
      </c>
      <c r="AJ164">
        <v>0</v>
      </c>
      <c r="AK164" t="s">
        <v>275</v>
      </c>
      <c r="AL164">
        <v>36.102791000000003</v>
      </c>
      <c r="AM164" t="s">
        <v>276</v>
      </c>
      <c r="AN164">
        <v>-79.957680999999994</v>
      </c>
      <c r="AO164">
        <v>100</v>
      </c>
      <c r="AP164">
        <v>1600</v>
      </c>
      <c r="AQ164" t="s">
        <v>129</v>
      </c>
      <c r="AR164">
        <v>-47</v>
      </c>
      <c r="AS164">
        <v>-28</v>
      </c>
      <c r="AT164">
        <v>384</v>
      </c>
      <c r="BB164" t="str">
        <f t="shared" si="15"/>
        <v>1200</v>
      </c>
      <c r="BC164">
        <v>1</v>
      </c>
      <c r="BD164" t="str">
        <f t="shared" si="18"/>
        <v xml:space="preserve">N655WP  </v>
      </c>
      <c r="BE164">
        <v>1</v>
      </c>
      <c r="BG164">
        <v>0</v>
      </c>
      <c r="BH164">
        <v>0</v>
      </c>
      <c r="BI164">
        <v>0</v>
      </c>
      <c r="BJ164">
        <v>1575</v>
      </c>
      <c r="BK164">
        <v>-25</v>
      </c>
      <c r="BL164" t="s">
        <v>180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>"20:17:11.968"</f>
        <v>20:17:11.968</v>
      </c>
      <c r="CF164">
        <v>968203106</v>
      </c>
      <c r="CS164">
        <v>3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404</v>
      </c>
      <c r="DB164">
        <v>0</v>
      </c>
      <c r="DC164" t="s">
        <v>152</v>
      </c>
      <c r="DD164" t="s">
        <v>153</v>
      </c>
      <c r="DG164">
        <v>13901022</v>
      </c>
      <c r="DI164">
        <v>1</v>
      </c>
      <c r="DJ164">
        <v>0</v>
      </c>
      <c r="DK164">
        <v>1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25">
      <c r="A165" t="str">
        <f>"10/06/2022 20:17:12.234"</f>
        <v>10/06/2022 20:17:12.234</v>
      </c>
      <c r="C165" t="str">
        <f t="shared" si="17"/>
        <v>FFDFD3C0</v>
      </c>
      <c r="D165" t="s">
        <v>134</v>
      </c>
      <c r="E165">
        <v>5</v>
      </c>
      <c r="F165">
        <v>1005</v>
      </c>
      <c r="G165" t="s">
        <v>155</v>
      </c>
      <c r="J165" t="s">
        <v>136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19"/>
        <v>20:17:11.961</v>
      </c>
      <c r="T165" t="str">
        <f t="shared" si="19"/>
        <v>20:17:11.961</v>
      </c>
      <c r="U165" t="str">
        <f t="shared" si="14"/>
        <v>A8A14F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9</v>
      </c>
      <c r="AF165" t="s">
        <v>145</v>
      </c>
      <c r="AG165">
        <v>0</v>
      </c>
      <c r="AH165">
        <v>3</v>
      </c>
      <c r="AI165">
        <v>1</v>
      </c>
      <c r="AJ165">
        <v>0</v>
      </c>
      <c r="AK165" t="s">
        <v>275</v>
      </c>
      <c r="AL165">
        <v>36.102791000000003</v>
      </c>
      <c r="AM165" t="s">
        <v>276</v>
      </c>
      <c r="AN165">
        <v>-79.957680999999994</v>
      </c>
      <c r="AO165">
        <v>100</v>
      </c>
      <c r="AP165">
        <v>1600</v>
      </c>
      <c r="AQ165" t="s">
        <v>129</v>
      </c>
      <c r="AR165">
        <v>-47</v>
      </c>
      <c r="AS165">
        <v>-28</v>
      </c>
      <c r="AT165">
        <v>384</v>
      </c>
      <c r="BB165" t="str">
        <f t="shared" si="15"/>
        <v>1200</v>
      </c>
      <c r="BC165">
        <v>1</v>
      </c>
      <c r="BD165" t="str">
        <f t="shared" si="18"/>
        <v xml:space="preserve">N655WP  </v>
      </c>
      <c r="BE165">
        <v>1</v>
      </c>
      <c r="BG165">
        <v>0</v>
      </c>
      <c r="BH165">
        <v>0</v>
      </c>
      <c r="BI165">
        <v>0</v>
      </c>
      <c r="BJ165">
        <v>1575</v>
      </c>
      <c r="BK165">
        <v>-25</v>
      </c>
      <c r="BL165" t="s">
        <v>148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>"20:17:11.968"</f>
        <v>20:17:11.968</v>
      </c>
      <c r="CF165">
        <v>968203106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404</v>
      </c>
      <c r="DB165">
        <v>0</v>
      </c>
      <c r="DC165" t="s">
        <v>152</v>
      </c>
      <c r="DD165" t="s">
        <v>153</v>
      </c>
      <c r="DG165">
        <v>13901022</v>
      </c>
      <c r="DI165">
        <v>1</v>
      </c>
      <c r="DJ165">
        <v>0</v>
      </c>
      <c r="DK165">
        <v>1</v>
      </c>
      <c r="DL165">
        <v>0</v>
      </c>
      <c r="DM165">
        <v>0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25">
      <c r="A166" t="str">
        <f>"10/06/2022 20:17:13.282"</f>
        <v>10/06/2022 20:17:13.282</v>
      </c>
      <c r="C166" t="str">
        <f t="shared" si="17"/>
        <v>FFDFD3C0</v>
      </c>
      <c r="D166" t="s">
        <v>123</v>
      </c>
      <c r="E166">
        <v>27</v>
      </c>
      <c r="H166">
        <v>102</v>
      </c>
      <c r="I166" t="s">
        <v>151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"20:17:12.984"</f>
        <v>20:17:12.984</v>
      </c>
      <c r="T166" t="str">
        <f>"20:17:12.584"</f>
        <v>20:17:12.584</v>
      </c>
      <c r="U166" t="str">
        <f t="shared" si="14"/>
        <v>A8A14F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9</v>
      </c>
      <c r="AF166" t="s">
        <v>125</v>
      </c>
      <c r="AG166">
        <v>0</v>
      </c>
      <c r="AH166">
        <v>3</v>
      </c>
      <c r="AI166">
        <v>1</v>
      </c>
      <c r="AJ166">
        <v>0</v>
      </c>
      <c r="AK166" t="s">
        <v>277</v>
      </c>
      <c r="AL166">
        <v>36.102684000000004</v>
      </c>
      <c r="AM166" t="s">
        <v>278</v>
      </c>
      <c r="AN166">
        <v>-79.957916999999995</v>
      </c>
      <c r="AO166">
        <v>100</v>
      </c>
      <c r="AP166">
        <v>1600</v>
      </c>
      <c r="AQ166" t="s">
        <v>129</v>
      </c>
      <c r="AR166">
        <v>-47</v>
      </c>
      <c r="AS166">
        <v>-28</v>
      </c>
      <c r="AT166">
        <v>448</v>
      </c>
      <c r="BB166" t="str">
        <f t="shared" si="15"/>
        <v>1200</v>
      </c>
      <c r="BC166">
        <v>1</v>
      </c>
      <c r="BD166" t="str">
        <f t="shared" si="18"/>
        <v xml:space="preserve">N655WP  </v>
      </c>
      <c r="BE166">
        <v>1</v>
      </c>
      <c r="BG166">
        <v>0</v>
      </c>
      <c r="BH166">
        <v>0</v>
      </c>
      <c r="BI166">
        <v>0</v>
      </c>
      <c r="BJ166">
        <v>1575</v>
      </c>
      <c r="BK166">
        <v>-25</v>
      </c>
      <c r="BL166" t="s">
        <v>180</v>
      </c>
      <c r="BM166">
        <v>1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t="str">
        <f>"20:17:12.988"</f>
        <v>20:17:12.988</v>
      </c>
      <c r="CF166">
        <v>988103735</v>
      </c>
      <c r="CS166">
        <v>3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131</v>
      </c>
      <c r="DA166">
        <v>404</v>
      </c>
      <c r="DB166">
        <v>0</v>
      </c>
      <c r="DC166" t="s">
        <v>152</v>
      </c>
      <c r="DD166" t="s">
        <v>153</v>
      </c>
      <c r="DG166">
        <v>13901229</v>
      </c>
      <c r="DI166">
        <v>1</v>
      </c>
      <c r="DJ166">
        <v>0</v>
      </c>
      <c r="DK166">
        <v>0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25">
      <c r="A167" t="str">
        <f>"10/06/2022 20:17:13.282"</f>
        <v>10/06/2022 20:17:13.282</v>
      </c>
      <c r="C167" t="str">
        <f t="shared" si="17"/>
        <v>FFDFD3C0</v>
      </c>
      <c r="D167" t="s">
        <v>134</v>
      </c>
      <c r="E167">
        <v>4</v>
      </c>
      <c r="F167">
        <v>1004</v>
      </c>
      <c r="G167" t="s">
        <v>135</v>
      </c>
      <c r="J167" t="s">
        <v>136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"20:17:12.984"</f>
        <v>20:17:12.984</v>
      </c>
      <c r="T167" t="str">
        <f>"20:17:12.584"</f>
        <v>20:17:12.584</v>
      </c>
      <c r="U167" t="str">
        <f t="shared" si="14"/>
        <v>A8A14F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9</v>
      </c>
      <c r="AF167" t="s">
        <v>125</v>
      </c>
      <c r="AG167">
        <v>0</v>
      </c>
      <c r="AH167">
        <v>3</v>
      </c>
      <c r="AI167">
        <v>1</v>
      </c>
      <c r="AJ167">
        <v>0</v>
      </c>
      <c r="AK167" t="s">
        <v>277</v>
      </c>
      <c r="AL167">
        <v>36.102684000000004</v>
      </c>
      <c r="AM167" t="s">
        <v>278</v>
      </c>
      <c r="AN167">
        <v>-79.957916999999995</v>
      </c>
      <c r="AO167">
        <v>100</v>
      </c>
      <c r="AP167">
        <v>1600</v>
      </c>
      <c r="AQ167" t="s">
        <v>129</v>
      </c>
      <c r="AR167">
        <v>-47</v>
      </c>
      <c r="AS167">
        <v>-28</v>
      </c>
      <c r="AT167">
        <v>448</v>
      </c>
      <c r="BB167" t="str">
        <f t="shared" si="15"/>
        <v>1200</v>
      </c>
      <c r="BC167">
        <v>1</v>
      </c>
      <c r="BD167" t="str">
        <f t="shared" si="18"/>
        <v xml:space="preserve">N655WP  </v>
      </c>
      <c r="BE167">
        <v>1</v>
      </c>
      <c r="BG167">
        <v>0</v>
      </c>
      <c r="BH167">
        <v>0</v>
      </c>
      <c r="BI167">
        <v>0</v>
      </c>
      <c r="BJ167">
        <v>1575</v>
      </c>
      <c r="BK167">
        <v>-25</v>
      </c>
      <c r="BL167" t="s">
        <v>180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>"20:17:12.988"</f>
        <v>20:17:12.988</v>
      </c>
      <c r="CF167">
        <v>988103735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131</v>
      </c>
      <c r="DA167">
        <v>404</v>
      </c>
      <c r="DB167">
        <v>0</v>
      </c>
      <c r="DC167" t="s">
        <v>152</v>
      </c>
      <c r="DD167" t="s">
        <v>153</v>
      </c>
      <c r="DG167">
        <v>13901229</v>
      </c>
      <c r="DI167">
        <v>1</v>
      </c>
      <c r="DJ167">
        <v>0</v>
      </c>
      <c r="DK167">
        <v>1</v>
      </c>
      <c r="DL167">
        <v>0</v>
      </c>
      <c r="DM167">
        <v>0</v>
      </c>
      <c r="DN167">
        <v>1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25">
      <c r="A168" t="str">
        <f>"10/06/2022 20:17:13.282"</f>
        <v>10/06/2022 20:17:13.282</v>
      </c>
      <c r="C168" t="str">
        <f t="shared" si="17"/>
        <v>FFDFD3C0</v>
      </c>
      <c r="D168" t="s">
        <v>123</v>
      </c>
      <c r="E168">
        <v>25</v>
      </c>
      <c r="H168">
        <v>100</v>
      </c>
      <c r="I168" t="s">
        <v>124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"20:17:12.984"</f>
        <v>20:17:12.984</v>
      </c>
      <c r="T168" t="str">
        <f>"20:17:12.584"</f>
        <v>20:17:12.584</v>
      </c>
      <c r="U168" t="str">
        <f t="shared" si="14"/>
        <v>A8A14F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9</v>
      </c>
      <c r="AF168" t="s">
        <v>125</v>
      </c>
      <c r="AG168">
        <v>0</v>
      </c>
      <c r="AH168">
        <v>3</v>
      </c>
      <c r="AI168">
        <v>1</v>
      </c>
      <c r="AJ168">
        <v>0</v>
      </c>
      <c r="AK168" t="s">
        <v>277</v>
      </c>
      <c r="AL168">
        <v>36.102684000000004</v>
      </c>
      <c r="AM168" t="s">
        <v>278</v>
      </c>
      <c r="AN168">
        <v>-79.957916999999995</v>
      </c>
      <c r="AO168">
        <v>100</v>
      </c>
      <c r="AP168">
        <v>1600</v>
      </c>
      <c r="AQ168" t="s">
        <v>129</v>
      </c>
      <c r="AR168">
        <v>-47</v>
      </c>
      <c r="AS168">
        <v>-28</v>
      </c>
      <c r="AT168">
        <v>448</v>
      </c>
      <c r="BB168" t="str">
        <f t="shared" si="15"/>
        <v>1200</v>
      </c>
      <c r="BC168">
        <v>1</v>
      </c>
      <c r="BD168" t="str">
        <f t="shared" si="18"/>
        <v xml:space="preserve">N655WP  </v>
      </c>
      <c r="BE168">
        <v>1</v>
      </c>
      <c r="BG168">
        <v>0</v>
      </c>
      <c r="BH168">
        <v>0</v>
      </c>
      <c r="BI168">
        <v>0</v>
      </c>
      <c r="BJ168">
        <v>1575</v>
      </c>
      <c r="BK168">
        <v>-25</v>
      </c>
      <c r="BL168" t="s">
        <v>180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>"20:17:12.988"</f>
        <v>20:17:12.988</v>
      </c>
      <c r="CF168">
        <v>988103735</v>
      </c>
      <c r="CS168">
        <v>3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131</v>
      </c>
      <c r="DA168">
        <v>404</v>
      </c>
      <c r="DB168">
        <v>0</v>
      </c>
      <c r="DC168" t="s">
        <v>152</v>
      </c>
      <c r="DD168" t="s">
        <v>153</v>
      </c>
      <c r="DG168">
        <v>13901229</v>
      </c>
      <c r="DI168">
        <v>1</v>
      </c>
      <c r="DJ168">
        <v>0</v>
      </c>
      <c r="DK168">
        <v>1</v>
      </c>
      <c r="DL168">
        <v>0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25">
      <c r="A169" t="str">
        <f>"10/06/2022 20:17:13.282"</f>
        <v>10/06/2022 20:17:13.282</v>
      </c>
      <c r="C169" t="str">
        <f t="shared" si="17"/>
        <v>FFDFD3C0</v>
      </c>
      <c r="D169" t="s">
        <v>134</v>
      </c>
      <c r="E169">
        <v>5</v>
      </c>
      <c r="F169">
        <v>1005</v>
      </c>
      <c r="G169" t="s">
        <v>155</v>
      </c>
      <c r="J169" t="s">
        <v>136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"20:17:12.984"</f>
        <v>20:17:12.984</v>
      </c>
      <c r="T169" t="str">
        <f>"20:17:12.584"</f>
        <v>20:17:12.584</v>
      </c>
      <c r="U169" t="str">
        <f t="shared" si="14"/>
        <v>A8A14F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9</v>
      </c>
      <c r="AF169" t="s">
        <v>145</v>
      </c>
      <c r="AG169">
        <v>0</v>
      </c>
      <c r="AH169">
        <v>3</v>
      </c>
      <c r="AI169">
        <v>1</v>
      </c>
      <c r="AJ169">
        <v>0</v>
      </c>
      <c r="AK169" t="s">
        <v>277</v>
      </c>
      <c r="AL169">
        <v>36.102684000000004</v>
      </c>
      <c r="AM169" t="s">
        <v>278</v>
      </c>
      <c r="AN169">
        <v>-79.957916999999995</v>
      </c>
      <c r="AO169">
        <v>100</v>
      </c>
      <c r="AP169">
        <v>1600</v>
      </c>
      <c r="AQ169" t="s">
        <v>129</v>
      </c>
      <c r="AR169">
        <v>-47</v>
      </c>
      <c r="AS169">
        <v>-28</v>
      </c>
      <c r="AT169">
        <v>448</v>
      </c>
      <c r="BB169" t="str">
        <f t="shared" si="15"/>
        <v>1200</v>
      </c>
      <c r="BC169">
        <v>1</v>
      </c>
      <c r="BD169" t="str">
        <f t="shared" si="18"/>
        <v xml:space="preserve">N655WP  </v>
      </c>
      <c r="BE169">
        <v>1</v>
      </c>
      <c r="BG169">
        <v>0</v>
      </c>
      <c r="BH169">
        <v>0</v>
      </c>
      <c r="BI169">
        <v>0</v>
      </c>
      <c r="BJ169">
        <v>1575</v>
      </c>
      <c r="BK169">
        <v>-25</v>
      </c>
      <c r="BL169" t="s">
        <v>148</v>
      </c>
      <c r="BM169">
        <v>1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t="str">
        <f>"20:17:12.988"</f>
        <v>20:17:12.988</v>
      </c>
      <c r="CF169">
        <v>988103735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131</v>
      </c>
      <c r="DA169">
        <v>404</v>
      </c>
      <c r="DB169">
        <v>0</v>
      </c>
      <c r="DC169" t="s">
        <v>152</v>
      </c>
      <c r="DD169" t="s">
        <v>153</v>
      </c>
      <c r="DG169">
        <v>13901229</v>
      </c>
      <c r="DI169">
        <v>1</v>
      </c>
      <c r="DJ169">
        <v>0</v>
      </c>
      <c r="DK169">
        <v>1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25">
      <c r="A170" t="str">
        <f>"10/06/2022 20:17:14.345"</f>
        <v>10/06/2022 20:17:14.345</v>
      </c>
      <c r="C170" t="str">
        <f t="shared" si="17"/>
        <v>FFDFD3C0</v>
      </c>
      <c r="D170" t="s">
        <v>123</v>
      </c>
      <c r="E170">
        <v>27</v>
      </c>
      <c r="H170">
        <v>102</v>
      </c>
      <c r="I170" t="s">
        <v>151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ref="S170:T172" si="20">"20:17:13.945"</f>
        <v>20:17:13.945</v>
      </c>
      <c r="T170" t="str">
        <f t="shared" si="20"/>
        <v>20:17:13.945</v>
      </c>
      <c r="U170" t="str">
        <f t="shared" si="14"/>
        <v>A8A14F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9</v>
      </c>
      <c r="AF170" t="s">
        <v>125</v>
      </c>
      <c r="AG170">
        <v>0</v>
      </c>
      <c r="AH170">
        <v>3</v>
      </c>
      <c r="AI170">
        <v>1</v>
      </c>
      <c r="AJ170">
        <v>0</v>
      </c>
      <c r="AK170" t="s">
        <v>279</v>
      </c>
      <c r="AL170">
        <v>36.102575999999999</v>
      </c>
      <c r="AM170" t="s">
        <v>280</v>
      </c>
      <c r="AN170">
        <v>-79.958217000000005</v>
      </c>
      <c r="AO170">
        <v>100</v>
      </c>
      <c r="AP170">
        <v>1600</v>
      </c>
      <c r="AQ170" t="s">
        <v>129</v>
      </c>
      <c r="AR170">
        <v>-47</v>
      </c>
      <c r="AS170">
        <v>-28</v>
      </c>
      <c r="AT170">
        <v>768</v>
      </c>
      <c r="BB170" t="str">
        <f t="shared" si="15"/>
        <v>1200</v>
      </c>
      <c r="BC170">
        <v>1</v>
      </c>
      <c r="BD170" t="str">
        <f t="shared" si="18"/>
        <v xml:space="preserve">N655WP  </v>
      </c>
      <c r="BE170">
        <v>1</v>
      </c>
      <c r="BG170">
        <v>0</v>
      </c>
      <c r="BH170">
        <v>0</v>
      </c>
      <c r="BI170">
        <v>0</v>
      </c>
      <c r="BJ170">
        <v>1600</v>
      </c>
      <c r="BK170">
        <v>0</v>
      </c>
      <c r="BL170" t="s">
        <v>180</v>
      </c>
      <c r="BM170">
        <v>1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t="str">
        <f>"20:17:13.948"</f>
        <v>20:17:13.948</v>
      </c>
      <c r="CF170">
        <v>948075337</v>
      </c>
      <c r="CS170">
        <v>3</v>
      </c>
      <c r="CT170">
        <v>2</v>
      </c>
      <c r="CU170">
        <v>0</v>
      </c>
      <c r="CV170">
        <v>2</v>
      </c>
      <c r="CW170">
        <v>0</v>
      </c>
      <c r="CX170">
        <v>6</v>
      </c>
      <c r="CY170">
        <v>7</v>
      </c>
      <c r="CZ170" t="s">
        <v>131</v>
      </c>
      <c r="DA170">
        <v>403</v>
      </c>
      <c r="DB170">
        <v>0</v>
      </c>
      <c r="DC170" t="s">
        <v>199</v>
      </c>
      <c r="DD170" t="s">
        <v>200</v>
      </c>
      <c r="DG170">
        <v>108150</v>
      </c>
      <c r="DI170">
        <v>1</v>
      </c>
      <c r="DJ170">
        <v>0</v>
      </c>
      <c r="DK170">
        <v>0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25">
      <c r="A171" t="str">
        <f>"10/06/2022 20:17:14.345"</f>
        <v>10/06/2022 20:17:14.345</v>
      </c>
      <c r="C171" t="str">
        <f t="shared" si="17"/>
        <v>FFDFD3C0</v>
      </c>
      <c r="D171" t="s">
        <v>134</v>
      </c>
      <c r="E171">
        <v>4</v>
      </c>
      <c r="F171">
        <v>1004</v>
      </c>
      <c r="G171" t="s">
        <v>135</v>
      </c>
      <c r="J171" t="s">
        <v>136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20"/>
        <v>20:17:13.945</v>
      </c>
      <c r="T171" t="str">
        <f t="shared" si="20"/>
        <v>20:17:13.945</v>
      </c>
      <c r="U171" t="str">
        <f t="shared" si="14"/>
        <v>A8A14F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9</v>
      </c>
      <c r="AF171" t="s">
        <v>125</v>
      </c>
      <c r="AG171">
        <v>0</v>
      </c>
      <c r="AH171">
        <v>3</v>
      </c>
      <c r="AI171">
        <v>1</v>
      </c>
      <c r="AJ171">
        <v>0</v>
      </c>
      <c r="AK171" t="s">
        <v>279</v>
      </c>
      <c r="AL171">
        <v>36.102575999999999</v>
      </c>
      <c r="AM171" t="s">
        <v>280</v>
      </c>
      <c r="AN171">
        <v>-79.958217000000005</v>
      </c>
      <c r="AO171">
        <v>100</v>
      </c>
      <c r="AP171">
        <v>1600</v>
      </c>
      <c r="AQ171" t="s">
        <v>129</v>
      </c>
      <c r="AR171">
        <v>-47</v>
      </c>
      <c r="AS171">
        <v>-28</v>
      </c>
      <c r="AT171">
        <v>768</v>
      </c>
      <c r="BB171" t="str">
        <f t="shared" si="15"/>
        <v>1200</v>
      </c>
      <c r="BC171">
        <v>1</v>
      </c>
      <c r="BD171" t="str">
        <f t="shared" si="18"/>
        <v xml:space="preserve">N655WP  </v>
      </c>
      <c r="BE171">
        <v>1</v>
      </c>
      <c r="BG171">
        <v>0</v>
      </c>
      <c r="BH171">
        <v>0</v>
      </c>
      <c r="BI171">
        <v>0</v>
      </c>
      <c r="BJ171">
        <v>1600</v>
      </c>
      <c r="BK171">
        <v>0</v>
      </c>
      <c r="BL171" t="s">
        <v>180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>"20:17:13.948"</f>
        <v>20:17:13.948</v>
      </c>
      <c r="CF171">
        <v>948075337</v>
      </c>
      <c r="CS171">
        <v>3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131</v>
      </c>
      <c r="DA171">
        <v>403</v>
      </c>
      <c r="DB171">
        <v>0</v>
      </c>
      <c r="DC171" t="s">
        <v>199</v>
      </c>
      <c r="DD171" t="s">
        <v>200</v>
      </c>
      <c r="DG171">
        <v>108150</v>
      </c>
      <c r="DI171">
        <v>1</v>
      </c>
      <c r="DJ171">
        <v>0</v>
      </c>
      <c r="DK171">
        <v>1</v>
      </c>
      <c r="DL171">
        <v>0</v>
      </c>
      <c r="DM171">
        <v>0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25">
      <c r="A172" t="str">
        <f>"10/06/2022 20:17:14.345"</f>
        <v>10/06/2022 20:17:14.345</v>
      </c>
      <c r="C172" t="str">
        <f t="shared" si="17"/>
        <v>FFDFD3C0</v>
      </c>
      <c r="D172" t="s">
        <v>123</v>
      </c>
      <c r="E172">
        <v>25</v>
      </c>
      <c r="H172">
        <v>100</v>
      </c>
      <c r="I172" t="s">
        <v>124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20"/>
        <v>20:17:13.945</v>
      </c>
      <c r="T172" t="str">
        <f t="shared" si="20"/>
        <v>20:17:13.945</v>
      </c>
      <c r="U172" t="str">
        <f t="shared" si="14"/>
        <v>A8A14F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9</v>
      </c>
      <c r="AF172" t="s">
        <v>125</v>
      </c>
      <c r="AG172">
        <v>0</v>
      </c>
      <c r="AH172">
        <v>3</v>
      </c>
      <c r="AI172">
        <v>1</v>
      </c>
      <c r="AJ172">
        <v>0</v>
      </c>
      <c r="AK172" t="s">
        <v>279</v>
      </c>
      <c r="AL172">
        <v>36.102575999999999</v>
      </c>
      <c r="AM172" t="s">
        <v>280</v>
      </c>
      <c r="AN172">
        <v>-79.958217000000005</v>
      </c>
      <c r="AO172">
        <v>100</v>
      </c>
      <c r="AP172">
        <v>1600</v>
      </c>
      <c r="AQ172" t="s">
        <v>129</v>
      </c>
      <c r="AR172">
        <v>-47</v>
      </c>
      <c r="AS172">
        <v>-28</v>
      </c>
      <c r="AT172">
        <v>768</v>
      </c>
      <c r="BB172" t="str">
        <f t="shared" si="15"/>
        <v>1200</v>
      </c>
      <c r="BC172">
        <v>1</v>
      </c>
      <c r="BD172" t="str">
        <f t="shared" si="18"/>
        <v xml:space="preserve">N655WP  </v>
      </c>
      <c r="BE172">
        <v>1</v>
      </c>
      <c r="BG172">
        <v>0</v>
      </c>
      <c r="BH172">
        <v>0</v>
      </c>
      <c r="BI172">
        <v>0</v>
      </c>
      <c r="BJ172">
        <v>1600</v>
      </c>
      <c r="BK172">
        <v>0</v>
      </c>
      <c r="BL172" t="s">
        <v>180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>"20:17:13.948"</f>
        <v>20:17:13.948</v>
      </c>
      <c r="CF172">
        <v>948075337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131</v>
      </c>
      <c r="DA172">
        <v>403</v>
      </c>
      <c r="DB172">
        <v>0</v>
      </c>
      <c r="DC172" t="s">
        <v>199</v>
      </c>
      <c r="DD172" t="s">
        <v>200</v>
      </c>
      <c r="DG172">
        <v>108150</v>
      </c>
      <c r="DI172">
        <v>1</v>
      </c>
      <c r="DJ172">
        <v>0</v>
      </c>
      <c r="DK172">
        <v>1</v>
      </c>
      <c r="DL172">
        <v>0</v>
      </c>
      <c r="DM172">
        <v>0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25">
      <c r="A173" t="str">
        <f>"10/06/2022 20:17:14.751"</f>
        <v>10/06/2022 20:17:14.751</v>
      </c>
      <c r="C173" t="str">
        <f t="shared" si="17"/>
        <v>FFDFD3C0</v>
      </c>
      <c r="D173" t="s">
        <v>134</v>
      </c>
      <c r="E173">
        <v>5</v>
      </c>
      <c r="F173">
        <v>1005</v>
      </c>
      <c r="G173" t="s">
        <v>155</v>
      </c>
      <c r="J173" t="s">
        <v>136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"20:17:14.547"</f>
        <v>20:17:14.547</v>
      </c>
      <c r="T173" t="str">
        <f>"20:17:14.447"</f>
        <v>20:17:14.447</v>
      </c>
      <c r="U173" t="str">
        <f t="shared" si="14"/>
        <v>A8A14F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9</v>
      </c>
      <c r="AF173" t="s">
        <v>145</v>
      </c>
      <c r="AG173">
        <v>0</v>
      </c>
      <c r="AH173">
        <v>3</v>
      </c>
      <c r="AI173">
        <v>1</v>
      </c>
      <c r="AJ173">
        <v>0</v>
      </c>
      <c r="AK173" t="s">
        <v>281</v>
      </c>
      <c r="AL173">
        <v>36.102511999999997</v>
      </c>
      <c r="AM173" t="s">
        <v>282</v>
      </c>
      <c r="AN173">
        <v>-79.958388999999997</v>
      </c>
      <c r="AO173">
        <v>100</v>
      </c>
      <c r="AP173">
        <v>1600</v>
      </c>
      <c r="AQ173" t="s">
        <v>129</v>
      </c>
      <c r="AR173">
        <v>-47</v>
      </c>
      <c r="AS173">
        <v>-27</v>
      </c>
      <c r="AT173">
        <v>832</v>
      </c>
      <c r="BB173" t="str">
        <f t="shared" si="15"/>
        <v>1200</v>
      </c>
      <c r="BC173">
        <v>1</v>
      </c>
      <c r="BD173" t="str">
        <f t="shared" si="18"/>
        <v xml:space="preserve">N655WP  </v>
      </c>
      <c r="BE173">
        <v>1</v>
      </c>
      <c r="BG173">
        <v>0</v>
      </c>
      <c r="BH173">
        <v>0</v>
      </c>
      <c r="BI173">
        <v>0</v>
      </c>
      <c r="BJ173">
        <v>1600</v>
      </c>
      <c r="BK173">
        <v>0</v>
      </c>
      <c r="BL173" t="s">
        <v>148</v>
      </c>
      <c r="BM173">
        <v>1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t="str">
        <f>"20:17:14.548"</f>
        <v>20:17:14.548</v>
      </c>
      <c r="CF173">
        <v>547951802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131</v>
      </c>
      <c r="DA173">
        <v>404</v>
      </c>
      <c r="DB173">
        <v>0</v>
      </c>
      <c r="DC173" t="s">
        <v>152</v>
      </c>
      <c r="DD173" t="s">
        <v>153</v>
      </c>
      <c r="DG173">
        <v>13901582</v>
      </c>
      <c r="DI173">
        <v>1</v>
      </c>
      <c r="DJ173">
        <v>0</v>
      </c>
      <c r="DK173">
        <v>0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25">
      <c r="A174" t="str">
        <f>"10/06/2022 20:17:15.314"</f>
        <v>10/06/2022 20:17:15.314</v>
      </c>
      <c r="C174" t="str">
        <f t="shared" si="17"/>
        <v>FFDFD3C0</v>
      </c>
      <c r="D174" t="s">
        <v>123</v>
      </c>
      <c r="E174">
        <v>27</v>
      </c>
      <c r="H174">
        <v>102</v>
      </c>
      <c r="I174" t="s">
        <v>151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ref="S174:T176" si="21">"20:17:15.070"</f>
        <v>20:17:15.070</v>
      </c>
      <c r="T174" t="str">
        <f t="shared" si="21"/>
        <v>20:17:15.070</v>
      </c>
      <c r="U174" t="str">
        <f t="shared" si="14"/>
        <v>A8A14F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9</v>
      </c>
      <c r="AF174" t="s">
        <v>125</v>
      </c>
      <c r="AG174">
        <v>0</v>
      </c>
      <c r="AH174">
        <v>3</v>
      </c>
      <c r="AI174">
        <v>1</v>
      </c>
      <c r="AJ174">
        <v>0</v>
      </c>
      <c r="AK174" t="s">
        <v>283</v>
      </c>
      <c r="AL174">
        <v>36.102448000000003</v>
      </c>
      <c r="AM174" t="s">
        <v>284</v>
      </c>
      <c r="AN174">
        <v>-79.958495999999997</v>
      </c>
      <c r="AO174">
        <v>100</v>
      </c>
      <c r="AP174">
        <v>1600</v>
      </c>
      <c r="AQ174" t="s">
        <v>129</v>
      </c>
      <c r="AR174">
        <v>-47</v>
      </c>
      <c r="AS174">
        <v>-27</v>
      </c>
      <c r="AT174">
        <v>832</v>
      </c>
      <c r="BB174" t="str">
        <f t="shared" si="15"/>
        <v>1200</v>
      </c>
      <c r="BC174">
        <v>1</v>
      </c>
      <c r="BD174" t="str">
        <f t="shared" si="18"/>
        <v xml:space="preserve">N655WP  </v>
      </c>
      <c r="BE174">
        <v>1</v>
      </c>
      <c r="BG174">
        <v>0</v>
      </c>
      <c r="BH174">
        <v>0</v>
      </c>
      <c r="BI174">
        <v>0</v>
      </c>
      <c r="BJ174">
        <v>1625</v>
      </c>
      <c r="BK174">
        <v>25</v>
      </c>
      <c r="BL174" t="s">
        <v>180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>"20:17:15.073"</f>
        <v>20:17:15.073</v>
      </c>
      <c r="CF174">
        <v>72965908</v>
      </c>
      <c r="CS174">
        <v>3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131</v>
      </c>
      <c r="DA174">
        <v>403</v>
      </c>
      <c r="DB174">
        <v>0</v>
      </c>
      <c r="DC174" t="s">
        <v>199</v>
      </c>
      <c r="DD174" t="s">
        <v>200</v>
      </c>
      <c r="DG174">
        <v>110315</v>
      </c>
      <c r="DI174">
        <v>1</v>
      </c>
      <c r="DJ174">
        <v>0</v>
      </c>
      <c r="DK174">
        <v>0</v>
      </c>
      <c r="DL174">
        <v>0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25">
      <c r="A175" t="str">
        <f>"10/06/2022 20:17:15.314"</f>
        <v>10/06/2022 20:17:15.314</v>
      </c>
      <c r="C175" t="str">
        <f t="shared" si="17"/>
        <v>FFDFD3C0</v>
      </c>
      <c r="D175" t="s">
        <v>134</v>
      </c>
      <c r="E175">
        <v>4</v>
      </c>
      <c r="F175">
        <v>1004</v>
      </c>
      <c r="G175" t="s">
        <v>135</v>
      </c>
      <c r="J175" t="s">
        <v>136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21"/>
        <v>20:17:15.070</v>
      </c>
      <c r="T175" t="str">
        <f t="shared" si="21"/>
        <v>20:17:15.070</v>
      </c>
      <c r="U175" t="str">
        <f t="shared" si="14"/>
        <v>A8A14F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9</v>
      </c>
      <c r="AF175" t="s">
        <v>125</v>
      </c>
      <c r="AG175">
        <v>0</v>
      </c>
      <c r="AH175">
        <v>3</v>
      </c>
      <c r="AI175">
        <v>1</v>
      </c>
      <c r="AJ175">
        <v>0</v>
      </c>
      <c r="AK175" t="s">
        <v>283</v>
      </c>
      <c r="AL175">
        <v>36.102448000000003</v>
      </c>
      <c r="AM175" t="s">
        <v>284</v>
      </c>
      <c r="AN175">
        <v>-79.958495999999997</v>
      </c>
      <c r="AO175">
        <v>100</v>
      </c>
      <c r="AP175">
        <v>1600</v>
      </c>
      <c r="AQ175" t="s">
        <v>129</v>
      </c>
      <c r="AR175">
        <v>-47</v>
      </c>
      <c r="AS175">
        <v>-27</v>
      </c>
      <c r="AT175">
        <v>832</v>
      </c>
      <c r="BB175" t="str">
        <f t="shared" si="15"/>
        <v>1200</v>
      </c>
      <c r="BC175">
        <v>1</v>
      </c>
      <c r="BD175" t="str">
        <f t="shared" si="18"/>
        <v xml:space="preserve">N655WP  </v>
      </c>
      <c r="BE175">
        <v>1</v>
      </c>
      <c r="BG175">
        <v>0</v>
      </c>
      <c r="BH175">
        <v>0</v>
      </c>
      <c r="BI175">
        <v>0</v>
      </c>
      <c r="BJ175">
        <v>1625</v>
      </c>
      <c r="BK175">
        <v>25</v>
      </c>
      <c r="BL175" t="s">
        <v>180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>"20:17:15.073"</f>
        <v>20:17:15.073</v>
      </c>
      <c r="CF175">
        <v>72965908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131</v>
      </c>
      <c r="DA175">
        <v>403</v>
      </c>
      <c r="DB175">
        <v>0</v>
      </c>
      <c r="DC175" t="s">
        <v>199</v>
      </c>
      <c r="DD175" t="s">
        <v>200</v>
      </c>
      <c r="DG175">
        <v>110315</v>
      </c>
      <c r="DI175">
        <v>1</v>
      </c>
      <c r="DJ175">
        <v>0</v>
      </c>
      <c r="DK175">
        <v>1</v>
      </c>
      <c r="DL175">
        <v>0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25">
      <c r="A176" t="str">
        <f>"10/06/2022 20:17:15.314"</f>
        <v>10/06/2022 20:17:15.314</v>
      </c>
      <c r="C176" t="str">
        <f t="shared" si="17"/>
        <v>FFDFD3C0</v>
      </c>
      <c r="D176" t="s">
        <v>123</v>
      </c>
      <c r="E176">
        <v>25</v>
      </c>
      <c r="H176">
        <v>100</v>
      </c>
      <c r="I176" t="s">
        <v>124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21"/>
        <v>20:17:15.070</v>
      </c>
      <c r="T176" t="str">
        <f t="shared" si="21"/>
        <v>20:17:15.070</v>
      </c>
      <c r="U176" t="str">
        <f t="shared" si="14"/>
        <v>A8A14F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9</v>
      </c>
      <c r="AF176" t="s">
        <v>125</v>
      </c>
      <c r="AG176">
        <v>0</v>
      </c>
      <c r="AH176">
        <v>3</v>
      </c>
      <c r="AI176">
        <v>1</v>
      </c>
      <c r="AJ176">
        <v>0</v>
      </c>
      <c r="AK176" t="s">
        <v>283</v>
      </c>
      <c r="AL176">
        <v>36.102448000000003</v>
      </c>
      <c r="AM176" t="s">
        <v>284</v>
      </c>
      <c r="AN176">
        <v>-79.958495999999997</v>
      </c>
      <c r="AO176">
        <v>100</v>
      </c>
      <c r="AP176">
        <v>1600</v>
      </c>
      <c r="AQ176" t="s">
        <v>129</v>
      </c>
      <c r="AR176">
        <v>-47</v>
      </c>
      <c r="AS176">
        <v>-27</v>
      </c>
      <c r="AT176">
        <v>832</v>
      </c>
      <c r="BB176" t="str">
        <f t="shared" si="15"/>
        <v>1200</v>
      </c>
      <c r="BC176">
        <v>1</v>
      </c>
      <c r="BD176" t="str">
        <f t="shared" si="18"/>
        <v xml:space="preserve">N655WP  </v>
      </c>
      <c r="BE176">
        <v>1</v>
      </c>
      <c r="BG176">
        <v>0</v>
      </c>
      <c r="BH176">
        <v>0</v>
      </c>
      <c r="BI176">
        <v>0</v>
      </c>
      <c r="BJ176">
        <v>1625</v>
      </c>
      <c r="BK176">
        <v>25</v>
      </c>
      <c r="BL176" t="s">
        <v>180</v>
      </c>
      <c r="BM176">
        <v>1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t="str">
        <f>"20:17:15.073"</f>
        <v>20:17:15.073</v>
      </c>
      <c r="CF176">
        <v>72965908</v>
      </c>
      <c r="CS176">
        <v>3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131</v>
      </c>
      <c r="DA176">
        <v>403</v>
      </c>
      <c r="DB176">
        <v>0</v>
      </c>
      <c r="DC176" t="s">
        <v>199</v>
      </c>
      <c r="DD176" t="s">
        <v>200</v>
      </c>
      <c r="DG176">
        <v>110315</v>
      </c>
      <c r="DI176">
        <v>1</v>
      </c>
      <c r="DJ176">
        <v>0</v>
      </c>
      <c r="DK176">
        <v>1</v>
      </c>
      <c r="DL176">
        <v>0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25">
      <c r="A177" t="str">
        <f>"10/06/2022 20:17:15.845"</f>
        <v>10/06/2022 20:17:15.845</v>
      </c>
      <c r="C177" t="str">
        <f t="shared" si="17"/>
        <v>FFDFD3C0</v>
      </c>
      <c r="D177" t="s">
        <v>134</v>
      </c>
      <c r="E177">
        <v>5</v>
      </c>
      <c r="F177">
        <v>1005</v>
      </c>
      <c r="G177" t="s">
        <v>155</v>
      </c>
      <c r="J177" t="s">
        <v>136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"20:17:15.531"</f>
        <v>20:17:15.531</v>
      </c>
      <c r="T177" t="str">
        <f>"20:17:14.531"</f>
        <v>20:17:14.531</v>
      </c>
      <c r="U177" t="str">
        <f t="shared" si="14"/>
        <v>A8A14F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9</v>
      </c>
      <c r="AF177" t="s">
        <v>145</v>
      </c>
      <c r="AG177">
        <v>0</v>
      </c>
      <c r="AH177">
        <v>3</v>
      </c>
      <c r="AI177">
        <v>1</v>
      </c>
      <c r="AJ177">
        <v>0</v>
      </c>
      <c r="AK177" t="s">
        <v>285</v>
      </c>
      <c r="AL177">
        <v>36.102361999999999</v>
      </c>
      <c r="AM177" t="s">
        <v>286</v>
      </c>
      <c r="AN177">
        <v>-79.958602999999997</v>
      </c>
      <c r="AO177">
        <v>100</v>
      </c>
      <c r="AP177">
        <v>1600</v>
      </c>
      <c r="AQ177" t="s">
        <v>129</v>
      </c>
      <c r="AR177">
        <v>-47</v>
      </c>
      <c r="AS177">
        <v>-27</v>
      </c>
      <c r="AT177">
        <v>832</v>
      </c>
      <c r="BB177" t="str">
        <f t="shared" si="15"/>
        <v>1200</v>
      </c>
      <c r="BC177">
        <v>1</v>
      </c>
      <c r="BD177" t="str">
        <f t="shared" si="18"/>
        <v xml:space="preserve">N655WP  </v>
      </c>
      <c r="BE177">
        <v>1</v>
      </c>
      <c r="BG177">
        <v>0</v>
      </c>
      <c r="BH177">
        <v>0</v>
      </c>
      <c r="BI177">
        <v>0</v>
      </c>
      <c r="BJ177">
        <v>1600</v>
      </c>
      <c r="BK177">
        <v>0</v>
      </c>
      <c r="BL177" t="s">
        <v>148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>"20:17:15.538"</f>
        <v>20:17:15.538</v>
      </c>
      <c r="CF177">
        <v>537855355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131</v>
      </c>
      <c r="DA177">
        <v>404</v>
      </c>
      <c r="DB177">
        <v>0</v>
      </c>
      <c r="DC177" t="s">
        <v>152</v>
      </c>
      <c r="DD177" t="s">
        <v>153</v>
      </c>
      <c r="DG177">
        <v>13901791</v>
      </c>
      <c r="DI177">
        <v>1</v>
      </c>
      <c r="DJ177">
        <v>0</v>
      </c>
      <c r="DK177">
        <v>0</v>
      </c>
      <c r="DL177">
        <v>0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25">
      <c r="A178" t="str">
        <f>"10/06/2022 20:17:16.314"</f>
        <v>10/06/2022 20:17:16.314</v>
      </c>
      <c r="C178" t="str">
        <f t="shared" si="17"/>
        <v>FFDFD3C0</v>
      </c>
      <c r="D178" t="s">
        <v>123</v>
      </c>
      <c r="E178">
        <v>27</v>
      </c>
      <c r="H178">
        <v>102</v>
      </c>
      <c r="I178" t="s">
        <v>151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"20:17:16.031"</f>
        <v>20:17:16.031</v>
      </c>
      <c r="T178" t="str">
        <f>"20:17:15.531"</f>
        <v>20:17:15.531</v>
      </c>
      <c r="U178" t="str">
        <f t="shared" si="14"/>
        <v>A8A14F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9</v>
      </c>
      <c r="AF178" t="s">
        <v>125</v>
      </c>
      <c r="AG178">
        <v>0</v>
      </c>
      <c r="AH178">
        <v>3</v>
      </c>
      <c r="AI178">
        <v>1</v>
      </c>
      <c r="AJ178">
        <v>0</v>
      </c>
      <c r="AK178" t="s">
        <v>287</v>
      </c>
      <c r="AL178">
        <v>36.102339999999998</v>
      </c>
      <c r="AM178" t="s">
        <v>288</v>
      </c>
      <c r="AN178">
        <v>-79.958731999999998</v>
      </c>
      <c r="AO178">
        <v>100</v>
      </c>
      <c r="AP178">
        <v>1600</v>
      </c>
      <c r="AQ178" t="s">
        <v>129</v>
      </c>
      <c r="AR178">
        <v>-47</v>
      </c>
      <c r="AS178">
        <v>-26</v>
      </c>
      <c r="AT178">
        <v>704</v>
      </c>
      <c r="BB178" t="str">
        <f t="shared" si="15"/>
        <v>1200</v>
      </c>
      <c r="BC178">
        <v>1</v>
      </c>
      <c r="BD178" t="str">
        <f t="shared" si="18"/>
        <v xml:space="preserve">N655WP  </v>
      </c>
      <c r="BE178">
        <v>1</v>
      </c>
      <c r="BG178">
        <v>0</v>
      </c>
      <c r="BH178">
        <v>0</v>
      </c>
      <c r="BI178">
        <v>0</v>
      </c>
      <c r="BJ178">
        <v>1625</v>
      </c>
      <c r="BK178">
        <v>25</v>
      </c>
      <c r="BL178" t="s">
        <v>180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>"20:17:16.033"</f>
        <v>20:17:16.033</v>
      </c>
      <c r="CF178">
        <v>32872542</v>
      </c>
      <c r="CS178">
        <v>3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403</v>
      </c>
      <c r="DB178">
        <v>0</v>
      </c>
      <c r="DC178" t="s">
        <v>199</v>
      </c>
      <c r="DD178" t="s">
        <v>200</v>
      </c>
      <c r="DG178">
        <v>112091</v>
      </c>
      <c r="DI178">
        <v>1</v>
      </c>
      <c r="DJ178">
        <v>0</v>
      </c>
      <c r="DK178">
        <v>0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25">
      <c r="A179" t="str">
        <f>"10/06/2022 20:17:16.314"</f>
        <v>10/06/2022 20:17:16.314</v>
      </c>
      <c r="C179" t="str">
        <f t="shared" si="17"/>
        <v>FFDFD3C0</v>
      </c>
      <c r="D179" t="s">
        <v>134</v>
      </c>
      <c r="E179">
        <v>4</v>
      </c>
      <c r="F179">
        <v>1004</v>
      </c>
      <c r="G179" t="s">
        <v>135</v>
      </c>
      <c r="J179" t="s">
        <v>136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"20:17:16.031"</f>
        <v>20:17:16.031</v>
      </c>
      <c r="T179" t="str">
        <f>"20:17:15.531"</f>
        <v>20:17:15.531</v>
      </c>
      <c r="U179" t="str">
        <f t="shared" si="14"/>
        <v>A8A14F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9</v>
      </c>
      <c r="AF179" t="s">
        <v>125</v>
      </c>
      <c r="AG179">
        <v>0</v>
      </c>
      <c r="AH179">
        <v>3</v>
      </c>
      <c r="AI179">
        <v>1</v>
      </c>
      <c r="AJ179">
        <v>0</v>
      </c>
      <c r="AK179" t="s">
        <v>287</v>
      </c>
      <c r="AL179">
        <v>36.102339999999998</v>
      </c>
      <c r="AM179" t="s">
        <v>288</v>
      </c>
      <c r="AN179">
        <v>-79.958731999999998</v>
      </c>
      <c r="AO179">
        <v>100</v>
      </c>
      <c r="AP179">
        <v>1600</v>
      </c>
      <c r="AQ179" t="s">
        <v>129</v>
      </c>
      <c r="AR179">
        <v>-47</v>
      </c>
      <c r="AS179">
        <v>-26</v>
      </c>
      <c r="AT179">
        <v>704</v>
      </c>
      <c r="BB179" t="str">
        <f t="shared" si="15"/>
        <v>1200</v>
      </c>
      <c r="BC179">
        <v>1</v>
      </c>
      <c r="BD179" t="str">
        <f t="shared" si="18"/>
        <v xml:space="preserve">N655WP  </v>
      </c>
      <c r="BE179">
        <v>1</v>
      </c>
      <c r="BG179">
        <v>0</v>
      </c>
      <c r="BH179">
        <v>0</v>
      </c>
      <c r="BI179">
        <v>0</v>
      </c>
      <c r="BJ179">
        <v>1625</v>
      </c>
      <c r="BK179">
        <v>25</v>
      </c>
      <c r="BL179" t="s">
        <v>180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>"20:17:16.033"</f>
        <v>20:17:16.033</v>
      </c>
      <c r="CF179">
        <v>32872542</v>
      </c>
      <c r="CS179">
        <v>3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403</v>
      </c>
      <c r="DB179">
        <v>0</v>
      </c>
      <c r="DC179" t="s">
        <v>199</v>
      </c>
      <c r="DD179" t="s">
        <v>200</v>
      </c>
      <c r="DG179">
        <v>112091</v>
      </c>
      <c r="DI179">
        <v>1</v>
      </c>
      <c r="DJ179">
        <v>0</v>
      </c>
      <c r="DK179">
        <v>1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25">
      <c r="A180" t="str">
        <f>"10/06/2022 20:17:16.314"</f>
        <v>10/06/2022 20:17:16.314</v>
      </c>
      <c r="C180" t="str">
        <f t="shared" si="17"/>
        <v>FFDFD3C0</v>
      </c>
      <c r="D180" t="s">
        <v>123</v>
      </c>
      <c r="E180">
        <v>25</v>
      </c>
      <c r="H180">
        <v>100</v>
      </c>
      <c r="I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"20:17:16.031"</f>
        <v>20:17:16.031</v>
      </c>
      <c r="T180" t="str">
        <f>"20:17:15.531"</f>
        <v>20:17:15.531</v>
      </c>
      <c r="U180" t="str">
        <f t="shared" si="14"/>
        <v>A8A14F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9</v>
      </c>
      <c r="AF180" t="s">
        <v>125</v>
      </c>
      <c r="AG180">
        <v>0</v>
      </c>
      <c r="AH180">
        <v>3</v>
      </c>
      <c r="AI180">
        <v>1</v>
      </c>
      <c r="AJ180">
        <v>0</v>
      </c>
      <c r="AK180" t="s">
        <v>287</v>
      </c>
      <c r="AL180">
        <v>36.102339999999998</v>
      </c>
      <c r="AM180" t="s">
        <v>288</v>
      </c>
      <c r="AN180">
        <v>-79.958731999999998</v>
      </c>
      <c r="AO180">
        <v>100</v>
      </c>
      <c r="AP180">
        <v>1600</v>
      </c>
      <c r="AQ180" t="s">
        <v>129</v>
      </c>
      <c r="AR180">
        <v>-47</v>
      </c>
      <c r="AS180">
        <v>-26</v>
      </c>
      <c r="AT180">
        <v>704</v>
      </c>
      <c r="BB180" t="str">
        <f t="shared" si="15"/>
        <v>1200</v>
      </c>
      <c r="BC180">
        <v>1</v>
      </c>
      <c r="BD180" t="str">
        <f t="shared" si="18"/>
        <v xml:space="preserve">N655WP  </v>
      </c>
      <c r="BE180">
        <v>1</v>
      </c>
      <c r="BG180">
        <v>0</v>
      </c>
      <c r="BH180">
        <v>0</v>
      </c>
      <c r="BI180">
        <v>0</v>
      </c>
      <c r="BJ180">
        <v>1625</v>
      </c>
      <c r="BK180">
        <v>25</v>
      </c>
      <c r="BL180" t="s">
        <v>180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>"20:17:16.033"</f>
        <v>20:17:16.033</v>
      </c>
      <c r="CF180">
        <v>32872542</v>
      </c>
      <c r="CS180">
        <v>3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403</v>
      </c>
      <c r="DB180">
        <v>0</v>
      </c>
      <c r="DC180" t="s">
        <v>199</v>
      </c>
      <c r="DD180" t="s">
        <v>200</v>
      </c>
      <c r="DG180">
        <v>112091</v>
      </c>
      <c r="DI180">
        <v>1</v>
      </c>
      <c r="DJ180">
        <v>0</v>
      </c>
      <c r="DK180">
        <v>1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25">
      <c r="A181" t="str">
        <f>"10/06/2022 20:17:16.752"</f>
        <v>10/06/2022 20:17:16.752</v>
      </c>
      <c r="C181" t="str">
        <f t="shared" si="17"/>
        <v>FFDFD3C0</v>
      </c>
      <c r="D181" t="s">
        <v>134</v>
      </c>
      <c r="E181">
        <v>5</v>
      </c>
      <c r="F181">
        <v>1005</v>
      </c>
      <c r="G181" t="s">
        <v>155</v>
      </c>
      <c r="J181" t="s">
        <v>136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"20:17:16.508"</f>
        <v>20:17:16.508</v>
      </c>
      <c r="T181" t="str">
        <f>"20:17:16.508"</f>
        <v>20:17:16.508</v>
      </c>
      <c r="U181" t="str">
        <f t="shared" si="14"/>
        <v>A8A14F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9</v>
      </c>
      <c r="AF181" t="s">
        <v>145</v>
      </c>
      <c r="AG181">
        <v>0</v>
      </c>
      <c r="AH181">
        <v>3</v>
      </c>
      <c r="AI181">
        <v>1</v>
      </c>
      <c r="AJ181">
        <v>0</v>
      </c>
      <c r="AK181" t="s">
        <v>289</v>
      </c>
      <c r="AL181">
        <v>36.102276000000003</v>
      </c>
      <c r="AM181" t="s">
        <v>290</v>
      </c>
      <c r="AN181">
        <v>-79.958838999999998</v>
      </c>
      <c r="AO181">
        <v>100</v>
      </c>
      <c r="AP181">
        <v>1700</v>
      </c>
      <c r="AQ181" t="s">
        <v>129</v>
      </c>
      <c r="AR181">
        <v>-49</v>
      </c>
      <c r="AS181">
        <v>-24</v>
      </c>
      <c r="AT181">
        <v>512</v>
      </c>
      <c r="BB181" t="str">
        <f t="shared" si="15"/>
        <v>1200</v>
      </c>
      <c r="BC181">
        <v>1</v>
      </c>
      <c r="BD181" t="str">
        <f t="shared" si="18"/>
        <v xml:space="preserve">N655WP  </v>
      </c>
      <c r="BE181">
        <v>1</v>
      </c>
      <c r="BG181">
        <v>0</v>
      </c>
      <c r="BH181">
        <v>0</v>
      </c>
      <c r="BI181">
        <v>0</v>
      </c>
      <c r="BJ181">
        <v>1625</v>
      </c>
      <c r="BK181">
        <v>-75</v>
      </c>
      <c r="BL181" t="s">
        <v>148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>"20:17:16.513"</f>
        <v>20:17:16.513</v>
      </c>
      <c r="CF181">
        <v>512760389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131</v>
      </c>
      <c r="DA181">
        <v>404</v>
      </c>
      <c r="DB181">
        <v>0</v>
      </c>
      <c r="DC181" t="s">
        <v>152</v>
      </c>
      <c r="DD181" t="s">
        <v>153</v>
      </c>
      <c r="DG181">
        <v>13902000</v>
      </c>
      <c r="DI181">
        <v>1</v>
      </c>
      <c r="DJ181">
        <v>0</v>
      </c>
      <c r="DK181">
        <v>0</v>
      </c>
      <c r="DL181">
        <v>0</v>
      </c>
      <c r="DM181">
        <v>0</v>
      </c>
      <c r="DN181">
        <v>1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25">
      <c r="A182" t="str">
        <f>"10/06/2022 20:17:17.203"</f>
        <v>10/06/2022 20:17:17.203</v>
      </c>
      <c r="C182" t="str">
        <f t="shared" si="17"/>
        <v>FFDFD3C0</v>
      </c>
      <c r="D182" t="s">
        <v>123</v>
      </c>
      <c r="E182">
        <v>27</v>
      </c>
      <c r="H182">
        <v>102</v>
      </c>
      <c r="I182" t="s">
        <v>151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"20:17:17.016"</f>
        <v>20:17:17.016</v>
      </c>
      <c r="T182" t="str">
        <f>"20:17:16.516"</f>
        <v>20:17:16.516</v>
      </c>
      <c r="U182" t="str">
        <f t="shared" si="14"/>
        <v>A8A14F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9</v>
      </c>
      <c r="AF182" t="s">
        <v>125</v>
      </c>
      <c r="AG182">
        <v>0</v>
      </c>
      <c r="AH182">
        <v>3</v>
      </c>
      <c r="AI182">
        <v>1</v>
      </c>
      <c r="AJ182">
        <v>0</v>
      </c>
      <c r="AK182" t="s">
        <v>291</v>
      </c>
      <c r="AL182">
        <v>36.102210999999997</v>
      </c>
      <c r="AM182" t="s">
        <v>292</v>
      </c>
      <c r="AN182">
        <v>-79.959074999999999</v>
      </c>
      <c r="AO182">
        <v>100</v>
      </c>
      <c r="AP182">
        <v>1700</v>
      </c>
      <c r="AQ182" t="s">
        <v>129</v>
      </c>
      <c r="AR182">
        <v>-49</v>
      </c>
      <c r="AS182">
        <v>-24</v>
      </c>
      <c r="AT182">
        <v>512</v>
      </c>
      <c r="BB182" t="str">
        <f t="shared" si="15"/>
        <v>1200</v>
      </c>
      <c r="BC182">
        <v>1</v>
      </c>
      <c r="BD182" t="str">
        <f t="shared" si="18"/>
        <v xml:space="preserve">N655WP  </v>
      </c>
      <c r="BE182">
        <v>1</v>
      </c>
      <c r="BG182">
        <v>0</v>
      </c>
      <c r="BH182">
        <v>0</v>
      </c>
      <c r="BI182">
        <v>0</v>
      </c>
      <c r="BJ182">
        <v>1525</v>
      </c>
      <c r="BK182">
        <v>-175</v>
      </c>
      <c r="BL182" t="s">
        <v>180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>"20:17:17.023"</f>
        <v>20:17:17.023</v>
      </c>
      <c r="CF182">
        <v>22776256</v>
      </c>
      <c r="CS182">
        <v>3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403</v>
      </c>
      <c r="DB182">
        <v>0</v>
      </c>
      <c r="DC182" t="s">
        <v>199</v>
      </c>
      <c r="DD182" t="s">
        <v>200</v>
      </c>
      <c r="DG182">
        <v>113841</v>
      </c>
      <c r="DI182">
        <v>1</v>
      </c>
      <c r="DJ182">
        <v>0</v>
      </c>
      <c r="DK182">
        <v>0</v>
      </c>
      <c r="DL182">
        <v>0</v>
      </c>
      <c r="DM182">
        <v>0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25">
      <c r="A183" t="str">
        <f>"10/06/2022 20:17:17.297"</f>
        <v>10/06/2022 20:17:17.297</v>
      </c>
      <c r="C183" t="str">
        <f t="shared" si="17"/>
        <v>FFDFD3C0</v>
      </c>
      <c r="D183" t="s">
        <v>134</v>
      </c>
      <c r="E183">
        <v>4</v>
      </c>
      <c r="F183">
        <v>1004</v>
      </c>
      <c r="G183" t="s">
        <v>135</v>
      </c>
      <c r="J183" t="s">
        <v>136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"20:17:17.016"</f>
        <v>20:17:17.016</v>
      </c>
      <c r="T183" t="str">
        <f>"20:17:16.516"</f>
        <v>20:17:16.516</v>
      </c>
      <c r="U183" t="str">
        <f t="shared" si="14"/>
        <v>A8A14F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9</v>
      </c>
      <c r="AF183" t="s">
        <v>125</v>
      </c>
      <c r="AG183">
        <v>0</v>
      </c>
      <c r="AH183">
        <v>3</v>
      </c>
      <c r="AI183">
        <v>1</v>
      </c>
      <c r="AJ183">
        <v>0</v>
      </c>
      <c r="AK183" t="s">
        <v>291</v>
      </c>
      <c r="AL183">
        <v>36.102210999999997</v>
      </c>
      <c r="AM183" t="s">
        <v>292</v>
      </c>
      <c r="AN183">
        <v>-79.959074999999999</v>
      </c>
      <c r="AO183">
        <v>100</v>
      </c>
      <c r="AP183">
        <v>1700</v>
      </c>
      <c r="AQ183" t="s">
        <v>129</v>
      </c>
      <c r="AR183">
        <v>-49</v>
      </c>
      <c r="AS183">
        <v>-24</v>
      </c>
      <c r="AT183">
        <v>512</v>
      </c>
      <c r="BB183" t="str">
        <f t="shared" si="15"/>
        <v>1200</v>
      </c>
      <c r="BC183">
        <v>1</v>
      </c>
      <c r="BD183" t="str">
        <f t="shared" si="18"/>
        <v xml:space="preserve">N655WP  </v>
      </c>
      <c r="BE183">
        <v>1</v>
      </c>
      <c r="BG183">
        <v>0</v>
      </c>
      <c r="BH183">
        <v>0</v>
      </c>
      <c r="BI183">
        <v>0</v>
      </c>
      <c r="BJ183">
        <v>1525</v>
      </c>
      <c r="BK183">
        <v>-175</v>
      </c>
      <c r="BL183" t="s">
        <v>180</v>
      </c>
      <c r="BM183">
        <v>1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t="str">
        <f>"20:17:17.023"</f>
        <v>20:17:17.023</v>
      </c>
      <c r="CF183">
        <v>22776256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403</v>
      </c>
      <c r="DB183">
        <v>0</v>
      </c>
      <c r="DC183" t="s">
        <v>199</v>
      </c>
      <c r="DD183" t="s">
        <v>200</v>
      </c>
      <c r="DG183">
        <v>113841</v>
      </c>
      <c r="DI183">
        <v>1</v>
      </c>
      <c r="DJ183">
        <v>0</v>
      </c>
      <c r="DK183">
        <v>1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25">
      <c r="A184" t="str">
        <f>"10/06/2022 20:17:17.297"</f>
        <v>10/06/2022 20:17:17.297</v>
      </c>
      <c r="C184" t="str">
        <f t="shared" si="17"/>
        <v>FFDFD3C0</v>
      </c>
      <c r="D184" t="s">
        <v>123</v>
      </c>
      <c r="E184">
        <v>25</v>
      </c>
      <c r="H184">
        <v>100</v>
      </c>
      <c r="I184" t="s">
        <v>124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"20:17:17.016"</f>
        <v>20:17:17.016</v>
      </c>
      <c r="T184" t="str">
        <f>"20:17:16.516"</f>
        <v>20:17:16.516</v>
      </c>
      <c r="U184" t="str">
        <f t="shared" si="14"/>
        <v>A8A14F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9</v>
      </c>
      <c r="AF184" t="s">
        <v>125</v>
      </c>
      <c r="AG184">
        <v>0</v>
      </c>
      <c r="AH184">
        <v>3</v>
      </c>
      <c r="AI184">
        <v>1</v>
      </c>
      <c r="AJ184">
        <v>0</v>
      </c>
      <c r="AK184" t="s">
        <v>291</v>
      </c>
      <c r="AL184">
        <v>36.102210999999997</v>
      </c>
      <c r="AM184" t="s">
        <v>292</v>
      </c>
      <c r="AN184">
        <v>-79.959074999999999</v>
      </c>
      <c r="AO184">
        <v>100</v>
      </c>
      <c r="AP184">
        <v>1700</v>
      </c>
      <c r="AQ184" t="s">
        <v>129</v>
      </c>
      <c r="AR184">
        <v>-49</v>
      </c>
      <c r="AS184">
        <v>-24</v>
      </c>
      <c r="AT184">
        <v>512</v>
      </c>
      <c r="BB184" t="str">
        <f t="shared" si="15"/>
        <v>1200</v>
      </c>
      <c r="BC184">
        <v>1</v>
      </c>
      <c r="BD184" t="str">
        <f t="shared" si="18"/>
        <v xml:space="preserve">N655WP  </v>
      </c>
      <c r="BE184">
        <v>1</v>
      </c>
      <c r="BG184">
        <v>0</v>
      </c>
      <c r="BH184">
        <v>0</v>
      </c>
      <c r="BI184">
        <v>0</v>
      </c>
      <c r="BJ184">
        <v>1525</v>
      </c>
      <c r="BK184">
        <v>-175</v>
      </c>
      <c r="BL184" t="s">
        <v>180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>"20:17:17.023"</f>
        <v>20:17:17.023</v>
      </c>
      <c r="CF184">
        <v>22776256</v>
      </c>
      <c r="CS184">
        <v>3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403</v>
      </c>
      <c r="DB184">
        <v>0</v>
      </c>
      <c r="DC184" t="s">
        <v>199</v>
      </c>
      <c r="DD184" t="s">
        <v>200</v>
      </c>
      <c r="DG184">
        <v>113841</v>
      </c>
      <c r="DI184">
        <v>1</v>
      </c>
      <c r="DJ184">
        <v>0</v>
      </c>
      <c r="DK184">
        <v>1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25">
      <c r="A185" t="str">
        <f>"10/06/2022 20:17:17.844"</f>
        <v>10/06/2022 20:17:17.844</v>
      </c>
      <c r="C185" t="str">
        <f t="shared" si="17"/>
        <v>FFDFD3C0</v>
      </c>
      <c r="D185" t="s">
        <v>134</v>
      </c>
      <c r="E185">
        <v>5</v>
      </c>
      <c r="F185">
        <v>1005</v>
      </c>
      <c r="G185" t="s">
        <v>155</v>
      </c>
      <c r="J185" t="s">
        <v>136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"20:17:17.617"</f>
        <v>20:17:17.617</v>
      </c>
      <c r="T185" t="str">
        <f>"20:17:17.517"</f>
        <v>20:17:17.517</v>
      </c>
      <c r="U185" t="str">
        <f t="shared" si="14"/>
        <v>A8A14F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9</v>
      </c>
      <c r="AF185" t="s">
        <v>145</v>
      </c>
      <c r="AG185">
        <v>0</v>
      </c>
      <c r="AH185">
        <v>3</v>
      </c>
      <c r="AI185">
        <v>1</v>
      </c>
      <c r="AJ185">
        <v>0</v>
      </c>
      <c r="AK185" t="s">
        <v>293</v>
      </c>
      <c r="AL185">
        <v>36.102147000000002</v>
      </c>
      <c r="AM185" t="s">
        <v>294</v>
      </c>
      <c r="AN185">
        <v>-79.959204</v>
      </c>
      <c r="AO185">
        <v>100</v>
      </c>
      <c r="AP185">
        <v>1700</v>
      </c>
      <c r="AQ185" t="s">
        <v>129</v>
      </c>
      <c r="AR185">
        <v>-50</v>
      </c>
      <c r="AS185">
        <v>-20</v>
      </c>
      <c r="AT185">
        <v>448</v>
      </c>
      <c r="BB185" t="str">
        <f t="shared" si="15"/>
        <v>1200</v>
      </c>
      <c r="BC185">
        <v>1</v>
      </c>
      <c r="BD185" t="str">
        <f t="shared" si="18"/>
        <v xml:space="preserve">N655WP  </v>
      </c>
      <c r="BE185">
        <v>1</v>
      </c>
      <c r="BG185">
        <v>0</v>
      </c>
      <c r="BH185">
        <v>0</v>
      </c>
      <c r="BI185">
        <v>0</v>
      </c>
      <c r="BJ185">
        <v>1625</v>
      </c>
      <c r="BK185">
        <v>-75</v>
      </c>
      <c r="BL185" t="s">
        <v>148</v>
      </c>
      <c r="BM185">
        <v>1</v>
      </c>
      <c r="BN185">
        <v>1</v>
      </c>
      <c r="BO185">
        <v>1</v>
      </c>
      <c r="BP185">
        <v>0</v>
      </c>
      <c r="BS185">
        <v>0.04</v>
      </c>
      <c r="BT185">
        <v>0</v>
      </c>
      <c r="BU185">
        <v>0</v>
      </c>
      <c r="CE185" t="str">
        <f>"20:17:17.623"</f>
        <v>20:17:17.623</v>
      </c>
      <c r="CF185">
        <v>622652262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6</v>
      </c>
      <c r="CY185">
        <v>7</v>
      </c>
      <c r="CZ185" t="s">
        <v>131</v>
      </c>
      <c r="DA185">
        <v>404</v>
      </c>
      <c r="DB185">
        <v>0</v>
      </c>
      <c r="DC185" t="s">
        <v>152</v>
      </c>
      <c r="DD185" t="s">
        <v>153</v>
      </c>
      <c r="DG185">
        <v>13902220</v>
      </c>
      <c r="DI185">
        <v>1</v>
      </c>
      <c r="DJ185">
        <v>0</v>
      </c>
      <c r="DK185">
        <v>0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25">
      <c r="A186" t="str">
        <f>"10/06/2022 20:17:18.547"</f>
        <v>10/06/2022 20:17:18.547</v>
      </c>
      <c r="C186" t="str">
        <f t="shared" si="17"/>
        <v>FFDFD3C0</v>
      </c>
      <c r="D186" t="s">
        <v>123</v>
      </c>
      <c r="E186">
        <v>25</v>
      </c>
      <c r="H186">
        <v>100</v>
      </c>
      <c r="I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"20:17:18.172"</f>
        <v>20:17:18.172</v>
      </c>
      <c r="T186" t="str">
        <f>"20:17:17.972"</f>
        <v>20:17:17.972</v>
      </c>
      <c r="U186" t="str">
        <f t="shared" si="14"/>
        <v>A8A14F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9</v>
      </c>
      <c r="AF186" t="s">
        <v>125</v>
      </c>
      <c r="AG186">
        <v>0</v>
      </c>
      <c r="AH186">
        <v>3</v>
      </c>
      <c r="AI186">
        <v>1</v>
      </c>
      <c r="AJ186">
        <v>0</v>
      </c>
      <c r="AK186" t="s">
        <v>295</v>
      </c>
      <c r="AL186">
        <v>36.102125999999998</v>
      </c>
      <c r="AM186" t="s">
        <v>296</v>
      </c>
      <c r="AN186">
        <v>-79.959354000000005</v>
      </c>
      <c r="AO186">
        <v>100</v>
      </c>
      <c r="AP186">
        <v>1700</v>
      </c>
      <c r="AQ186" t="s">
        <v>129</v>
      </c>
      <c r="AR186">
        <v>-50</v>
      </c>
      <c r="AS186">
        <v>-17</v>
      </c>
      <c r="AT186">
        <v>832</v>
      </c>
      <c r="BB186" t="str">
        <f t="shared" si="15"/>
        <v>1200</v>
      </c>
      <c r="BC186">
        <v>1</v>
      </c>
      <c r="BD186" t="str">
        <f t="shared" si="18"/>
        <v xml:space="preserve">N655WP  </v>
      </c>
      <c r="BE186">
        <v>1</v>
      </c>
      <c r="BG186">
        <v>0</v>
      </c>
      <c r="BH186">
        <v>0</v>
      </c>
      <c r="BI186">
        <v>0</v>
      </c>
      <c r="BJ186">
        <v>1625</v>
      </c>
      <c r="BK186">
        <v>-75</v>
      </c>
      <c r="BL186" t="s">
        <v>180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>"20:17:18.178"</f>
        <v>20:17:18.178</v>
      </c>
      <c r="CF186">
        <v>177663913</v>
      </c>
      <c r="CS186">
        <v>3</v>
      </c>
      <c r="CT186">
        <v>2</v>
      </c>
      <c r="CU186">
        <v>0</v>
      </c>
      <c r="CV186">
        <v>2</v>
      </c>
      <c r="CW186">
        <v>0</v>
      </c>
      <c r="CX186">
        <v>6</v>
      </c>
      <c r="CY186">
        <v>7</v>
      </c>
      <c r="CZ186" t="s">
        <v>131</v>
      </c>
      <c r="DA186">
        <v>403</v>
      </c>
      <c r="DB186">
        <v>0</v>
      </c>
      <c r="DC186" t="s">
        <v>199</v>
      </c>
      <c r="DD186" t="s">
        <v>200</v>
      </c>
      <c r="DG186">
        <v>115807</v>
      </c>
      <c r="DI186">
        <v>1</v>
      </c>
      <c r="DJ186">
        <v>0</v>
      </c>
      <c r="DK186">
        <v>0</v>
      </c>
      <c r="DL186">
        <v>0</v>
      </c>
      <c r="DM186">
        <v>0</v>
      </c>
      <c r="DN186">
        <v>1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25">
      <c r="A187" t="str">
        <f>"10/06/2022 20:17:18.547"</f>
        <v>10/06/2022 20:17:18.547</v>
      </c>
      <c r="C187" t="str">
        <f t="shared" si="17"/>
        <v>FFDFD3C0</v>
      </c>
      <c r="D187" t="s">
        <v>134</v>
      </c>
      <c r="E187">
        <v>4</v>
      </c>
      <c r="F187">
        <v>1004</v>
      </c>
      <c r="G187" t="s">
        <v>135</v>
      </c>
      <c r="J187" t="s">
        <v>136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"20:17:18.172"</f>
        <v>20:17:18.172</v>
      </c>
      <c r="T187" t="str">
        <f>"20:17:17.972"</f>
        <v>20:17:17.972</v>
      </c>
      <c r="U187" t="str">
        <f t="shared" si="14"/>
        <v>A8A14F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9</v>
      </c>
      <c r="AF187" t="s">
        <v>125</v>
      </c>
      <c r="AG187">
        <v>0</v>
      </c>
      <c r="AH187">
        <v>3</v>
      </c>
      <c r="AI187">
        <v>1</v>
      </c>
      <c r="AJ187">
        <v>0</v>
      </c>
      <c r="AK187" t="s">
        <v>295</v>
      </c>
      <c r="AL187">
        <v>36.102125999999998</v>
      </c>
      <c r="AM187" t="s">
        <v>296</v>
      </c>
      <c r="AN187">
        <v>-79.959354000000005</v>
      </c>
      <c r="AO187">
        <v>100</v>
      </c>
      <c r="AP187">
        <v>1700</v>
      </c>
      <c r="AQ187" t="s">
        <v>129</v>
      </c>
      <c r="AR187">
        <v>-50</v>
      </c>
      <c r="AS187">
        <v>-17</v>
      </c>
      <c r="AT187">
        <v>832</v>
      </c>
      <c r="BB187" t="str">
        <f t="shared" si="15"/>
        <v>1200</v>
      </c>
      <c r="BC187">
        <v>1</v>
      </c>
      <c r="BD187" t="str">
        <f t="shared" si="18"/>
        <v xml:space="preserve">N655WP  </v>
      </c>
      <c r="BE187">
        <v>1</v>
      </c>
      <c r="BG187">
        <v>0</v>
      </c>
      <c r="BH187">
        <v>0</v>
      </c>
      <c r="BI187">
        <v>0</v>
      </c>
      <c r="BJ187">
        <v>1625</v>
      </c>
      <c r="BK187">
        <v>-75</v>
      </c>
      <c r="BL187" t="s">
        <v>180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>"20:17:18.178"</f>
        <v>20:17:18.178</v>
      </c>
      <c r="CF187">
        <v>177663913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6</v>
      </c>
      <c r="CY187">
        <v>7</v>
      </c>
      <c r="CZ187" t="s">
        <v>131</v>
      </c>
      <c r="DA187">
        <v>403</v>
      </c>
      <c r="DB187">
        <v>0</v>
      </c>
      <c r="DC187" t="s">
        <v>199</v>
      </c>
      <c r="DD187" t="s">
        <v>200</v>
      </c>
      <c r="DG187">
        <v>115807</v>
      </c>
      <c r="DI187">
        <v>1</v>
      </c>
      <c r="DJ187">
        <v>0</v>
      </c>
      <c r="DK187">
        <v>1</v>
      </c>
      <c r="DL187">
        <v>0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25">
      <c r="A188" t="str">
        <f>"10/06/2022 20:17:18.547"</f>
        <v>10/06/2022 20:17:18.547</v>
      </c>
      <c r="C188" t="str">
        <f t="shared" si="17"/>
        <v>FFDFD3C0</v>
      </c>
      <c r="D188" t="s">
        <v>123</v>
      </c>
      <c r="E188">
        <v>27</v>
      </c>
      <c r="H188">
        <v>102</v>
      </c>
      <c r="I188" t="s">
        <v>151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"20:17:18.172"</f>
        <v>20:17:18.172</v>
      </c>
      <c r="T188" t="str">
        <f>"20:17:17.972"</f>
        <v>20:17:17.972</v>
      </c>
      <c r="U188" t="str">
        <f t="shared" si="14"/>
        <v>A8A14F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9</v>
      </c>
      <c r="AF188" t="s">
        <v>125</v>
      </c>
      <c r="AG188">
        <v>0</v>
      </c>
      <c r="AH188">
        <v>3</v>
      </c>
      <c r="AI188">
        <v>1</v>
      </c>
      <c r="AJ188">
        <v>0</v>
      </c>
      <c r="AK188" t="s">
        <v>295</v>
      </c>
      <c r="AL188">
        <v>36.102125999999998</v>
      </c>
      <c r="AM188" t="s">
        <v>296</v>
      </c>
      <c r="AN188">
        <v>-79.959354000000005</v>
      </c>
      <c r="AO188">
        <v>100</v>
      </c>
      <c r="AP188">
        <v>1700</v>
      </c>
      <c r="AQ188" t="s">
        <v>129</v>
      </c>
      <c r="AR188">
        <v>-50</v>
      </c>
      <c r="AS188">
        <v>-17</v>
      </c>
      <c r="AT188">
        <v>832</v>
      </c>
      <c r="BB188" t="str">
        <f t="shared" si="15"/>
        <v>1200</v>
      </c>
      <c r="BC188">
        <v>1</v>
      </c>
      <c r="BD188" t="str">
        <f t="shared" si="18"/>
        <v xml:space="preserve">N655WP  </v>
      </c>
      <c r="BE188">
        <v>1</v>
      </c>
      <c r="BG188">
        <v>0</v>
      </c>
      <c r="BH188">
        <v>0</v>
      </c>
      <c r="BI188">
        <v>0</v>
      </c>
      <c r="BJ188">
        <v>1625</v>
      </c>
      <c r="BK188">
        <v>-75</v>
      </c>
      <c r="BL188" t="s">
        <v>180</v>
      </c>
      <c r="BM188">
        <v>1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t="str">
        <f>"20:17:18.178"</f>
        <v>20:17:18.178</v>
      </c>
      <c r="CF188">
        <v>177663913</v>
      </c>
      <c r="CS188">
        <v>3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131</v>
      </c>
      <c r="DA188">
        <v>403</v>
      </c>
      <c r="DB188">
        <v>0</v>
      </c>
      <c r="DC188" t="s">
        <v>199</v>
      </c>
      <c r="DD188" t="s">
        <v>200</v>
      </c>
      <c r="DG188">
        <v>115807</v>
      </c>
      <c r="DI188">
        <v>1</v>
      </c>
      <c r="DJ188">
        <v>0</v>
      </c>
      <c r="DK188">
        <v>1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25">
      <c r="A189" t="str">
        <f>"10/06/2022 20:17:18.782"</f>
        <v>10/06/2022 20:17:18.782</v>
      </c>
      <c r="C189" t="str">
        <f t="shared" si="17"/>
        <v>FFDFD3C0</v>
      </c>
      <c r="D189" t="s">
        <v>134</v>
      </c>
      <c r="E189">
        <v>5</v>
      </c>
      <c r="F189">
        <v>1005</v>
      </c>
      <c r="G189" t="s">
        <v>155</v>
      </c>
      <c r="J189" t="s">
        <v>136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"20:17:18.578"</f>
        <v>20:17:18.578</v>
      </c>
      <c r="T189" t="str">
        <f>"20:17:17.978"</f>
        <v>20:17:17.978</v>
      </c>
      <c r="U189" t="str">
        <f t="shared" si="14"/>
        <v>A8A14F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9</v>
      </c>
      <c r="AF189" t="s">
        <v>145</v>
      </c>
      <c r="AG189">
        <v>0</v>
      </c>
      <c r="AH189">
        <v>3</v>
      </c>
      <c r="AI189">
        <v>1</v>
      </c>
      <c r="AJ189">
        <v>0</v>
      </c>
      <c r="AK189" t="s">
        <v>297</v>
      </c>
      <c r="AL189">
        <v>36.102083</v>
      </c>
      <c r="AM189" t="s">
        <v>298</v>
      </c>
      <c r="AN189">
        <v>-79.959525999999997</v>
      </c>
      <c r="AO189">
        <v>100</v>
      </c>
      <c r="AP189">
        <v>1700</v>
      </c>
      <c r="AQ189" t="s">
        <v>129</v>
      </c>
      <c r="AR189">
        <v>-50</v>
      </c>
      <c r="AS189">
        <v>-17</v>
      </c>
      <c r="AT189">
        <v>832</v>
      </c>
      <c r="BB189" t="str">
        <f t="shared" si="15"/>
        <v>1200</v>
      </c>
      <c r="BC189">
        <v>1</v>
      </c>
      <c r="BD189" t="str">
        <f t="shared" si="18"/>
        <v xml:space="preserve">N655WP  </v>
      </c>
      <c r="BE189">
        <v>1</v>
      </c>
      <c r="BG189">
        <v>0</v>
      </c>
      <c r="BH189">
        <v>0</v>
      </c>
      <c r="BI189">
        <v>0</v>
      </c>
      <c r="BJ189">
        <v>1625</v>
      </c>
      <c r="BK189">
        <v>-75</v>
      </c>
      <c r="BL189" t="s">
        <v>148</v>
      </c>
      <c r="BM189">
        <v>1</v>
      </c>
      <c r="BN189">
        <v>1</v>
      </c>
      <c r="BO189">
        <v>1</v>
      </c>
      <c r="BP189">
        <v>0</v>
      </c>
      <c r="BS189">
        <v>0.04</v>
      </c>
      <c r="BT189">
        <v>0</v>
      </c>
      <c r="BU189">
        <v>0</v>
      </c>
      <c r="CE189" t="str">
        <f>"20:17:18.583"</f>
        <v>20:17:18.583</v>
      </c>
      <c r="CF189">
        <v>582558750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6</v>
      </c>
      <c r="CY189">
        <v>7</v>
      </c>
      <c r="CZ189" t="s">
        <v>131</v>
      </c>
      <c r="DA189">
        <v>404</v>
      </c>
      <c r="DB189">
        <v>0</v>
      </c>
      <c r="DC189" t="s">
        <v>152</v>
      </c>
      <c r="DD189" t="s">
        <v>153</v>
      </c>
      <c r="DG189">
        <v>13902418</v>
      </c>
      <c r="DI189">
        <v>1</v>
      </c>
      <c r="DJ189">
        <v>0</v>
      </c>
      <c r="DK189">
        <v>0</v>
      </c>
      <c r="DL189">
        <v>0</v>
      </c>
      <c r="DM189">
        <v>0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25">
      <c r="A190" t="str">
        <f>"10/06/2022 20:17:19.453"</f>
        <v>10/06/2022 20:17:19.453</v>
      </c>
      <c r="C190" t="str">
        <f t="shared" si="17"/>
        <v>FFDFD3C0</v>
      </c>
      <c r="D190" t="s">
        <v>123</v>
      </c>
      <c r="E190">
        <v>25</v>
      </c>
      <c r="H190">
        <v>100</v>
      </c>
      <c r="I190" t="s">
        <v>124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"20:17:19.148"</f>
        <v>20:17:19.148</v>
      </c>
      <c r="T190" t="str">
        <f>"20:17:19.048"</f>
        <v>20:17:19.048</v>
      </c>
      <c r="U190" t="str">
        <f t="shared" si="14"/>
        <v>A8A14F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9</v>
      </c>
      <c r="AF190" t="s">
        <v>125</v>
      </c>
      <c r="AG190">
        <v>0</v>
      </c>
      <c r="AH190">
        <v>3</v>
      </c>
      <c r="AI190">
        <v>1</v>
      </c>
      <c r="AJ190">
        <v>0</v>
      </c>
      <c r="AK190" t="s">
        <v>299</v>
      </c>
      <c r="AL190">
        <v>36.102040000000002</v>
      </c>
      <c r="AM190" t="s">
        <v>300</v>
      </c>
      <c r="AN190">
        <v>-79.959632999999997</v>
      </c>
      <c r="AO190">
        <v>100</v>
      </c>
      <c r="AP190">
        <v>1700</v>
      </c>
      <c r="AQ190" t="s">
        <v>129</v>
      </c>
      <c r="AR190">
        <v>-51</v>
      </c>
      <c r="AS190">
        <v>-12</v>
      </c>
      <c r="AT190">
        <v>960</v>
      </c>
      <c r="BB190" t="str">
        <f t="shared" si="15"/>
        <v>1200</v>
      </c>
      <c r="BC190">
        <v>1</v>
      </c>
      <c r="BD190" t="str">
        <f t="shared" si="18"/>
        <v xml:space="preserve">N655WP  </v>
      </c>
      <c r="BE190">
        <v>1</v>
      </c>
      <c r="BG190">
        <v>0</v>
      </c>
      <c r="BH190">
        <v>0</v>
      </c>
      <c r="BI190">
        <v>0</v>
      </c>
      <c r="BJ190">
        <v>1650</v>
      </c>
      <c r="BK190">
        <v>-50</v>
      </c>
      <c r="BL190" t="s">
        <v>180</v>
      </c>
      <c r="BM190">
        <v>1</v>
      </c>
      <c r="BN190">
        <v>1</v>
      </c>
      <c r="BO190">
        <v>1</v>
      </c>
      <c r="BP190">
        <v>0</v>
      </c>
      <c r="BS190">
        <v>0</v>
      </c>
      <c r="BT190">
        <v>0</v>
      </c>
      <c r="BU190">
        <v>0</v>
      </c>
      <c r="CE190" t="str">
        <f>"20:17:19.153"</f>
        <v>20:17:19.153</v>
      </c>
      <c r="CF190">
        <v>152816043</v>
      </c>
      <c r="CS190">
        <v>3</v>
      </c>
      <c r="CT190">
        <v>2</v>
      </c>
      <c r="CU190">
        <v>0</v>
      </c>
      <c r="CV190">
        <v>2</v>
      </c>
      <c r="CW190">
        <v>0</v>
      </c>
      <c r="CX190">
        <v>5</v>
      </c>
      <c r="CY190">
        <v>7</v>
      </c>
      <c r="CZ190" t="s">
        <v>131</v>
      </c>
      <c r="DA190">
        <v>391</v>
      </c>
      <c r="DB190">
        <v>1</v>
      </c>
      <c r="DC190" t="s">
        <v>132</v>
      </c>
      <c r="DD190" t="s">
        <v>133</v>
      </c>
      <c r="DG190">
        <v>8237369</v>
      </c>
      <c r="DI190">
        <v>1</v>
      </c>
      <c r="DJ190">
        <v>0</v>
      </c>
      <c r="DK190">
        <v>0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25">
      <c r="A191" t="str">
        <f>"10/06/2022 20:17:19.453"</f>
        <v>10/06/2022 20:17:19.453</v>
      </c>
      <c r="C191" t="str">
        <f t="shared" si="17"/>
        <v>FFDFD3C0</v>
      </c>
      <c r="D191" t="s">
        <v>134</v>
      </c>
      <c r="E191">
        <v>4</v>
      </c>
      <c r="F191">
        <v>1004</v>
      </c>
      <c r="G191" t="s">
        <v>135</v>
      </c>
      <c r="J191" t="s">
        <v>136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"20:17:19.148"</f>
        <v>20:17:19.148</v>
      </c>
      <c r="T191" t="str">
        <f>"20:17:19.048"</f>
        <v>20:17:19.048</v>
      </c>
      <c r="U191" t="str">
        <f t="shared" si="14"/>
        <v>A8A14F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9</v>
      </c>
      <c r="AF191" t="s">
        <v>125</v>
      </c>
      <c r="AG191">
        <v>0</v>
      </c>
      <c r="AH191">
        <v>3</v>
      </c>
      <c r="AI191">
        <v>1</v>
      </c>
      <c r="AJ191">
        <v>0</v>
      </c>
      <c r="AK191" t="s">
        <v>299</v>
      </c>
      <c r="AL191">
        <v>36.102040000000002</v>
      </c>
      <c r="AM191" t="s">
        <v>300</v>
      </c>
      <c r="AN191">
        <v>-79.959632999999997</v>
      </c>
      <c r="AO191">
        <v>100</v>
      </c>
      <c r="AP191">
        <v>1700</v>
      </c>
      <c r="AQ191" t="s">
        <v>129</v>
      </c>
      <c r="AR191">
        <v>-51</v>
      </c>
      <c r="AS191">
        <v>-12</v>
      </c>
      <c r="AT191">
        <v>960</v>
      </c>
      <c r="BB191" t="str">
        <f t="shared" si="15"/>
        <v>1200</v>
      </c>
      <c r="BC191">
        <v>1</v>
      </c>
      <c r="BD191" t="str">
        <f t="shared" si="18"/>
        <v xml:space="preserve">N655WP  </v>
      </c>
      <c r="BE191">
        <v>1</v>
      </c>
      <c r="BG191">
        <v>0</v>
      </c>
      <c r="BH191">
        <v>0</v>
      </c>
      <c r="BI191">
        <v>0</v>
      </c>
      <c r="BJ191">
        <v>1650</v>
      </c>
      <c r="BK191">
        <v>-50</v>
      </c>
      <c r="BL191" t="s">
        <v>180</v>
      </c>
      <c r="BM191">
        <v>1</v>
      </c>
      <c r="BN191">
        <v>1</v>
      </c>
      <c r="BO191">
        <v>1</v>
      </c>
      <c r="BP191">
        <v>0</v>
      </c>
      <c r="BS191">
        <v>0</v>
      </c>
      <c r="BT191">
        <v>0</v>
      </c>
      <c r="BU191">
        <v>0</v>
      </c>
      <c r="CE191" t="str">
        <f>"20:17:19.153"</f>
        <v>20:17:19.153</v>
      </c>
      <c r="CF191">
        <v>152816043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5</v>
      </c>
      <c r="CY191">
        <v>7</v>
      </c>
      <c r="CZ191" t="s">
        <v>131</v>
      </c>
      <c r="DA191">
        <v>391</v>
      </c>
      <c r="DB191">
        <v>1</v>
      </c>
      <c r="DC191" t="s">
        <v>132</v>
      </c>
      <c r="DD191" t="s">
        <v>133</v>
      </c>
      <c r="DG191">
        <v>8237369</v>
      </c>
      <c r="DI191">
        <v>1</v>
      </c>
      <c r="DJ191">
        <v>0</v>
      </c>
      <c r="DK191">
        <v>1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25">
      <c r="A192" t="str">
        <f>"10/06/2022 20:17:20.079"</f>
        <v>10/06/2022 20:17:20.079</v>
      </c>
      <c r="C192" t="str">
        <f t="shared" si="17"/>
        <v>FFDFD3C0</v>
      </c>
      <c r="D192" t="s">
        <v>134</v>
      </c>
      <c r="E192">
        <v>5</v>
      </c>
      <c r="F192">
        <v>1005</v>
      </c>
      <c r="G192" t="s">
        <v>155</v>
      </c>
      <c r="J192" t="s">
        <v>136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"20:17:19.688"</f>
        <v>20:17:19.688</v>
      </c>
      <c r="T192" t="str">
        <f>"20:17:17.988"</f>
        <v>20:17:17.988</v>
      </c>
      <c r="U192" t="str">
        <f t="shared" si="14"/>
        <v>A8A14F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9</v>
      </c>
      <c r="AF192" t="s">
        <v>145</v>
      </c>
      <c r="AG192">
        <v>0</v>
      </c>
      <c r="AH192">
        <v>3</v>
      </c>
      <c r="AI192">
        <v>1</v>
      </c>
      <c r="AJ192">
        <v>0</v>
      </c>
      <c r="AK192" t="s">
        <v>301</v>
      </c>
      <c r="AL192">
        <v>36.102060999999999</v>
      </c>
      <c r="AM192" t="s">
        <v>302</v>
      </c>
      <c r="AN192">
        <v>-79.959783999999999</v>
      </c>
      <c r="AO192">
        <v>100</v>
      </c>
      <c r="AP192">
        <v>1700</v>
      </c>
      <c r="AQ192" t="s">
        <v>129</v>
      </c>
      <c r="AR192">
        <v>-50</v>
      </c>
      <c r="AS192">
        <v>-17</v>
      </c>
      <c r="AT192">
        <v>832</v>
      </c>
      <c r="BB192" t="str">
        <f t="shared" si="15"/>
        <v>1200</v>
      </c>
      <c r="BC192">
        <v>1</v>
      </c>
      <c r="BD192" t="str">
        <f t="shared" si="18"/>
        <v xml:space="preserve">N655WP  </v>
      </c>
      <c r="BE192">
        <v>1</v>
      </c>
      <c r="BG192">
        <v>0</v>
      </c>
      <c r="BH192">
        <v>0</v>
      </c>
      <c r="BI192">
        <v>0</v>
      </c>
      <c r="BJ192">
        <v>1625</v>
      </c>
      <c r="BK192">
        <v>-75</v>
      </c>
      <c r="BL192" t="s">
        <v>148</v>
      </c>
      <c r="BM192">
        <v>1</v>
      </c>
      <c r="BN192">
        <v>1</v>
      </c>
      <c r="BO192">
        <v>1</v>
      </c>
      <c r="BP192">
        <v>0</v>
      </c>
      <c r="BS192">
        <v>0.04</v>
      </c>
      <c r="BT192">
        <v>0</v>
      </c>
      <c r="BU192">
        <v>0</v>
      </c>
      <c r="CE192" t="str">
        <f>"20:17:19.692"</f>
        <v>20:17:19.692</v>
      </c>
      <c r="CF192">
        <v>692450627</v>
      </c>
      <c r="CS192">
        <v>3</v>
      </c>
      <c r="CT192">
        <v>2</v>
      </c>
      <c r="CU192">
        <v>0</v>
      </c>
      <c r="CV192">
        <v>2</v>
      </c>
      <c r="CW192">
        <v>0</v>
      </c>
      <c r="CX192">
        <v>5</v>
      </c>
      <c r="CY192">
        <v>7</v>
      </c>
      <c r="CZ192" t="s">
        <v>131</v>
      </c>
      <c r="DA192">
        <v>404</v>
      </c>
      <c r="DB192">
        <v>0</v>
      </c>
      <c r="DC192" t="s">
        <v>152</v>
      </c>
      <c r="DD192" t="s">
        <v>153</v>
      </c>
      <c r="DG192">
        <v>13902684</v>
      </c>
      <c r="DI192">
        <v>1</v>
      </c>
      <c r="DJ192">
        <v>0</v>
      </c>
      <c r="DK192">
        <v>0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25">
      <c r="A193" t="str">
        <f>"10/06/2022 20:17:20.500"</f>
        <v>10/06/2022 20:17:20.500</v>
      </c>
      <c r="C193" t="str">
        <f t="shared" si="17"/>
        <v>FFDFD3C0</v>
      </c>
      <c r="D193" t="s">
        <v>123</v>
      </c>
      <c r="E193">
        <v>25</v>
      </c>
      <c r="H193">
        <v>100</v>
      </c>
      <c r="I193" t="s">
        <v>124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"20:17:20.211"</f>
        <v>20:17:20.211</v>
      </c>
      <c r="T193" t="str">
        <f>"20:17:19.111"</f>
        <v>20:17:19.111</v>
      </c>
      <c r="U193" t="str">
        <f t="shared" si="14"/>
        <v>A8A14F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9</v>
      </c>
      <c r="AF193" t="s">
        <v>125</v>
      </c>
      <c r="AG193">
        <v>0</v>
      </c>
      <c r="AH193">
        <v>3</v>
      </c>
      <c r="AI193">
        <v>1</v>
      </c>
      <c r="AJ193">
        <v>0</v>
      </c>
      <c r="AK193" t="s">
        <v>303</v>
      </c>
      <c r="AL193">
        <v>36.101996999999997</v>
      </c>
      <c r="AM193" t="s">
        <v>304</v>
      </c>
      <c r="AN193">
        <v>-79.959976999999995</v>
      </c>
      <c r="AO193">
        <v>100</v>
      </c>
      <c r="AP193">
        <v>1700</v>
      </c>
      <c r="AQ193" t="s">
        <v>129</v>
      </c>
      <c r="AR193">
        <v>-51</v>
      </c>
      <c r="AS193">
        <v>-12</v>
      </c>
      <c r="AT193">
        <v>960</v>
      </c>
      <c r="BB193" t="str">
        <f t="shared" si="15"/>
        <v>1200</v>
      </c>
      <c r="BC193">
        <v>1</v>
      </c>
      <c r="BD193" t="str">
        <f t="shared" si="18"/>
        <v xml:space="preserve">N655WP  </v>
      </c>
      <c r="BE193">
        <v>1</v>
      </c>
      <c r="BG193">
        <v>0</v>
      </c>
      <c r="BH193">
        <v>0</v>
      </c>
      <c r="BI193">
        <v>0</v>
      </c>
      <c r="BJ193">
        <v>1650</v>
      </c>
      <c r="BK193">
        <v>-50</v>
      </c>
      <c r="BL193" t="s">
        <v>180</v>
      </c>
      <c r="BM193">
        <v>1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t="str">
        <f>"20:17:20.218"</f>
        <v>20:17:20.218</v>
      </c>
      <c r="CF193">
        <v>217712403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5</v>
      </c>
      <c r="CY193">
        <v>7</v>
      </c>
      <c r="CZ193" t="s">
        <v>131</v>
      </c>
      <c r="DA193">
        <v>391</v>
      </c>
      <c r="DB193">
        <v>1</v>
      </c>
      <c r="DC193" t="s">
        <v>132</v>
      </c>
      <c r="DD193" t="s">
        <v>133</v>
      </c>
      <c r="DG193">
        <v>8239198</v>
      </c>
      <c r="DI193">
        <v>1</v>
      </c>
      <c r="DJ193">
        <v>0</v>
      </c>
      <c r="DK193">
        <v>0</v>
      </c>
      <c r="DL193">
        <v>0</v>
      </c>
      <c r="DM193">
        <v>0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25">
      <c r="A194" t="str">
        <f>"10/06/2022 20:17:20.500"</f>
        <v>10/06/2022 20:17:20.500</v>
      </c>
      <c r="C194" t="str">
        <f t="shared" si="17"/>
        <v>FFDFD3C0</v>
      </c>
      <c r="D194" t="s">
        <v>134</v>
      </c>
      <c r="E194">
        <v>4</v>
      </c>
      <c r="F194">
        <v>1004</v>
      </c>
      <c r="G194" t="s">
        <v>135</v>
      </c>
      <c r="J194" t="s">
        <v>136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"20:17:20.211"</f>
        <v>20:17:20.211</v>
      </c>
      <c r="T194" t="str">
        <f>"20:17:19.111"</f>
        <v>20:17:19.111</v>
      </c>
      <c r="U194" t="str">
        <f t="shared" ref="U194:U257" si="22">"A8A14F"</f>
        <v>A8A14F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9</v>
      </c>
      <c r="AF194" t="s">
        <v>125</v>
      </c>
      <c r="AG194">
        <v>0</v>
      </c>
      <c r="AH194">
        <v>3</v>
      </c>
      <c r="AI194">
        <v>1</v>
      </c>
      <c r="AJ194">
        <v>0</v>
      </c>
      <c r="AK194" t="s">
        <v>303</v>
      </c>
      <c r="AL194">
        <v>36.101996999999997</v>
      </c>
      <c r="AM194" t="s">
        <v>304</v>
      </c>
      <c r="AN194">
        <v>-79.959976999999995</v>
      </c>
      <c r="AO194">
        <v>100</v>
      </c>
      <c r="AP194">
        <v>1700</v>
      </c>
      <c r="AQ194" t="s">
        <v>129</v>
      </c>
      <c r="AR194">
        <v>-51</v>
      </c>
      <c r="AS194">
        <v>-12</v>
      </c>
      <c r="AT194">
        <v>960</v>
      </c>
      <c r="BB194" t="str">
        <f t="shared" ref="BB194:BB257" si="23">"1200"</f>
        <v>1200</v>
      </c>
      <c r="BC194">
        <v>1</v>
      </c>
      <c r="BD194" t="str">
        <f t="shared" si="18"/>
        <v xml:space="preserve">N655WP  </v>
      </c>
      <c r="BE194">
        <v>1</v>
      </c>
      <c r="BG194">
        <v>0</v>
      </c>
      <c r="BH194">
        <v>0</v>
      </c>
      <c r="BI194">
        <v>0</v>
      </c>
      <c r="BJ194">
        <v>1650</v>
      </c>
      <c r="BK194">
        <v>-50</v>
      </c>
      <c r="BL194" t="s">
        <v>180</v>
      </c>
      <c r="BM194">
        <v>1</v>
      </c>
      <c r="BN194">
        <v>1</v>
      </c>
      <c r="BO194">
        <v>1</v>
      </c>
      <c r="BP194">
        <v>0</v>
      </c>
      <c r="BS194">
        <v>0</v>
      </c>
      <c r="BT194">
        <v>0</v>
      </c>
      <c r="BU194">
        <v>0</v>
      </c>
      <c r="CE194" t="str">
        <f>"20:17:20.218"</f>
        <v>20:17:20.218</v>
      </c>
      <c r="CF194">
        <v>217712403</v>
      </c>
      <c r="CS194">
        <v>3</v>
      </c>
      <c r="CT194">
        <v>2</v>
      </c>
      <c r="CU194">
        <v>0</v>
      </c>
      <c r="CV194">
        <v>2</v>
      </c>
      <c r="CW194">
        <v>0</v>
      </c>
      <c r="CX194">
        <v>5</v>
      </c>
      <c r="CY194">
        <v>7</v>
      </c>
      <c r="CZ194" t="s">
        <v>131</v>
      </c>
      <c r="DA194">
        <v>391</v>
      </c>
      <c r="DB194">
        <v>1</v>
      </c>
      <c r="DC194" t="s">
        <v>132</v>
      </c>
      <c r="DD194" t="s">
        <v>133</v>
      </c>
      <c r="DG194">
        <v>8239198</v>
      </c>
      <c r="DI194">
        <v>1</v>
      </c>
      <c r="DJ194">
        <v>0</v>
      </c>
      <c r="DK194">
        <v>1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25">
      <c r="A195" t="str">
        <f>"10/06/2022 20:17:21.438"</f>
        <v>10/06/2022 20:17:21.438</v>
      </c>
      <c r="C195" t="str">
        <f t="shared" si="17"/>
        <v>FFDFD3C0</v>
      </c>
      <c r="D195" t="s">
        <v>123</v>
      </c>
      <c r="E195">
        <v>25</v>
      </c>
      <c r="H195">
        <v>100</v>
      </c>
      <c r="I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"20:17:21.219"</f>
        <v>20:17:21.219</v>
      </c>
      <c r="T195" t="str">
        <f>"20:17:21.019"</f>
        <v>20:17:21.019</v>
      </c>
      <c r="U195" t="str">
        <f t="shared" si="22"/>
        <v>A8A14F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9</v>
      </c>
      <c r="AF195" t="s">
        <v>125</v>
      </c>
      <c r="AG195">
        <v>0</v>
      </c>
      <c r="AH195">
        <v>3</v>
      </c>
      <c r="AI195">
        <v>1</v>
      </c>
      <c r="AJ195">
        <v>0</v>
      </c>
      <c r="AK195" t="s">
        <v>303</v>
      </c>
      <c r="AL195">
        <v>36.101996999999997</v>
      </c>
      <c r="AM195" t="s">
        <v>305</v>
      </c>
      <c r="AN195">
        <v>-79.960256000000001</v>
      </c>
      <c r="AO195">
        <v>100</v>
      </c>
      <c r="AP195">
        <v>1700</v>
      </c>
      <c r="AQ195" t="s">
        <v>129</v>
      </c>
      <c r="AR195">
        <v>-53</v>
      </c>
      <c r="AS195">
        <v>-6</v>
      </c>
      <c r="AT195">
        <v>0</v>
      </c>
      <c r="BB195" t="str">
        <f t="shared" si="23"/>
        <v>1200</v>
      </c>
      <c r="BC195">
        <v>1</v>
      </c>
      <c r="BD195" t="str">
        <f t="shared" si="18"/>
        <v xml:space="preserve">N655WP  </v>
      </c>
      <c r="BE195">
        <v>1</v>
      </c>
      <c r="BG195">
        <v>0</v>
      </c>
      <c r="BH195">
        <v>0</v>
      </c>
      <c r="BI195">
        <v>0</v>
      </c>
      <c r="BJ195">
        <v>1675</v>
      </c>
      <c r="BK195">
        <v>-25</v>
      </c>
      <c r="BL195" t="s">
        <v>180</v>
      </c>
      <c r="BM195">
        <v>1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t="str">
        <f>"20:17:21.222"</f>
        <v>20:17:21.222</v>
      </c>
      <c r="CF195">
        <v>222367817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6</v>
      </c>
      <c r="CY195">
        <v>7</v>
      </c>
      <c r="CZ195" t="s">
        <v>131</v>
      </c>
      <c r="DA195">
        <v>403</v>
      </c>
      <c r="DB195">
        <v>0</v>
      </c>
      <c r="DC195" t="s">
        <v>199</v>
      </c>
      <c r="DD195" t="s">
        <v>200</v>
      </c>
      <c r="DG195">
        <v>121088</v>
      </c>
      <c r="DI195">
        <v>1</v>
      </c>
      <c r="DJ195">
        <v>0</v>
      </c>
      <c r="DK195">
        <v>0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25">
      <c r="A196" t="str">
        <f>"10/06/2022 20:17:21.438"</f>
        <v>10/06/2022 20:17:21.438</v>
      </c>
      <c r="C196" t="str">
        <f t="shared" si="17"/>
        <v>FFDFD3C0</v>
      </c>
      <c r="D196" t="s">
        <v>134</v>
      </c>
      <c r="E196">
        <v>4</v>
      </c>
      <c r="F196">
        <v>1004</v>
      </c>
      <c r="G196" t="s">
        <v>135</v>
      </c>
      <c r="J196" t="s">
        <v>136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"20:17:21.219"</f>
        <v>20:17:21.219</v>
      </c>
      <c r="T196" t="str">
        <f>"20:17:21.019"</f>
        <v>20:17:21.019</v>
      </c>
      <c r="U196" t="str">
        <f t="shared" si="22"/>
        <v>A8A14F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9</v>
      </c>
      <c r="AF196" t="s">
        <v>125</v>
      </c>
      <c r="AG196">
        <v>0</v>
      </c>
      <c r="AH196">
        <v>3</v>
      </c>
      <c r="AI196">
        <v>1</v>
      </c>
      <c r="AJ196">
        <v>0</v>
      </c>
      <c r="AK196" t="s">
        <v>303</v>
      </c>
      <c r="AL196">
        <v>36.101996999999997</v>
      </c>
      <c r="AM196" t="s">
        <v>305</v>
      </c>
      <c r="AN196">
        <v>-79.960256000000001</v>
      </c>
      <c r="AO196">
        <v>100</v>
      </c>
      <c r="AP196">
        <v>1700</v>
      </c>
      <c r="AQ196" t="s">
        <v>129</v>
      </c>
      <c r="AR196">
        <v>-53</v>
      </c>
      <c r="AS196">
        <v>-6</v>
      </c>
      <c r="AT196">
        <v>0</v>
      </c>
      <c r="BB196" t="str">
        <f t="shared" si="23"/>
        <v>1200</v>
      </c>
      <c r="BC196">
        <v>1</v>
      </c>
      <c r="BD196" t="str">
        <f t="shared" si="18"/>
        <v xml:space="preserve">N655WP  </v>
      </c>
      <c r="BE196">
        <v>1</v>
      </c>
      <c r="BG196">
        <v>0</v>
      </c>
      <c r="BH196">
        <v>0</v>
      </c>
      <c r="BI196">
        <v>0</v>
      </c>
      <c r="BJ196">
        <v>1675</v>
      </c>
      <c r="BK196">
        <v>-25</v>
      </c>
      <c r="BL196" t="s">
        <v>180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>"20:17:21.222"</f>
        <v>20:17:21.222</v>
      </c>
      <c r="CF196">
        <v>222367817</v>
      </c>
      <c r="CS196">
        <v>3</v>
      </c>
      <c r="CT196">
        <v>2</v>
      </c>
      <c r="CU196">
        <v>0</v>
      </c>
      <c r="CV196">
        <v>2</v>
      </c>
      <c r="CW196">
        <v>0</v>
      </c>
      <c r="CX196">
        <v>6</v>
      </c>
      <c r="CY196">
        <v>7</v>
      </c>
      <c r="CZ196" t="s">
        <v>131</v>
      </c>
      <c r="DA196">
        <v>403</v>
      </c>
      <c r="DB196">
        <v>0</v>
      </c>
      <c r="DC196" t="s">
        <v>199</v>
      </c>
      <c r="DD196" t="s">
        <v>200</v>
      </c>
      <c r="DG196">
        <v>121088</v>
      </c>
      <c r="DI196">
        <v>1</v>
      </c>
      <c r="DJ196">
        <v>0</v>
      </c>
      <c r="DK196">
        <v>1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25">
      <c r="A197" t="str">
        <f>"10/06/2022 20:17:21.438"</f>
        <v>10/06/2022 20:17:21.438</v>
      </c>
      <c r="C197" t="str">
        <f t="shared" si="17"/>
        <v>FFDFD3C0</v>
      </c>
      <c r="D197" t="s">
        <v>123</v>
      </c>
      <c r="E197">
        <v>27</v>
      </c>
      <c r="H197">
        <v>102</v>
      </c>
      <c r="I197" t="s">
        <v>151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"20:17:21.219"</f>
        <v>20:17:21.219</v>
      </c>
      <c r="T197" t="str">
        <f>"20:17:21.019"</f>
        <v>20:17:21.019</v>
      </c>
      <c r="U197" t="str">
        <f t="shared" si="22"/>
        <v>A8A14F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9</v>
      </c>
      <c r="AF197" t="s">
        <v>125</v>
      </c>
      <c r="AG197">
        <v>0</v>
      </c>
      <c r="AH197">
        <v>3</v>
      </c>
      <c r="AI197">
        <v>1</v>
      </c>
      <c r="AJ197">
        <v>0</v>
      </c>
      <c r="AK197" t="s">
        <v>303</v>
      </c>
      <c r="AL197">
        <v>36.101996999999997</v>
      </c>
      <c r="AM197" t="s">
        <v>305</v>
      </c>
      <c r="AN197">
        <v>-79.960256000000001</v>
      </c>
      <c r="AO197">
        <v>100</v>
      </c>
      <c r="AP197">
        <v>1700</v>
      </c>
      <c r="AQ197" t="s">
        <v>129</v>
      </c>
      <c r="AR197">
        <v>-53</v>
      </c>
      <c r="AS197">
        <v>-6</v>
      </c>
      <c r="AT197">
        <v>0</v>
      </c>
      <c r="BB197" t="str">
        <f t="shared" si="23"/>
        <v>1200</v>
      </c>
      <c r="BC197">
        <v>1</v>
      </c>
      <c r="BD197" t="str">
        <f t="shared" si="18"/>
        <v xml:space="preserve">N655WP  </v>
      </c>
      <c r="BE197">
        <v>1</v>
      </c>
      <c r="BG197">
        <v>0</v>
      </c>
      <c r="BH197">
        <v>0</v>
      </c>
      <c r="BI197">
        <v>0</v>
      </c>
      <c r="BJ197">
        <v>1675</v>
      </c>
      <c r="BK197">
        <v>-25</v>
      </c>
      <c r="BL197" t="s">
        <v>180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>"20:17:21.222"</f>
        <v>20:17:21.222</v>
      </c>
      <c r="CF197">
        <v>222367817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6</v>
      </c>
      <c r="CY197">
        <v>7</v>
      </c>
      <c r="CZ197" t="s">
        <v>131</v>
      </c>
      <c r="DA197">
        <v>403</v>
      </c>
      <c r="DB197">
        <v>0</v>
      </c>
      <c r="DC197" t="s">
        <v>199</v>
      </c>
      <c r="DD197" t="s">
        <v>200</v>
      </c>
      <c r="DG197">
        <v>121088</v>
      </c>
      <c r="DI197">
        <v>1</v>
      </c>
      <c r="DJ197">
        <v>0</v>
      </c>
      <c r="DK197">
        <v>1</v>
      </c>
      <c r="DL197">
        <v>0</v>
      </c>
      <c r="DM197">
        <v>0</v>
      </c>
      <c r="DN197">
        <v>1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25">
      <c r="A198" t="str">
        <f>"10/06/2022 20:17:22.328"</f>
        <v>10/06/2022 20:17:22.328</v>
      </c>
      <c r="C198" t="str">
        <f t="shared" si="17"/>
        <v>FFDFD3C0</v>
      </c>
      <c r="D198" t="s">
        <v>123</v>
      </c>
      <c r="E198">
        <v>27</v>
      </c>
      <c r="H198">
        <v>102</v>
      </c>
      <c r="I198" t="s">
        <v>151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"20:17:22.133"</f>
        <v>20:17:22.133</v>
      </c>
      <c r="T198" t="str">
        <f>"20:17:22.033"</f>
        <v>20:17:22.033</v>
      </c>
      <c r="U198" t="str">
        <f t="shared" si="22"/>
        <v>A8A14F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9</v>
      </c>
      <c r="AF198" t="s">
        <v>125</v>
      </c>
      <c r="AG198">
        <v>0</v>
      </c>
      <c r="AH198">
        <v>3</v>
      </c>
      <c r="AI198">
        <v>1</v>
      </c>
      <c r="AJ198">
        <v>0</v>
      </c>
      <c r="AK198" t="s">
        <v>303</v>
      </c>
      <c r="AL198">
        <v>36.101996999999997</v>
      </c>
      <c r="AM198" t="s">
        <v>306</v>
      </c>
      <c r="AN198">
        <v>-79.960534999999993</v>
      </c>
      <c r="AO198">
        <v>100</v>
      </c>
      <c r="AP198">
        <v>1700</v>
      </c>
      <c r="AQ198" t="s">
        <v>129</v>
      </c>
      <c r="AR198">
        <v>-55</v>
      </c>
      <c r="AS198">
        <v>1</v>
      </c>
      <c r="AT198">
        <v>192</v>
      </c>
      <c r="BB198" t="str">
        <f t="shared" si="23"/>
        <v>1200</v>
      </c>
      <c r="BC198">
        <v>1</v>
      </c>
      <c r="BD198" t="str">
        <f t="shared" si="18"/>
        <v xml:space="preserve">N655WP  </v>
      </c>
      <c r="BE198">
        <v>1</v>
      </c>
      <c r="BG198">
        <v>0</v>
      </c>
      <c r="BH198">
        <v>0</v>
      </c>
      <c r="BI198">
        <v>0</v>
      </c>
      <c r="BJ198">
        <v>1675</v>
      </c>
      <c r="BK198">
        <v>-25</v>
      </c>
      <c r="BL198" t="s">
        <v>180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>"20:17:22.137"</f>
        <v>20:17:22.137</v>
      </c>
      <c r="CF198">
        <v>137278843</v>
      </c>
      <c r="CS198">
        <v>3</v>
      </c>
      <c r="CT198">
        <v>2</v>
      </c>
      <c r="CU198">
        <v>0</v>
      </c>
      <c r="CV198">
        <v>2</v>
      </c>
      <c r="CW198">
        <v>0</v>
      </c>
      <c r="CX198">
        <v>6</v>
      </c>
      <c r="CY198">
        <v>7</v>
      </c>
      <c r="CZ198" t="s">
        <v>131</v>
      </c>
      <c r="DA198">
        <v>403</v>
      </c>
      <c r="DB198">
        <v>0</v>
      </c>
      <c r="DC198" t="s">
        <v>199</v>
      </c>
      <c r="DD198" t="s">
        <v>200</v>
      </c>
      <c r="DG198">
        <v>122630</v>
      </c>
      <c r="DI198">
        <v>1</v>
      </c>
      <c r="DJ198">
        <v>0</v>
      </c>
      <c r="DK198">
        <v>0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25">
      <c r="A199" t="str">
        <f>"10/06/2022 20:17:22.469"</f>
        <v>10/06/2022 20:17:22.469</v>
      </c>
      <c r="C199" t="str">
        <f t="shared" si="17"/>
        <v>FFDFD3C0</v>
      </c>
      <c r="D199" t="s">
        <v>123</v>
      </c>
      <c r="E199">
        <v>25</v>
      </c>
      <c r="H199">
        <v>100</v>
      </c>
      <c r="I199" t="s">
        <v>124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"20:17:22.133"</f>
        <v>20:17:22.133</v>
      </c>
      <c r="T199" t="str">
        <f>"20:17:22.033"</f>
        <v>20:17:22.033</v>
      </c>
      <c r="U199" t="str">
        <f t="shared" si="22"/>
        <v>A8A14F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9</v>
      </c>
      <c r="AF199" t="s">
        <v>125</v>
      </c>
      <c r="AG199">
        <v>0</v>
      </c>
      <c r="AH199">
        <v>3</v>
      </c>
      <c r="AI199">
        <v>1</v>
      </c>
      <c r="AJ199">
        <v>0</v>
      </c>
      <c r="AK199" t="s">
        <v>303</v>
      </c>
      <c r="AL199">
        <v>36.101996999999997</v>
      </c>
      <c r="AM199" t="s">
        <v>306</v>
      </c>
      <c r="AN199">
        <v>-79.960534999999993</v>
      </c>
      <c r="AO199">
        <v>100</v>
      </c>
      <c r="AP199">
        <v>1700</v>
      </c>
      <c r="AQ199" t="s">
        <v>129</v>
      </c>
      <c r="AR199">
        <v>-55</v>
      </c>
      <c r="AS199">
        <v>1</v>
      </c>
      <c r="AT199">
        <v>192</v>
      </c>
      <c r="BB199" t="str">
        <f t="shared" si="23"/>
        <v>1200</v>
      </c>
      <c r="BC199">
        <v>1</v>
      </c>
      <c r="BD199" t="str">
        <f t="shared" si="18"/>
        <v xml:space="preserve">N655WP  </v>
      </c>
      <c r="BE199">
        <v>1</v>
      </c>
      <c r="BG199">
        <v>0</v>
      </c>
      <c r="BH199">
        <v>0</v>
      </c>
      <c r="BI199">
        <v>0</v>
      </c>
      <c r="BJ199">
        <v>1675</v>
      </c>
      <c r="BK199">
        <v>-25</v>
      </c>
      <c r="BL199" t="s">
        <v>180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>"20:17:22.137"</f>
        <v>20:17:22.137</v>
      </c>
      <c r="CF199">
        <v>137278843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6</v>
      </c>
      <c r="CY199">
        <v>7</v>
      </c>
      <c r="CZ199" t="s">
        <v>131</v>
      </c>
      <c r="DA199">
        <v>403</v>
      </c>
      <c r="DB199">
        <v>0</v>
      </c>
      <c r="DC199" t="s">
        <v>199</v>
      </c>
      <c r="DD199" t="s">
        <v>200</v>
      </c>
      <c r="DG199">
        <v>122630</v>
      </c>
      <c r="DI199">
        <v>1</v>
      </c>
      <c r="DJ199">
        <v>0</v>
      </c>
      <c r="DK199">
        <v>0</v>
      </c>
      <c r="DL199">
        <v>0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25">
      <c r="A200" t="str">
        <f>"10/06/2022 20:17:22.328"</f>
        <v>10/06/2022 20:17:22.328</v>
      </c>
      <c r="C200" t="str">
        <f t="shared" si="17"/>
        <v>FFDFD3C0</v>
      </c>
      <c r="D200" t="s">
        <v>134</v>
      </c>
      <c r="E200">
        <v>5</v>
      </c>
      <c r="F200">
        <v>1005</v>
      </c>
      <c r="G200" t="s">
        <v>155</v>
      </c>
      <c r="J200" t="s">
        <v>136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"20:17:22.133"</f>
        <v>20:17:22.133</v>
      </c>
      <c r="T200" t="str">
        <f>"20:17:19.933"</f>
        <v>20:17:19.933</v>
      </c>
      <c r="U200" t="str">
        <f t="shared" si="22"/>
        <v>A8A14F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9</v>
      </c>
      <c r="AF200" t="s">
        <v>145</v>
      </c>
      <c r="AG200">
        <v>0</v>
      </c>
      <c r="AH200">
        <v>3</v>
      </c>
      <c r="AI200">
        <v>1</v>
      </c>
      <c r="AJ200">
        <v>0</v>
      </c>
      <c r="AK200" t="s">
        <v>303</v>
      </c>
      <c r="AL200">
        <v>36.101996999999997</v>
      </c>
      <c r="AM200" t="s">
        <v>306</v>
      </c>
      <c r="AN200">
        <v>-79.960534999999993</v>
      </c>
      <c r="AO200">
        <v>100</v>
      </c>
      <c r="AP200">
        <v>1700</v>
      </c>
      <c r="AQ200" t="s">
        <v>129</v>
      </c>
      <c r="AR200">
        <v>-52</v>
      </c>
      <c r="AS200">
        <v>-9</v>
      </c>
      <c r="AT200">
        <v>576</v>
      </c>
      <c r="BB200" t="str">
        <f t="shared" si="23"/>
        <v>1200</v>
      </c>
      <c r="BC200">
        <v>1</v>
      </c>
      <c r="BD200" t="str">
        <f t="shared" si="18"/>
        <v xml:space="preserve">N655WP  </v>
      </c>
      <c r="BE200">
        <v>1</v>
      </c>
      <c r="BG200">
        <v>0</v>
      </c>
      <c r="BH200">
        <v>0</v>
      </c>
      <c r="BI200">
        <v>0</v>
      </c>
      <c r="BJ200">
        <v>1675</v>
      </c>
      <c r="BK200">
        <v>-25</v>
      </c>
      <c r="BL200" t="s">
        <v>148</v>
      </c>
      <c r="BM200">
        <v>1</v>
      </c>
      <c r="BN200">
        <v>1</v>
      </c>
      <c r="BO200">
        <v>1</v>
      </c>
      <c r="BP200">
        <v>0</v>
      </c>
      <c r="BS200">
        <v>0.04</v>
      </c>
      <c r="BT200">
        <v>0</v>
      </c>
      <c r="BU200">
        <v>0</v>
      </c>
      <c r="CE200" t="str">
        <f>"20:17:22.137"</f>
        <v>20:17:22.137</v>
      </c>
      <c r="CF200">
        <v>137212439</v>
      </c>
      <c r="CS200">
        <v>3</v>
      </c>
      <c r="CT200">
        <v>2</v>
      </c>
      <c r="CU200">
        <v>0</v>
      </c>
      <c r="CV200">
        <v>2</v>
      </c>
      <c r="CW200">
        <v>0</v>
      </c>
      <c r="CX200">
        <v>5</v>
      </c>
      <c r="CY200">
        <v>7</v>
      </c>
      <c r="CZ200" t="s">
        <v>131</v>
      </c>
      <c r="DA200">
        <v>404</v>
      </c>
      <c r="DB200">
        <v>0</v>
      </c>
      <c r="DC200" t="s">
        <v>152</v>
      </c>
      <c r="DD200" t="s">
        <v>153</v>
      </c>
      <c r="DG200">
        <v>13903212</v>
      </c>
      <c r="DI200">
        <v>1</v>
      </c>
      <c r="DJ200">
        <v>0</v>
      </c>
      <c r="DK200">
        <v>1</v>
      </c>
      <c r="DL200">
        <v>0</v>
      </c>
      <c r="DM200">
        <v>0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25">
      <c r="A201" t="str">
        <f>"10/06/2022 20:17:22.469"</f>
        <v>10/06/2022 20:17:22.469</v>
      </c>
      <c r="C201" t="str">
        <f t="shared" si="17"/>
        <v>FFDFD3C0</v>
      </c>
      <c r="D201" t="s">
        <v>134</v>
      </c>
      <c r="E201">
        <v>4</v>
      </c>
      <c r="F201">
        <v>1004</v>
      </c>
      <c r="G201" t="s">
        <v>135</v>
      </c>
      <c r="J201" t="s">
        <v>136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"20:17:22.133"</f>
        <v>20:17:22.133</v>
      </c>
      <c r="T201" t="str">
        <f>"20:17:22.033"</f>
        <v>20:17:22.033</v>
      </c>
      <c r="U201" t="str">
        <f t="shared" si="22"/>
        <v>A8A14F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9</v>
      </c>
      <c r="AF201" t="s">
        <v>125</v>
      </c>
      <c r="AG201">
        <v>0</v>
      </c>
      <c r="AH201">
        <v>3</v>
      </c>
      <c r="AI201">
        <v>1</v>
      </c>
      <c r="AJ201">
        <v>0</v>
      </c>
      <c r="AK201" t="s">
        <v>303</v>
      </c>
      <c r="AL201">
        <v>36.101996999999997</v>
      </c>
      <c r="AM201" t="s">
        <v>306</v>
      </c>
      <c r="AN201">
        <v>-79.960534999999993</v>
      </c>
      <c r="AO201">
        <v>100</v>
      </c>
      <c r="AP201">
        <v>1700</v>
      </c>
      <c r="AQ201" t="s">
        <v>129</v>
      </c>
      <c r="AR201">
        <v>-55</v>
      </c>
      <c r="AS201">
        <v>1</v>
      </c>
      <c r="AT201">
        <v>192</v>
      </c>
      <c r="BB201" t="str">
        <f t="shared" si="23"/>
        <v>1200</v>
      </c>
      <c r="BC201">
        <v>1</v>
      </c>
      <c r="BD201" t="str">
        <f t="shared" si="18"/>
        <v xml:space="preserve">N655WP  </v>
      </c>
      <c r="BE201">
        <v>1</v>
      </c>
      <c r="BG201">
        <v>0</v>
      </c>
      <c r="BH201">
        <v>0</v>
      </c>
      <c r="BI201">
        <v>0</v>
      </c>
      <c r="BJ201">
        <v>1675</v>
      </c>
      <c r="BK201">
        <v>-25</v>
      </c>
      <c r="BL201" t="s">
        <v>180</v>
      </c>
      <c r="BM201">
        <v>1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t="str">
        <f>"20:17:22.137"</f>
        <v>20:17:22.137</v>
      </c>
      <c r="CF201">
        <v>137278843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6</v>
      </c>
      <c r="CY201">
        <v>7</v>
      </c>
      <c r="CZ201" t="s">
        <v>131</v>
      </c>
      <c r="DA201">
        <v>403</v>
      </c>
      <c r="DB201">
        <v>0</v>
      </c>
      <c r="DC201" t="s">
        <v>199</v>
      </c>
      <c r="DD201" t="s">
        <v>200</v>
      </c>
      <c r="DG201">
        <v>122630</v>
      </c>
      <c r="DI201">
        <v>1</v>
      </c>
      <c r="DJ201">
        <v>0</v>
      </c>
      <c r="DK201">
        <v>1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25">
      <c r="A202" t="str">
        <f>"10/06/2022 20:17:23.328"</f>
        <v>10/06/2022 20:17:23.328</v>
      </c>
      <c r="C202" t="str">
        <f t="shared" si="17"/>
        <v>FFDFD3C0</v>
      </c>
      <c r="D202" t="s">
        <v>123</v>
      </c>
      <c r="E202">
        <v>27</v>
      </c>
      <c r="H202">
        <v>102</v>
      </c>
      <c r="I202" t="s">
        <v>151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"20:17:23.063"</f>
        <v>20:17:23.063</v>
      </c>
      <c r="T202" t="str">
        <f>"20:17:22.563"</f>
        <v>20:17:22.563</v>
      </c>
      <c r="U202" t="str">
        <f t="shared" si="22"/>
        <v>A8A14F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9</v>
      </c>
      <c r="AF202" t="s">
        <v>125</v>
      </c>
      <c r="AG202">
        <v>0</v>
      </c>
      <c r="AH202">
        <v>3</v>
      </c>
      <c r="AI202">
        <v>1</v>
      </c>
      <c r="AJ202">
        <v>0</v>
      </c>
      <c r="AK202" t="s">
        <v>299</v>
      </c>
      <c r="AL202">
        <v>36.102040000000002</v>
      </c>
      <c r="AM202" t="s">
        <v>307</v>
      </c>
      <c r="AN202">
        <v>-79.960898999999998</v>
      </c>
      <c r="AO202">
        <v>100</v>
      </c>
      <c r="AP202">
        <v>1700</v>
      </c>
      <c r="AQ202" t="s">
        <v>129</v>
      </c>
      <c r="AR202">
        <v>-56</v>
      </c>
      <c r="AS202">
        <v>4</v>
      </c>
      <c r="AT202">
        <v>256</v>
      </c>
      <c r="BB202" t="str">
        <f t="shared" si="23"/>
        <v>1200</v>
      </c>
      <c r="BC202">
        <v>1</v>
      </c>
      <c r="BD202" t="str">
        <f t="shared" si="18"/>
        <v xml:space="preserve">N655WP  </v>
      </c>
      <c r="BE202">
        <v>1</v>
      </c>
      <c r="BG202">
        <v>0</v>
      </c>
      <c r="BH202">
        <v>0</v>
      </c>
      <c r="BI202">
        <v>0</v>
      </c>
      <c r="BJ202">
        <v>1675</v>
      </c>
      <c r="BK202">
        <v>-25</v>
      </c>
      <c r="BL202" t="s">
        <v>180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>"20:17:23.067"</f>
        <v>20:17:23.067</v>
      </c>
      <c r="CF202">
        <v>67121801</v>
      </c>
      <c r="CS202">
        <v>3</v>
      </c>
      <c r="CT202">
        <v>2</v>
      </c>
      <c r="CU202">
        <v>0</v>
      </c>
      <c r="CV202">
        <v>2</v>
      </c>
      <c r="CW202">
        <v>0</v>
      </c>
      <c r="CX202">
        <v>5</v>
      </c>
      <c r="CY202">
        <v>7</v>
      </c>
      <c r="CZ202" t="s">
        <v>131</v>
      </c>
      <c r="DA202">
        <v>404</v>
      </c>
      <c r="DB202">
        <v>0</v>
      </c>
      <c r="DC202" t="s">
        <v>152</v>
      </c>
      <c r="DD202" t="s">
        <v>153</v>
      </c>
      <c r="DG202">
        <v>13903416</v>
      </c>
      <c r="DI202">
        <v>1</v>
      </c>
      <c r="DJ202">
        <v>0</v>
      </c>
      <c r="DK202">
        <v>0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25">
      <c r="A203" t="str">
        <f>"10/06/2022 20:17:23.438"</f>
        <v>10/06/2022 20:17:23.438</v>
      </c>
      <c r="C203" t="str">
        <f t="shared" si="17"/>
        <v>FFDFD3C0</v>
      </c>
      <c r="D203" t="s">
        <v>134</v>
      </c>
      <c r="E203">
        <v>4</v>
      </c>
      <c r="F203">
        <v>1004</v>
      </c>
      <c r="G203" t="s">
        <v>135</v>
      </c>
      <c r="J203" t="s">
        <v>136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"20:17:23.063"</f>
        <v>20:17:23.063</v>
      </c>
      <c r="T203" t="str">
        <f>"20:17:22.563"</f>
        <v>20:17:22.563</v>
      </c>
      <c r="U203" t="str">
        <f t="shared" si="22"/>
        <v>A8A14F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9</v>
      </c>
      <c r="AF203" t="s">
        <v>125</v>
      </c>
      <c r="AG203">
        <v>0</v>
      </c>
      <c r="AH203">
        <v>3</v>
      </c>
      <c r="AI203">
        <v>1</v>
      </c>
      <c r="AJ203">
        <v>0</v>
      </c>
      <c r="AK203" t="s">
        <v>299</v>
      </c>
      <c r="AL203">
        <v>36.102040000000002</v>
      </c>
      <c r="AM203" t="s">
        <v>307</v>
      </c>
      <c r="AN203">
        <v>-79.960898999999998</v>
      </c>
      <c r="AO203">
        <v>100</v>
      </c>
      <c r="AP203">
        <v>1700</v>
      </c>
      <c r="AQ203" t="s">
        <v>129</v>
      </c>
      <c r="AR203">
        <v>-56</v>
      </c>
      <c r="AS203">
        <v>4</v>
      </c>
      <c r="AT203">
        <v>256</v>
      </c>
      <c r="BB203" t="str">
        <f t="shared" si="23"/>
        <v>1200</v>
      </c>
      <c r="BC203">
        <v>1</v>
      </c>
      <c r="BD203" t="str">
        <f t="shared" si="18"/>
        <v xml:space="preserve">N655WP  </v>
      </c>
      <c r="BE203">
        <v>1</v>
      </c>
      <c r="BG203">
        <v>0</v>
      </c>
      <c r="BH203">
        <v>0</v>
      </c>
      <c r="BI203">
        <v>0</v>
      </c>
      <c r="BJ203">
        <v>1675</v>
      </c>
      <c r="BK203">
        <v>-25</v>
      </c>
      <c r="BL203" t="s">
        <v>180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>"20:17:23.067"</f>
        <v>20:17:23.067</v>
      </c>
      <c r="CF203">
        <v>67121801</v>
      </c>
      <c r="CS203">
        <v>3</v>
      </c>
      <c r="CT203">
        <v>2</v>
      </c>
      <c r="CU203">
        <v>0</v>
      </c>
      <c r="CV203">
        <v>2</v>
      </c>
      <c r="CW203">
        <v>0</v>
      </c>
      <c r="CX203">
        <v>5</v>
      </c>
      <c r="CY203">
        <v>7</v>
      </c>
      <c r="CZ203" t="s">
        <v>131</v>
      </c>
      <c r="DA203">
        <v>404</v>
      </c>
      <c r="DB203">
        <v>0</v>
      </c>
      <c r="DC203" t="s">
        <v>152</v>
      </c>
      <c r="DD203" t="s">
        <v>153</v>
      </c>
      <c r="DG203">
        <v>13903416</v>
      </c>
      <c r="DI203">
        <v>1</v>
      </c>
      <c r="DJ203">
        <v>0</v>
      </c>
      <c r="DK203">
        <v>1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25">
      <c r="A204" t="str">
        <f>"10/06/2022 20:17:24.297"</f>
        <v>10/06/2022 20:17:24.297</v>
      </c>
      <c r="C204" t="str">
        <f t="shared" si="17"/>
        <v>FFDFD3C0</v>
      </c>
      <c r="D204" t="s">
        <v>134</v>
      </c>
      <c r="E204">
        <v>4</v>
      </c>
      <c r="F204">
        <v>1004</v>
      </c>
      <c r="G204" t="s">
        <v>135</v>
      </c>
      <c r="J204" t="s">
        <v>136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"20:17:24.070"</f>
        <v>20:17:24.070</v>
      </c>
      <c r="T204" t="str">
        <f>"20:17:24.070"</f>
        <v>20:17:24.070</v>
      </c>
      <c r="U204" t="str">
        <f t="shared" si="22"/>
        <v>A8A14F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9</v>
      </c>
      <c r="AF204" t="s">
        <v>125</v>
      </c>
      <c r="AG204">
        <v>0</v>
      </c>
      <c r="AH204">
        <v>3</v>
      </c>
      <c r="AI204">
        <v>1</v>
      </c>
      <c r="AJ204">
        <v>0</v>
      </c>
      <c r="AK204" t="s">
        <v>301</v>
      </c>
      <c r="AL204">
        <v>36.102060999999999</v>
      </c>
      <c r="AM204" t="s">
        <v>308</v>
      </c>
      <c r="AN204">
        <v>-79.961178000000004</v>
      </c>
      <c r="AO204">
        <v>100</v>
      </c>
      <c r="AP204">
        <v>1700</v>
      </c>
      <c r="AQ204" t="s">
        <v>129</v>
      </c>
      <c r="AR204">
        <v>-56</v>
      </c>
      <c r="AS204">
        <v>9</v>
      </c>
      <c r="AT204">
        <v>512</v>
      </c>
      <c r="BB204" t="str">
        <f t="shared" si="23"/>
        <v>1200</v>
      </c>
      <c r="BC204">
        <v>1</v>
      </c>
      <c r="BD204" t="str">
        <f t="shared" si="18"/>
        <v xml:space="preserve">N655WP  </v>
      </c>
      <c r="BE204">
        <v>1</v>
      </c>
      <c r="BG204">
        <v>0</v>
      </c>
      <c r="BH204">
        <v>0</v>
      </c>
      <c r="BI204">
        <v>0</v>
      </c>
      <c r="BJ204">
        <v>1675</v>
      </c>
      <c r="BK204">
        <v>-25</v>
      </c>
      <c r="BL204" t="s">
        <v>180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>"20:17:24.072"</f>
        <v>20:17:24.072</v>
      </c>
      <c r="CF204">
        <v>72090692</v>
      </c>
      <c r="CS204">
        <v>3</v>
      </c>
      <c r="CT204">
        <v>2</v>
      </c>
      <c r="CU204">
        <v>0</v>
      </c>
      <c r="CV204">
        <v>2</v>
      </c>
      <c r="CW204">
        <v>0</v>
      </c>
      <c r="CX204">
        <v>6</v>
      </c>
      <c r="CY204">
        <v>7</v>
      </c>
      <c r="CZ204" t="s">
        <v>131</v>
      </c>
      <c r="DA204">
        <v>403</v>
      </c>
      <c r="DB204">
        <v>0</v>
      </c>
      <c r="DC204" t="s">
        <v>199</v>
      </c>
      <c r="DD204" t="s">
        <v>200</v>
      </c>
      <c r="DG204">
        <v>126006</v>
      </c>
      <c r="DI204">
        <v>1</v>
      </c>
      <c r="DJ204">
        <v>0</v>
      </c>
      <c r="DK204">
        <v>0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25">
      <c r="A205" t="str">
        <f>"10/06/2022 20:17:24.313"</f>
        <v>10/06/2022 20:17:24.313</v>
      </c>
      <c r="C205" t="str">
        <f t="shared" si="17"/>
        <v>FFDFD3C0</v>
      </c>
      <c r="D205" t="s">
        <v>123</v>
      </c>
      <c r="E205">
        <v>27</v>
      </c>
      <c r="H205">
        <v>102</v>
      </c>
      <c r="I205" t="s">
        <v>151</v>
      </c>
      <c r="J205" t="s">
        <v>125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"20:17:24.070"</f>
        <v>20:17:24.070</v>
      </c>
      <c r="T205" t="str">
        <f>"20:17:24.070"</f>
        <v>20:17:24.070</v>
      </c>
      <c r="U205" t="str">
        <f t="shared" si="22"/>
        <v>A8A14F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9</v>
      </c>
      <c r="AF205" t="s">
        <v>125</v>
      </c>
      <c r="AG205">
        <v>0</v>
      </c>
      <c r="AH205">
        <v>3</v>
      </c>
      <c r="AI205">
        <v>1</v>
      </c>
      <c r="AJ205">
        <v>0</v>
      </c>
      <c r="AK205" t="s">
        <v>301</v>
      </c>
      <c r="AL205">
        <v>36.102060999999999</v>
      </c>
      <c r="AM205" t="s">
        <v>308</v>
      </c>
      <c r="AN205">
        <v>-79.961178000000004</v>
      </c>
      <c r="AO205">
        <v>100</v>
      </c>
      <c r="AP205">
        <v>1700</v>
      </c>
      <c r="AQ205" t="s">
        <v>129</v>
      </c>
      <c r="AR205">
        <v>-56</v>
      </c>
      <c r="AS205">
        <v>9</v>
      </c>
      <c r="AT205">
        <v>512</v>
      </c>
      <c r="BB205" t="str">
        <f t="shared" si="23"/>
        <v>1200</v>
      </c>
      <c r="BC205">
        <v>1</v>
      </c>
      <c r="BD205" t="str">
        <f t="shared" si="18"/>
        <v xml:space="preserve">N655WP  </v>
      </c>
      <c r="BE205">
        <v>1</v>
      </c>
      <c r="BG205">
        <v>0</v>
      </c>
      <c r="BH205">
        <v>0</v>
      </c>
      <c r="BI205">
        <v>0</v>
      </c>
      <c r="BJ205">
        <v>1675</v>
      </c>
      <c r="BK205">
        <v>-25</v>
      </c>
      <c r="BL205" t="s">
        <v>180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>"20:17:24.072"</f>
        <v>20:17:24.072</v>
      </c>
      <c r="CF205">
        <v>72090692</v>
      </c>
      <c r="CS205">
        <v>3</v>
      </c>
      <c r="CT205">
        <v>2</v>
      </c>
      <c r="CU205">
        <v>0</v>
      </c>
      <c r="CV205">
        <v>2</v>
      </c>
      <c r="CW205">
        <v>0</v>
      </c>
      <c r="CX205">
        <v>6</v>
      </c>
      <c r="CY205">
        <v>7</v>
      </c>
      <c r="CZ205" t="s">
        <v>131</v>
      </c>
      <c r="DA205">
        <v>403</v>
      </c>
      <c r="DB205">
        <v>0</v>
      </c>
      <c r="DC205" t="s">
        <v>199</v>
      </c>
      <c r="DD205" t="s">
        <v>200</v>
      </c>
      <c r="DG205">
        <v>126006</v>
      </c>
      <c r="DI205">
        <v>1</v>
      </c>
      <c r="DJ205">
        <v>0</v>
      </c>
      <c r="DK205">
        <v>0</v>
      </c>
      <c r="DL205">
        <v>0</v>
      </c>
      <c r="DM205">
        <v>0</v>
      </c>
      <c r="DN205">
        <v>1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25">
      <c r="A206" t="str">
        <f>"10/06/2022 20:17:24.375"</f>
        <v>10/06/2022 20:17:24.375</v>
      </c>
      <c r="C206" t="str">
        <f t="shared" si="17"/>
        <v>FFDFD3C0</v>
      </c>
      <c r="D206" t="s">
        <v>134</v>
      </c>
      <c r="E206">
        <v>5</v>
      </c>
      <c r="F206">
        <v>1005</v>
      </c>
      <c r="G206" t="s">
        <v>155</v>
      </c>
      <c r="J206" t="s">
        <v>136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"20:17:24.070"</f>
        <v>20:17:24.070</v>
      </c>
      <c r="T206" t="str">
        <f>"20:17:22.570"</f>
        <v>20:17:22.570</v>
      </c>
      <c r="U206" t="str">
        <f t="shared" si="22"/>
        <v>A8A14F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9</v>
      </c>
      <c r="AF206" t="s">
        <v>145</v>
      </c>
      <c r="AG206">
        <v>0</v>
      </c>
      <c r="AH206">
        <v>3</v>
      </c>
      <c r="AI206">
        <v>1</v>
      </c>
      <c r="AJ206">
        <v>0</v>
      </c>
      <c r="AK206" t="s">
        <v>301</v>
      </c>
      <c r="AL206">
        <v>36.102060999999999</v>
      </c>
      <c r="AM206" t="s">
        <v>308</v>
      </c>
      <c r="AN206">
        <v>-79.961178000000004</v>
      </c>
      <c r="AO206">
        <v>100</v>
      </c>
      <c r="AP206">
        <v>1700</v>
      </c>
      <c r="AQ206" t="s">
        <v>129</v>
      </c>
      <c r="AR206">
        <v>-56</v>
      </c>
      <c r="AS206">
        <v>4</v>
      </c>
      <c r="AT206">
        <v>256</v>
      </c>
      <c r="BB206" t="str">
        <f t="shared" si="23"/>
        <v>1200</v>
      </c>
      <c r="BC206">
        <v>1</v>
      </c>
      <c r="BD206" t="str">
        <f t="shared" si="18"/>
        <v xml:space="preserve">N655WP  </v>
      </c>
      <c r="BE206">
        <v>1</v>
      </c>
      <c r="BG206">
        <v>0</v>
      </c>
      <c r="BH206">
        <v>0</v>
      </c>
      <c r="BI206">
        <v>0</v>
      </c>
      <c r="BJ206">
        <v>1675</v>
      </c>
      <c r="BK206">
        <v>-25</v>
      </c>
      <c r="BL206" t="s">
        <v>148</v>
      </c>
      <c r="BM206">
        <v>1</v>
      </c>
      <c r="BN206">
        <v>1</v>
      </c>
      <c r="BO206">
        <v>1</v>
      </c>
      <c r="BP206">
        <v>0</v>
      </c>
      <c r="BS206">
        <v>0.04</v>
      </c>
      <c r="BT206">
        <v>0</v>
      </c>
      <c r="BU206">
        <v>0</v>
      </c>
      <c r="CE206" t="str">
        <f>"20:17:24.072"</f>
        <v>20:17:24.072</v>
      </c>
      <c r="CF206">
        <v>72023897</v>
      </c>
      <c r="CS206">
        <v>3</v>
      </c>
      <c r="CT206">
        <v>2</v>
      </c>
      <c r="CU206">
        <v>0</v>
      </c>
      <c r="CV206">
        <v>2</v>
      </c>
      <c r="CW206">
        <v>0</v>
      </c>
      <c r="CX206">
        <v>5</v>
      </c>
      <c r="CY206">
        <v>7</v>
      </c>
      <c r="CZ206" t="s">
        <v>131</v>
      </c>
      <c r="DA206">
        <v>404</v>
      </c>
      <c r="DB206">
        <v>0</v>
      </c>
      <c r="DC206" t="s">
        <v>152</v>
      </c>
      <c r="DD206" t="s">
        <v>153</v>
      </c>
      <c r="DG206">
        <v>13903635</v>
      </c>
      <c r="DI206">
        <v>1</v>
      </c>
      <c r="DJ206">
        <v>0</v>
      </c>
      <c r="DK206">
        <v>1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25">
      <c r="A207" t="str">
        <f>"10/06/2022 20:17:24.375"</f>
        <v>10/06/2022 20:17:24.375</v>
      </c>
      <c r="C207" t="str">
        <f t="shared" si="17"/>
        <v>FFDFD3C0</v>
      </c>
      <c r="D207" t="s">
        <v>123</v>
      </c>
      <c r="E207">
        <v>25</v>
      </c>
      <c r="H207">
        <v>100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"20:17:24.070"</f>
        <v>20:17:24.070</v>
      </c>
      <c r="T207" t="str">
        <f>"20:17:24.070"</f>
        <v>20:17:24.070</v>
      </c>
      <c r="U207" t="str">
        <f t="shared" si="22"/>
        <v>A8A14F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9</v>
      </c>
      <c r="AF207" t="s">
        <v>125</v>
      </c>
      <c r="AG207">
        <v>0</v>
      </c>
      <c r="AH207">
        <v>3</v>
      </c>
      <c r="AI207">
        <v>1</v>
      </c>
      <c r="AJ207">
        <v>0</v>
      </c>
      <c r="AK207" t="s">
        <v>301</v>
      </c>
      <c r="AL207">
        <v>36.102060999999999</v>
      </c>
      <c r="AM207" t="s">
        <v>308</v>
      </c>
      <c r="AN207">
        <v>-79.961178000000004</v>
      </c>
      <c r="AO207">
        <v>100</v>
      </c>
      <c r="AP207">
        <v>1700</v>
      </c>
      <c r="AQ207" t="s">
        <v>129</v>
      </c>
      <c r="AR207">
        <v>-56</v>
      </c>
      <c r="AS207">
        <v>9</v>
      </c>
      <c r="AT207">
        <v>512</v>
      </c>
      <c r="BB207" t="str">
        <f t="shared" si="23"/>
        <v>1200</v>
      </c>
      <c r="BC207">
        <v>1</v>
      </c>
      <c r="BD207" t="str">
        <f t="shared" si="18"/>
        <v xml:space="preserve">N655WP  </v>
      </c>
      <c r="BE207">
        <v>1</v>
      </c>
      <c r="BG207">
        <v>0</v>
      </c>
      <c r="BH207">
        <v>0</v>
      </c>
      <c r="BI207">
        <v>0</v>
      </c>
      <c r="BJ207">
        <v>1675</v>
      </c>
      <c r="BK207">
        <v>-25</v>
      </c>
      <c r="BL207" t="s">
        <v>180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>"20:17:24.072"</f>
        <v>20:17:24.072</v>
      </c>
      <c r="CF207">
        <v>72090692</v>
      </c>
      <c r="CS207">
        <v>3</v>
      </c>
      <c r="CT207">
        <v>2</v>
      </c>
      <c r="CU207">
        <v>0</v>
      </c>
      <c r="CV207">
        <v>2</v>
      </c>
      <c r="CW207">
        <v>0</v>
      </c>
      <c r="CX207">
        <v>6</v>
      </c>
      <c r="CY207">
        <v>7</v>
      </c>
      <c r="CZ207" t="s">
        <v>131</v>
      </c>
      <c r="DA207">
        <v>403</v>
      </c>
      <c r="DB207">
        <v>0</v>
      </c>
      <c r="DC207" t="s">
        <v>199</v>
      </c>
      <c r="DD207" t="s">
        <v>200</v>
      </c>
      <c r="DG207">
        <v>126006</v>
      </c>
      <c r="DI207">
        <v>1</v>
      </c>
      <c r="DJ207">
        <v>0</v>
      </c>
      <c r="DK207">
        <v>0</v>
      </c>
      <c r="DL207">
        <v>0</v>
      </c>
      <c r="DM207">
        <v>0</v>
      </c>
      <c r="DN207">
        <v>1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25">
      <c r="A208" t="str">
        <f>"10/06/2022 20:17:25.516"</f>
        <v>10/06/2022 20:17:25.516</v>
      </c>
      <c r="C208" t="str">
        <f t="shared" si="17"/>
        <v>FFDFD3C0</v>
      </c>
      <c r="D208" t="s">
        <v>123</v>
      </c>
      <c r="E208">
        <v>27</v>
      </c>
      <c r="H208">
        <v>102</v>
      </c>
      <c r="I208" t="s">
        <v>151</v>
      </c>
      <c r="J208" t="s">
        <v>125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"20:17:25.164"</f>
        <v>20:17:25.164</v>
      </c>
      <c r="T208" t="str">
        <f>"20:17:22.564"</f>
        <v>20:17:22.564</v>
      </c>
      <c r="U208" t="str">
        <f t="shared" si="22"/>
        <v>A8A14F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9</v>
      </c>
      <c r="AF208" t="s">
        <v>125</v>
      </c>
      <c r="AG208">
        <v>0</v>
      </c>
      <c r="AH208">
        <v>3</v>
      </c>
      <c r="AI208">
        <v>1</v>
      </c>
      <c r="AJ208">
        <v>0</v>
      </c>
      <c r="AK208" t="s">
        <v>309</v>
      </c>
      <c r="AL208">
        <v>36.102103999999997</v>
      </c>
      <c r="AM208" t="s">
        <v>310</v>
      </c>
      <c r="AN208">
        <v>-79.961543000000006</v>
      </c>
      <c r="AO208">
        <v>100</v>
      </c>
      <c r="AP208">
        <v>1700</v>
      </c>
      <c r="AQ208" t="s">
        <v>129</v>
      </c>
      <c r="AR208">
        <v>-56</v>
      </c>
      <c r="AS208">
        <v>4</v>
      </c>
      <c r="AT208">
        <v>256</v>
      </c>
      <c r="BB208" t="str">
        <f t="shared" si="23"/>
        <v>1200</v>
      </c>
      <c r="BC208">
        <v>1</v>
      </c>
      <c r="BD208" t="str">
        <f t="shared" si="18"/>
        <v xml:space="preserve">N655WP  </v>
      </c>
      <c r="BE208">
        <v>1</v>
      </c>
      <c r="BG208">
        <v>0</v>
      </c>
      <c r="BH208">
        <v>0</v>
      </c>
      <c r="BI208">
        <v>0</v>
      </c>
      <c r="BJ208">
        <v>1675</v>
      </c>
      <c r="BK208">
        <v>-25</v>
      </c>
      <c r="BL208" t="s">
        <v>180</v>
      </c>
      <c r="BM208">
        <v>1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t="str">
        <f>"20:17:25.167"</f>
        <v>20:17:25.167</v>
      </c>
      <c r="CF208">
        <v>166917206</v>
      </c>
      <c r="CS208">
        <v>3</v>
      </c>
      <c r="CT208">
        <v>2</v>
      </c>
      <c r="CU208">
        <v>0</v>
      </c>
      <c r="CV208">
        <v>2</v>
      </c>
      <c r="CW208">
        <v>0</v>
      </c>
      <c r="CX208">
        <v>5</v>
      </c>
      <c r="CY208">
        <v>7</v>
      </c>
      <c r="CZ208" t="s">
        <v>131</v>
      </c>
      <c r="DA208">
        <v>404</v>
      </c>
      <c r="DB208">
        <v>0</v>
      </c>
      <c r="DC208" t="s">
        <v>152</v>
      </c>
      <c r="DD208" t="s">
        <v>153</v>
      </c>
      <c r="DG208">
        <v>13903874</v>
      </c>
      <c r="DI208">
        <v>1</v>
      </c>
      <c r="DJ208">
        <v>0</v>
      </c>
      <c r="DK208">
        <v>0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25">
      <c r="A209" t="str">
        <f>"10/06/2022 20:17:25.516"</f>
        <v>10/06/2022 20:17:25.516</v>
      </c>
      <c r="C209" t="str">
        <f t="shared" si="17"/>
        <v>FFDFD3C0</v>
      </c>
      <c r="D209" t="s">
        <v>123</v>
      </c>
      <c r="E209">
        <v>25</v>
      </c>
      <c r="H209">
        <v>100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"20:17:25.164"</f>
        <v>20:17:25.164</v>
      </c>
      <c r="T209" t="str">
        <f>"20:17:22.564"</f>
        <v>20:17:22.564</v>
      </c>
      <c r="U209" t="str">
        <f t="shared" si="22"/>
        <v>A8A14F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9</v>
      </c>
      <c r="AF209" t="s">
        <v>125</v>
      </c>
      <c r="AG209">
        <v>0</v>
      </c>
      <c r="AH209">
        <v>3</v>
      </c>
      <c r="AI209">
        <v>1</v>
      </c>
      <c r="AJ209">
        <v>0</v>
      </c>
      <c r="AK209" t="s">
        <v>309</v>
      </c>
      <c r="AL209">
        <v>36.102103999999997</v>
      </c>
      <c r="AM209" t="s">
        <v>310</v>
      </c>
      <c r="AN209">
        <v>-79.961543000000006</v>
      </c>
      <c r="AO209">
        <v>100</v>
      </c>
      <c r="AP209">
        <v>1700</v>
      </c>
      <c r="AQ209" t="s">
        <v>129</v>
      </c>
      <c r="AR209">
        <v>-56</v>
      </c>
      <c r="AS209">
        <v>4</v>
      </c>
      <c r="AT209">
        <v>256</v>
      </c>
      <c r="BB209" t="str">
        <f t="shared" si="23"/>
        <v>1200</v>
      </c>
      <c r="BC209">
        <v>1</v>
      </c>
      <c r="BD209" t="str">
        <f t="shared" si="18"/>
        <v xml:space="preserve">N655WP  </v>
      </c>
      <c r="BE209">
        <v>1</v>
      </c>
      <c r="BG209">
        <v>0</v>
      </c>
      <c r="BH209">
        <v>0</v>
      </c>
      <c r="BI209">
        <v>0</v>
      </c>
      <c r="BJ209">
        <v>1675</v>
      </c>
      <c r="BK209">
        <v>-25</v>
      </c>
      <c r="BL209" t="s">
        <v>180</v>
      </c>
      <c r="BM209">
        <v>1</v>
      </c>
      <c r="BN209">
        <v>1</v>
      </c>
      <c r="BO209">
        <v>1</v>
      </c>
      <c r="BP209">
        <v>0</v>
      </c>
      <c r="BS209">
        <v>0</v>
      </c>
      <c r="BT209">
        <v>0</v>
      </c>
      <c r="BU209">
        <v>0</v>
      </c>
      <c r="CE209" t="str">
        <f>"20:17:25.167"</f>
        <v>20:17:25.167</v>
      </c>
      <c r="CF209">
        <v>166917206</v>
      </c>
      <c r="CS209">
        <v>3</v>
      </c>
      <c r="CT209">
        <v>2</v>
      </c>
      <c r="CU209">
        <v>0</v>
      </c>
      <c r="CV209">
        <v>2</v>
      </c>
      <c r="CW209">
        <v>0</v>
      </c>
      <c r="CX209">
        <v>5</v>
      </c>
      <c r="CY209">
        <v>7</v>
      </c>
      <c r="CZ209" t="s">
        <v>131</v>
      </c>
      <c r="DA209">
        <v>404</v>
      </c>
      <c r="DB209">
        <v>0</v>
      </c>
      <c r="DC209" t="s">
        <v>152</v>
      </c>
      <c r="DD209" t="s">
        <v>153</v>
      </c>
      <c r="DG209">
        <v>13903874</v>
      </c>
      <c r="DI209">
        <v>1</v>
      </c>
      <c r="DJ209">
        <v>0</v>
      </c>
      <c r="DK209">
        <v>1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25">
      <c r="A210" t="str">
        <f>"10/06/2022 20:17:25.516"</f>
        <v>10/06/2022 20:17:25.516</v>
      </c>
      <c r="C210" t="str">
        <f t="shared" si="17"/>
        <v>FFDFD3C0</v>
      </c>
      <c r="D210" t="s">
        <v>134</v>
      </c>
      <c r="E210">
        <v>5</v>
      </c>
      <c r="F210">
        <v>1005</v>
      </c>
      <c r="G210" t="s">
        <v>155</v>
      </c>
      <c r="J210" t="s">
        <v>136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"20:17:25.164"</f>
        <v>20:17:25.164</v>
      </c>
      <c r="T210" t="str">
        <f>"20:17:22.564"</f>
        <v>20:17:22.564</v>
      </c>
      <c r="U210" t="str">
        <f t="shared" si="22"/>
        <v>A8A14F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9</v>
      </c>
      <c r="AF210" t="s">
        <v>145</v>
      </c>
      <c r="AG210">
        <v>0</v>
      </c>
      <c r="AH210">
        <v>3</v>
      </c>
      <c r="AI210">
        <v>1</v>
      </c>
      <c r="AJ210">
        <v>0</v>
      </c>
      <c r="AK210" t="s">
        <v>309</v>
      </c>
      <c r="AL210">
        <v>36.102103999999997</v>
      </c>
      <c r="AM210" t="s">
        <v>310</v>
      </c>
      <c r="AN210">
        <v>-79.961543000000006</v>
      </c>
      <c r="AO210">
        <v>100</v>
      </c>
      <c r="AP210">
        <v>1700</v>
      </c>
      <c r="AQ210" t="s">
        <v>129</v>
      </c>
      <c r="AR210">
        <v>-56</v>
      </c>
      <c r="AS210">
        <v>4</v>
      </c>
      <c r="AT210">
        <v>256</v>
      </c>
      <c r="BB210" t="str">
        <f t="shared" si="23"/>
        <v>1200</v>
      </c>
      <c r="BC210">
        <v>1</v>
      </c>
      <c r="BD210" t="str">
        <f t="shared" si="18"/>
        <v xml:space="preserve">N655WP  </v>
      </c>
      <c r="BE210">
        <v>1</v>
      </c>
      <c r="BG210">
        <v>0</v>
      </c>
      <c r="BH210">
        <v>0</v>
      </c>
      <c r="BI210">
        <v>0</v>
      </c>
      <c r="BJ210">
        <v>1675</v>
      </c>
      <c r="BK210">
        <v>-25</v>
      </c>
      <c r="BL210" t="s">
        <v>148</v>
      </c>
      <c r="BM210">
        <v>1</v>
      </c>
      <c r="BN210">
        <v>1</v>
      </c>
      <c r="BO210">
        <v>1</v>
      </c>
      <c r="BP210">
        <v>0</v>
      </c>
      <c r="BS210">
        <v>0.04</v>
      </c>
      <c r="BT210">
        <v>0</v>
      </c>
      <c r="BU210">
        <v>0</v>
      </c>
      <c r="CE210" t="str">
        <f>"20:17:25.167"</f>
        <v>20:17:25.167</v>
      </c>
      <c r="CF210">
        <v>166917206</v>
      </c>
      <c r="CS210">
        <v>3</v>
      </c>
      <c r="CT210">
        <v>2</v>
      </c>
      <c r="CU210">
        <v>0</v>
      </c>
      <c r="CV210">
        <v>2</v>
      </c>
      <c r="CW210">
        <v>0</v>
      </c>
      <c r="CX210">
        <v>5</v>
      </c>
      <c r="CY210">
        <v>7</v>
      </c>
      <c r="CZ210" t="s">
        <v>131</v>
      </c>
      <c r="DA210">
        <v>404</v>
      </c>
      <c r="DB210">
        <v>0</v>
      </c>
      <c r="DC210" t="s">
        <v>152</v>
      </c>
      <c r="DD210" t="s">
        <v>153</v>
      </c>
      <c r="DG210">
        <v>13903874</v>
      </c>
      <c r="DI210">
        <v>1</v>
      </c>
      <c r="DJ210">
        <v>0</v>
      </c>
      <c r="DK210">
        <v>1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25">
      <c r="A211" t="str">
        <f>"10/06/2022 20:17:25.516"</f>
        <v>10/06/2022 20:17:25.516</v>
      </c>
      <c r="C211" t="str">
        <f t="shared" si="17"/>
        <v>FFDFD3C0</v>
      </c>
      <c r="D211" t="s">
        <v>134</v>
      </c>
      <c r="E211">
        <v>4</v>
      </c>
      <c r="F211">
        <v>1004</v>
      </c>
      <c r="G211" t="s">
        <v>135</v>
      </c>
      <c r="J211" t="s">
        <v>136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"20:17:25.164"</f>
        <v>20:17:25.164</v>
      </c>
      <c r="T211" t="str">
        <f>"20:17:22.564"</f>
        <v>20:17:22.564</v>
      </c>
      <c r="U211" t="str">
        <f t="shared" si="22"/>
        <v>A8A14F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9</v>
      </c>
      <c r="AF211" t="s">
        <v>125</v>
      </c>
      <c r="AG211">
        <v>0</v>
      </c>
      <c r="AH211">
        <v>3</v>
      </c>
      <c r="AI211">
        <v>1</v>
      </c>
      <c r="AJ211">
        <v>0</v>
      </c>
      <c r="AK211" t="s">
        <v>309</v>
      </c>
      <c r="AL211">
        <v>36.102103999999997</v>
      </c>
      <c r="AM211" t="s">
        <v>310</v>
      </c>
      <c r="AN211">
        <v>-79.961543000000006</v>
      </c>
      <c r="AO211">
        <v>100</v>
      </c>
      <c r="AP211">
        <v>1700</v>
      </c>
      <c r="AQ211" t="s">
        <v>129</v>
      </c>
      <c r="AR211">
        <v>-56</v>
      </c>
      <c r="AS211">
        <v>4</v>
      </c>
      <c r="AT211">
        <v>256</v>
      </c>
      <c r="BB211" t="str">
        <f t="shared" si="23"/>
        <v>1200</v>
      </c>
      <c r="BC211">
        <v>1</v>
      </c>
      <c r="BD211" t="str">
        <f t="shared" si="18"/>
        <v xml:space="preserve">N655WP  </v>
      </c>
      <c r="BE211">
        <v>1</v>
      </c>
      <c r="BG211">
        <v>0</v>
      </c>
      <c r="BH211">
        <v>0</v>
      </c>
      <c r="BI211">
        <v>0</v>
      </c>
      <c r="BJ211">
        <v>1675</v>
      </c>
      <c r="BK211">
        <v>-25</v>
      </c>
      <c r="BL211" t="s">
        <v>180</v>
      </c>
      <c r="BM211">
        <v>1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t="str">
        <f>"20:17:25.167"</f>
        <v>20:17:25.167</v>
      </c>
      <c r="CF211">
        <v>166917206</v>
      </c>
      <c r="CS211">
        <v>3</v>
      </c>
      <c r="CT211">
        <v>2</v>
      </c>
      <c r="CU211">
        <v>0</v>
      </c>
      <c r="CV211">
        <v>2</v>
      </c>
      <c r="CW211">
        <v>0</v>
      </c>
      <c r="CX211">
        <v>5</v>
      </c>
      <c r="CY211">
        <v>7</v>
      </c>
      <c r="CZ211" t="s">
        <v>131</v>
      </c>
      <c r="DA211">
        <v>404</v>
      </c>
      <c r="DB211">
        <v>0</v>
      </c>
      <c r="DC211" t="s">
        <v>152</v>
      </c>
      <c r="DD211" t="s">
        <v>153</v>
      </c>
      <c r="DG211">
        <v>13903874</v>
      </c>
      <c r="DI211">
        <v>1</v>
      </c>
      <c r="DJ211">
        <v>0</v>
      </c>
      <c r="DK211">
        <v>0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25">
      <c r="A212" t="str">
        <f>"10/06/2022 20:17:26.126"</f>
        <v>10/06/2022 20:17:26.126</v>
      </c>
      <c r="C212" t="str">
        <f t="shared" si="17"/>
        <v>FFDFD3C0</v>
      </c>
      <c r="D212" t="s">
        <v>123</v>
      </c>
      <c r="E212">
        <v>27</v>
      </c>
      <c r="H212">
        <v>102</v>
      </c>
      <c r="I212" t="s">
        <v>151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"20:17:26.000"</f>
        <v>20:17:26.000</v>
      </c>
      <c r="T212" t="str">
        <f>"20:17:24.600"</f>
        <v>20:17:24.600</v>
      </c>
      <c r="U212" t="str">
        <f t="shared" si="22"/>
        <v>A8A14F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9</v>
      </c>
      <c r="AF212" t="s">
        <v>125</v>
      </c>
      <c r="AG212">
        <v>0</v>
      </c>
      <c r="AH212">
        <v>3</v>
      </c>
      <c r="AI212">
        <v>1</v>
      </c>
      <c r="AJ212">
        <v>0</v>
      </c>
      <c r="AK212" t="s">
        <v>293</v>
      </c>
      <c r="AL212">
        <v>36.102147000000002</v>
      </c>
      <c r="AM212" t="s">
        <v>311</v>
      </c>
      <c r="AN212">
        <v>-79.961821999999998</v>
      </c>
      <c r="AO212">
        <v>100</v>
      </c>
      <c r="AP212">
        <v>1700</v>
      </c>
      <c r="AQ212" t="s">
        <v>129</v>
      </c>
      <c r="AR212">
        <v>-56</v>
      </c>
      <c r="AS212">
        <v>11</v>
      </c>
      <c r="AT212">
        <v>576</v>
      </c>
      <c r="BB212" t="str">
        <f t="shared" si="23"/>
        <v>1200</v>
      </c>
      <c r="BC212">
        <v>1</v>
      </c>
      <c r="BD212" t="str">
        <f t="shared" si="18"/>
        <v xml:space="preserve">N655WP  </v>
      </c>
      <c r="BE212">
        <v>1</v>
      </c>
      <c r="BG212">
        <v>0</v>
      </c>
      <c r="BH212">
        <v>0</v>
      </c>
      <c r="BI212">
        <v>0</v>
      </c>
      <c r="BJ212">
        <v>1700</v>
      </c>
      <c r="BK212">
        <v>0</v>
      </c>
      <c r="BL212" t="s">
        <v>180</v>
      </c>
      <c r="BM212">
        <v>1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t="str">
        <f>"20:17:26.007"</f>
        <v>20:17:26.007</v>
      </c>
      <c r="CF212">
        <v>6902537</v>
      </c>
      <c r="CS212">
        <v>3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131</v>
      </c>
      <c r="DA212">
        <v>403</v>
      </c>
      <c r="DB212">
        <v>0</v>
      </c>
      <c r="DC212" t="s">
        <v>199</v>
      </c>
      <c r="DD212" t="s">
        <v>200</v>
      </c>
      <c r="DG212">
        <v>129482</v>
      </c>
      <c r="DI212">
        <v>1</v>
      </c>
      <c r="DJ212">
        <v>0</v>
      </c>
      <c r="DK212">
        <v>0</v>
      </c>
      <c r="DL212">
        <v>0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25">
      <c r="A213" t="str">
        <f>"10/06/2022 20:17:26.235"</f>
        <v>10/06/2022 20:17:26.235</v>
      </c>
      <c r="C213" t="str">
        <f t="shared" si="17"/>
        <v>FFDFD3C0</v>
      </c>
      <c r="D213" t="s">
        <v>123</v>
      </c>
      <c r="E213">
        <v>25</v>
      </c>
      <c r="H213">
        <v>100</v>
      </c>
      <c r="I213" t="s">
        <v>124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"20:17:26.000"</f>
        <v>20:17:26.000</v>
      </c>
      <c r="T213" t="str">
        <f>"20:17:24.600"</f>
        <v>20:17:24.600</v>
      </c>
      <c r="U213" t="str">
        <f t="shared" si="22"/>
        <v>A8A14F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9</v>
      </c>
      <c r="AF213" t="s">
        <v>125</v>
      </c>
      <c r="AG213">
        <v>0</v>
      </c>
      <c r="AH213">
        <v>3</v>
      </c>
      <c r="AI213">
        <v>1</v>
      </c>
      <c r="AJ213">
        <v>0</v>
      </c>
      <c r="AK213" t="s">
        <v>293</v>
      </c>
      <c r="AL213">
        <v>36.102147000000002</v>
      </c>
      <c r="AM213" t="s">
        <v>311</v>
      </c>
      <c r="AN213">
        <v>-79.961821999999998</v>
      </c>
      <c r="AO213">
        <v>100</v>
      </c>
      <c r="AP213">
        <v>1700</v>
      </c>
      <c r="AQ213" t="s">
        <v>129</v>
      </c>
      <c r="AR213">
        <v>-56</v>
      </c>
      <c r="AS213">
        <v>11</v>
      </c>
      <c r="AT213">
        <v>576</v>
      </c>
      <c r="BB213" t="str">
        <f t="shared" si="23"/>
        <v>1200</v>
      </c>
      <c r="BC213">
        <v>1</v>
      </c>
      <c r="BD213" t="str">
        <f t="shared" si="18"/>
        <v xml:space="preserve">N655WP  </v>
      </c>
      <c r="BE213">
        <v>1</v>
      </c>
      <c r="BG213">
        <v>0</v>
      </c>
      <c r="BH213">
        <v>0</v>
      </c>
      <c r="BI213">
        <v>0</v>
      </c>
      <c r="BJ213">
        <v>1700</v>
      </c>
      <c r="BK213">
        <v>0</v>
      </c>
      <c r="BL213" t="s">
        <v>180</v>
      </c>
      <c r="BM213">
        <v>1</v>
      </c>
      <c r="BN213">
        <v>1</v>
      </c>
      <c r="BO213">
        <v>1</v>
      </c>
      <c r="BP213">
        <v>0</v>
      </c>
      <c r="BS213">
        <v>0</v>
      </c>
      <c r="BT213">
        <v>0</v>
      </c>
      <c r="BU213">
        <v>0</v>
      </c>
      <c r="CE213" t="str">
        <f>"20:17:26.007"</f>
        <v>20:17:26.007</v>
      </c>
      <c r="CF213">
        <v>6902537</v>
      </c>
      <c r="CS213">
        <v>3</v>
      </c>
      <c r="CT213">
        <v>2</v>
      </c>
      <c r="CU213">
        <v>0</v>
      </c>
      <c r="CV213">
        <v>2</v>
      </c>
      <c r="CW213">
        <v>0</v>
      </c>
      <c r="CX213">
        <v>6</v>
      </c>
      <c r="CY213">
        <v>7</v>
      </c>
      <c r="CZ213" t="s">
        <v>131</v>
      </c>
      <c r="DA213">
        <v>403</v>
      </c>
      <c r="DB213">
        <v>0</v>
      </c>
      <c r="DC213" t="s">
        <v>199</v>
      </c>
      <c r="DD213" t="s">
        <v>200</v>
      </c>
      <c r="DG213">
        <v>129482</v>
      </c>
      <c r="DI213">
        <v>1</v>
      </c>
      <c r="DJ213">
        <v>0</v>
      </c>
      <c r="DK213">
        <v>1</v>
      </c>
      <c r="DL213">
        <v>0</v>
      </c>
      <c r="DM213">
        <v>0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25">
      <c r="A214" t="str">
        <f>"10/06/2022 20:17:26.251"</f>
        <v>10/06/2022 20:17:26.251</v>
      </c>
      <c r="C214" t="str">
        <f t="shared" si="17"/>
        <v>FFDFD3C0</v>
      </c>
      <c r="D214" t="s">
        <v>134</v>
      </c>
      <c r="E214">
        <v>4</v>
      </c>
      <c r="F214">
        <v>1004</v>
      </c>
      <c r="G214" t="s">
        <v>135</v>
      </c>
      <c r="J214" t="s">
        <v>136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"20:17:26.000"</f>
        <v>20:17:26.000</v>
      </c>
      <c r="T214" t="str">
        <f>"20:17:24.600"</f>
        <v>20:17:24.600</v>
      </c>
      <c r="U214" t="str">
        <f t="shared" si="22"/>
        <v>A8A14F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9</v>
      </c>
      <c r="AF214" t="s">
        <v>125</v>
      </c>
      <c r="AG214">
        <v>0</v>
      </c>
      <c r="AH214">
        <v>3</v>
      </c>
      <c r="AI214">
        <v>1</v>
      </c>
      <c r="AJ214">
        <v>0</v>
      </c>
      <c r="AK214" t="s">
        <v>293</v>
      </c>
      <c r="AL214">
        <v>36.102147000000002</v>
      </c>
      <c r="AM214" t="s">
        <v>311</v>
      </c>
      <c r="AN214">
        <v>-79.961821999999998</v>
      </c>
      <c r="AO214">
        <v>100</v>
      </c>
      <c r="AP214">
        <v>1700</v>
      </c>
      <c r="AQ214" t="s">
        <v>129</v>
      </c>
      <c r="AR214">
        <v>-56</v>
      </c>
      <c r="AS214">
        <v>11</v>
      </c>
      <c r="AT214">
        <v>576</v>
      </c>
      <c r="BB214" t="str">
        <f t="shared" si="23"/>
        <v>1200</v>
      </c>
      <c r="BC214">
        <v>1</v>
      </c>
      <c r="BD214" t="str">
        <f t="shared" si="18"/>
        <v xml:space="preserve">N655WP  </v>
      </c>
      <c r="BE214">
        <v>1</v>
      </c>
      <c r="BG214">
        <v>0</v>
      </c>
      <c r="BH214">
        <v>0</v>
      </c>
      <c r="BI214">
        <v>0</v>
      </c>
      <c r="BJ214">
        <v>1700</v>
      </c>
      <c r="BK214">
        <v>0</v>
      </c>
      <c r="BL214" t="s">
        <v>180</v>
      </c>
      <c r="BM214">
        <v>1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t="str">
        <f>"20:17:26.007"</f>
        <v>20:17:26.007</v>
      </c>
      <c r="CF214">
        <v>6902537</v>
      </c>
      <c r="CS214">
        <v>3</v>
      </c>
      <c r="CT214">
        <v>2</v>
      </c>
      <c r="CU214">
        <v>0</v>
      </c>
      <c r="CV214">
        <v>2</v>
      </c>
      <c r="CW214">
        <v>0</v>
      </c>
      <c r="CX214">
        <v>6</v>
      </c>
      <c r="CY214">
        <v>7</v>
      </c>
      <c r="CZ214" t="s">
        <v>131</v>
      </c>
      <c r="DA214">
        <v>403</v>
      </c>
      <c r="DB214">
        <v>0</v>
      </c>
      <c r="DC214" t="s">
        <v>199</v>
      </c>
      <c r="DD214" t="s">
        <v>200</v>
      </c>
      <c r="DG214">
        <v>129482</v>
      </c>
      <c r="DI214">
        <v>1</v>
      </c>
      <c r="DJ214">
        <v>0</v>
      </c>
      <c r="DK214">
        <v>1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25">
      <c r="A215" t="str">
        <f>"10/06/2022 20:17:26.251"</f>
        <v>10/06/2022 20:17:26.251</v>
      </c>
      <c r="C215" t="str">
        <f t="shared" si="17"/>
        <v>FFDFD3C0</v>
      </c>
      <c r="D215" t="s">
        <v>134</v>
      </c>
      <c r="E215">
        <v>5</v>
      </c>
      <c r="F215">
        <v>1005</v>
      </c>
      <c r="G215" t="s">
        <v>155</v>
      </c>
      <c r="J215" t="s">
        <v>136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"20:17:26.000"</f>
        <v>20:17:26.000</v>
      </c>
      <c r="T215" t="str">
        <f>"20:17:22.600"</f>
        <v>20:17:22.600</v>
      </c>
      <c r="U215" t="str">
        <f t="shared" si="22"/>
        <v>A8A14F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9</v>
      </c>
      <c r="AF215" t="s">
        <v>145</v>
      </c>
      <c r="AG215">
        <v>0</v>
      </c>
      <c r="AH215">
        <v>3</v>
      </c>
      <c r="AI215">
        <v>1</v>
      </c>
      <c r="AJ215">
        <v>0</v>
      </c>
      <c r="AK215" t="s">
        <v>293</v>
      </c>
      <c r="AL215">
        <v>36.102147000000002</v>
      </c>
      <c r="AM215" t="s">
        <v>311</v>
      </c>
      <c r="AN215">
        <v>-79.961821999999998</v>
      </c>
      <c r="AO215">
        <v>100</v>
      </c>
      <c r="AP215">
        <v>1700</v>
      </c>
      <c r="AQ215" t="s">
        <v>129</v>
      </c>
      <c r="AR215">
        <v>-56</v>
      </c>
      <c r="AS215">
        <v>4</v>
      </c>
      <c r="AT215">
        <v>256</v>
      </c>
      <c r="BB215" t="str">
        <f t="shared" si="23"/>
        <v>1200</v>
      </c>
      <c r="BC215">
        <v>1</v>
      </c>
      <c r="BD215" t="str">
        <f t="shared" si="18"/>
        <v xml:space="preserve">N655WP  </v>
      </c>
      <c r="BE215">
        <v>1</v>
      </c>
      <c r="BG215">
        <v>0</v>
      </c>
      <c r="BH215">
        <v>0</v>
      </c>
      <c r="BI215">
        <v>0</v>
      </c>
      <c r="BJ215">
        <v>1675</v>
      </c>
      <c r="BK215">
        <v>-25</v>
      </c>
      <c r="BL215" t="s">
        <v>148</v>
      </c>
      <c r="BM215">
        <v>1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t="str">
        <f>"20:17:26.007"</f>
        <v>20:17:26.007</v>
      </c>
      <c r="CF215">
        <v>6835362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5</v>
      </c>
      <c r="CY215">
        <v>7</v>
      </c>
      <c r="CZ215" t="s">
        <v>131</v>
      </c>
      <c r="DA215">
        <v>404</v>
      </c>
      <c r="DB215">
        <v>0</v>
      </c>
      <c r="DC215" t="s">
        <v>152</v>
      </c>
      <c r="DD215" t="s">
        <v>153</v>
      </c>
      <c r="DG215">
        <v>13904048</v>
      </c>
      <c r="DI215">
        <v>1</v>
      </c>
      <c r="DJ215">
        <v>0</v>
      </c>
      <c r="DK215">
        <v>0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25">
      <c r="A216" t="str">
        <f>"10/06/2022 20:17:27.563"</f>
        <v>10/06/2022 20:17:27.563</v>
      </c>
      <c r="C216" t="str">
        <f t="shared" si="17"/>
        <v>FFDFD3C0</v>
      </c>
      <c r="D216" t="s">
        <v>123</v>
      </c>
      <c r="E216">
        <v>25</v>
      </c>
      <c r="H216">
        <v>100</v>
      </c>
      <c r="I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ref="S216:T218" si="24">"20:17:27.070"</f>
        <v>20:17:27.070</v>
      </c>
      <c r="T216" t="str">
        <f t="shared" si="24"/>
        <v>20:17:27.070</v>
      </c>
      <c r="U216" t="str">
        <f t="shared" si="22"/>
        <v>A8A14F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9</v>
      </c>
      <c r="AF216" t="s">
        <v>125</v>
      </c>
      <c r="AG216">
        <v>0</v>
      </c>
      <c r="AH216">
        <v>3</v>
      </c>
      <c r="AI216">
        <v>1</v>
      </c>
      <c r="AJ216">
        <v>0</v>
      </c>
      <c r="AK216" t="s">
        <v>312</v>
      </c>
      <c r="AL216">
        <v>36.102254000000002</v>
      </c>
      <c r="AM216" t="s">
        <v>313</v>
      </c>
      <c r="AN216">
        <v>-79.962164999999999</v>
      </c>
      <c r="AO216">
        <v>100</v>
      </c>
      <c r="AP216">
        <v>1700</v>
      </c>
      <c r="AQ216" t="s">
        <v>129</v>
      </c>
      <c r="AR216">
        <v>-56</v>
      </c>
      <c r="AS216">
        <v>19</v>
      </c>
      <c r="AT216">
        <v>384</v>
      </c>
      <c r="BB216" t="str">
        <f t="shared" si="23"/>
        <v>1200</v>
      </c>
      <c r="BC216">
        <v>1</v>
      </c>
      <c r="BD216" t="str">
        <f t="shared" si="18"/>
        <v xml:space="preserve">N655WP  </v>
      </c>
      <c r="BE216">
        <v>1</v>
      </c>
      <c r="BG216">
        <v>0</v>
      </c>
      <c r="BH216">
        <v>0</v>
      </c>
      <c r="BI216">
        <v>0</v>
      </c>
      <c r="BJ216">
        <v>1700</v>
      </c>
      <c r="BK216">
        <v>0</v>
      </c>
      <c r="BL216" t="s">
        <v>180</v>
      </c>
      <c r="BM216">
        <v>1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t="str">
        <f>"20:17:27.072"</f>
        <v>20:17:27.072</v>
      </c>
      <c r="CF216">
        <v>71798977</v>
      </c>
      <c r="CS216">
        <v>3</v>
      </c>
      <c r="CT216">
        <v>2</v>
      </c>
      <c r="CU216">
        <v>0</v>
      </c>
      <c r="CV216">
        <v>2</v>
      </c>
      <c r="CW216">
        <v>0</v>
      </c>
      <c r="CX216">
        <v>6</v>
      </c>
      <c r="CY216">
        <v>7</v>
      </c>
      <c r="CZ216" t="s">
        <v>131</v>
      </c>
      <c r="DA216">
        <v>403</v>
      </c>
      <c r="DB216">
        <v>0</v>
      </c>
      <c r="DC216" t="s">
        <v>199</v>
      </c>
      <c r="DD216" t="s">
        <v>200</v>
      </c>
      <c r="DG216">
        <v>131357</v>
      </c>
      <c r="DI216">
        <v>1</v>
      </c>
      <c r="DJ216">
        <v>0</v>
      </c>
      <c r="DK216">
        <v>0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25">
      <c r="A217" t="str">
        <f>"10/06/2022 20:17:27.563"</f>
        <v>10/06/2022 20:17:27.563</v>
      </c>
      <c r="C217" t="str">
        <f t="shared" si="17"/>
        <v>FFDFD3C0</v>
      </c>
      <c r="D217" t="s">
        <v>134</v>
      </c>
      <c r="E217">
        <v>4</v>
      </c>
      <c r="F217">
        <v>1004</v>
      </c>
      <c r="G217" t="s">
        <v>135</v>
      </c>
      <c r="J217" t="s">
        <v>136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24"/>
        <v>20:17:27.070</v>
      </c>
      <c r="T217" t="str">
        <f t="shared" si="24"/>
        <v>20:17:27.070</v>
      </c>
      <c r="U217" t="str">
        <f t="shared" si="22"/>
        <v>A8A14F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9</v>
      </c>
      <c r="AF217" t="s">
        <v>125</v>
      </c>
      <c r="AG217">
        <v>0</v>
      </c>
      <c r="AH217">
        <v>3</v>
      </c>
      <c r="AI217">
        <v>1</v>
      </c>
      <c r="AJ217">
        <v>0</v>
      </c>
      <c r="AK217" t="s">
        <v>312</v>
      </c>
      <c r="AL217">
        <v>36.102254000000002</v>
      </c>
      <c r="AM217" t="s">
        <v>313</v>
      </c>
      <c r="AN217">
        <v>-79.962164999999999</v>
      </c>
      <c r="AO217">
        <v>100</v>
      </c>
      <c r="AP217">
        <v>1700</v>
      </c>
      <c r="AQ217" t="s">
        <v>129</v>
      </c>
      <c r="AR217">
        <v>-56</v>
      </c>
      <c r="AS217">
        <v>19</v>
      </c>
      <c r="AT217">
        <v>384</v>
      </c>
      <c r="BB217" t="str">
        <f t="shared" si="23"/>
        <v>1200</v>
      </c>
      <c r="BC217">
        <v>1</v>
      </c>
      <c r="BD217" t="str">
        <f t="shared" si="18"/>
        <v xml:space="preserve">N655WP  </v>
      </c>
      <c r="BE217">
        <v>1</v>
      </c>
      <c r="BG217">
        <v>0</v>
      </c>
      <c r="BH217">
        <v>0</v>
      </c>
      <c r="BI217">
        <v>0</v>
      </c>
      <c r="BJ217">
        <v>1700</v>
      </c>
      <c r="BK217">
        <v>0</v>
      </c>
      <c r="BL217" t="s">
        <v>180</v>
      </c>
      <c r="BM217">
        <v>1</v>
      </c>
      <c r="BN217">
        <v>1</v>
      </c>
      <c r="BO217">
        <v>1</v>
      </c>
      <c r="BP217">
        <v>0</v>
      </c>
      <c r="BS217">
        <v>0</v>
      </c>
      <c r="BT217">
        <v>0</v>
      </c>
      <c r="BU217">
        <v>0</v>
      </c>
      <c r="CE217" t="str">
        <f>"20:17:27.072"</f>
        <v>20:17:27.072</v>
      </c>
      <c r="CF217">
        <v>71798977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6</v>
      </c>
      <c r="CY217">
        <v>7</v>
      </c>
      <c r="CZ217" t="s">
        <v>131</v>
      </c>
      <c r="DA217">
        <v>403</v>
      </c>
      <c r="DB217">
        <v>0</v>
      </c>
      <c r="DC217" t="s">
        <v>199</v>
      </c>
      <c r="DD217" t="s">
        <v>200</v>
      </c>
      <c r="DG217">
        <v>131357</v>
      </c>
      <c r="DI217">
        <v>1</v>
      </c>
      <c r="DJ217">
        <v>0</v>
      </c>
      <c r="DK217">
        <v>1</v>
      </c>
      <c r="DL217">
        <v>0</v>
      </c>
      <c r="DM217">
        <v>0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25">
      <c r="A218" t="str">
        <f>"10/06/2022 20:17:27.563"</f>
        <v>10/06/2022 20:17:27.563</v>
      </c>
      <c r="C218" t="str">
        <f t="shared" si="17"/>
        <v>FFDFD3C0</v>
      </c>
      <c r="D218" t="s">
        <v>123</v>
      </c>
      <c r="E218">
        <v>27</v>
      </c>
      <c r="H218">
        <v>102</v>
      </c>
      <c r="I218" t="s">
        <v>151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24"/>
        <v>20:17:27.070</v>
      </c>
      <c r="T218" t="str">
        <f t="shared" si="24"/>
        <v>20:17:27.070</v>
      </c>
      <c r="U218" t="str">
        <f t="shared" si="22"/>
        <v>A8A14F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9</v>
      </c>
      <c r="AF218" t="s">
        <v>125</v>
      </c>
      <c r="AG218">
        <v>0</v>
      </c>
      <c r="AH218">
        <v>3</v>
      </c>
      <c r="AI218">
        <v>1</v>
      </c>
      <c r="AJ218">
        <v>0</v>
      </c>
      <c r="AK218" t="s">
        <v>312</v>
      </c>
      <c r="AL218">
        <v>36.102254000000002</v>
      </c>
      <c r="AM218" t="s">
        <v>313</v>
      </c>
      <c r="AN218">
        <v>-79.962164999999999</v>
      </c>
      <c r="AO218">
        <v>100</v>
      </c>
      <c r="AP218">
        <v>1700</v>
      </c>
      <c r="AQ218" t="s">
        <v>129</v>
      </c>
      <c r="AR218">
        <v>-56</v>
      </c>
      <c r="AS218">
        <v>19</v>
      </c>
      <c r="AT218">
        <v>384</v>
      </c>
      <c r="BB218" t="str">
        <f t="shared" si="23"/>
        <v>1200</v>
      </c>
      <c r="BC218">
        <v>1</v>
      </c>
      <c r="BD218" t="str">
        <f t="shared" si="18"/>
        <v xml:space="preserve">N655WP  </v>
      </c>
      <c r="BE218">
        <v>1</v>
      </c>
      <c r="BG218">
        <v>0</v>
      </c>
      <c r="BH218">
        <v>0</v>
      </c>
      <c r="BI218">
        <v>0</v>
      </c>
      <c r="BJ218">
        <v>1700</v>
      </c>
      <c r="BK218">
        <v>0</v>
      </c>
      <c r="BL218" t="s">
        <v>180</v>
      </c>
      <c r="BM218">
        <v>1</v>
      </c>
      <c r="BN218">
        <v>1</v>
      </c>
      <c r="BO218">
        <v>1</v>
      </c>
      <c r="BP218">
        <v>0</v>
      </c>
      <c r="BS218">
        <v>0</v>
      </c>
      <c r="BT218">
        <v>0</v>
      </c>
      <c r="BU218">
        <v>0</v>
      </c>
      <c r="CE218" t="str">
        <f>"20:17:27.072"</f>
        <v>20:17:27.072</v>
      </c>
      <c r="CF218">
        <v>71798977</v>
      </c>
      <c r="CS218">
        <v>3</v>
      </c>
      <c r="CT218">
        <v>2</v>
      </c>
      <c r="CU218">
        <v>0</v>
      </c>
      <c r="CV218">
        <v>2</v>
      </c>
      <c r="CW218">
        <v>0</v>
      </c>
      <c r="CX218">
        <v>6</v>
      </c>
      <c r="CY218">
        <v>7</v>
      </c>
      <c r="CZ218" t="s">
        <v>131</v>
      </c>
      <c r="DA218">
        <v>403</v>
      </c>
      <c r="DB218">
        <v>0</v>
      </c>
      <c r="DC218" t="s">
        <v>199</v>
      </c>
      <c r="DD218" t="s">
        <v>200</v>
      </c>
      <c r="DG218">
        <v>131357</v>
      </c>
      <c r="DI218">
        <v>1</v>
      </c>
      <c r="DJ218">
        <v>0</v>
      </c>
      <c r="DK218">
        <v>0</v>
      </c>
      <c r="DL218">
        <v>0</v>
      </c>
      <c r="DM218">
        <v>0</v>
      </c>
      <c r="DN218">
        <v>1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25">
      <c r="A219" t="str">
        <f>"10/06/2022 20:17:27.979"</f>
        <v>10/06/2022 20:17:27.979</v>
      </c>
      <c r="C219" t="str">
        <f t="shared" si="17"/>
        <v>FFDFD3C0</v>
      </c>
      <c r="D219" t="s">
        <v>134</v>
      </c>
      <c r="E219">
        <v>5</v>
      </c>
      <c r="F219">
        <v>1005</v>
      </c>
      <c r="G219" t="s">
        <v>155</v>
      </c>
      <c r="J219" t="s">
        <v>136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"20:17:27.547"</f>
        <v>20:17:27.547</v>
      </c>
      <c r="T219" t="str">
        <f>"20:17:27.547"</f>
        <v>20:17:27.547</v>
      </c>
      <c r="U219" t="str">
        <f t="shared" si="22"/>
        <v>A8A14F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9</v>
      </c>
      <c r="AF219" t="s">
        <v>145</v>
      </c>
      <c r="AG219">
        <v>0</v>
      </c>
      <c r="AH219">
        <v>3</v>
      </c>
      <c r="AI219">
        <v>1</v>
      </c>
      <c r="AJ219">
        <v>0</v>
      </c>
      <c r="AK219" t="s">
        <v>314</v>
      </c>
      <c r="AL219">
        <v>36.102319000000001</v>
      </c>
      <c r="AM219" t="s">
        <v>315</v>
      </c>
      <c r="AN219">
        <v>-79.962337000000005</v>
      </c>
      <c r="AO219">
        <v>100</v>
      </c>
      <c r="AP219">
        <v>1700</v>
      </c>
      <c r="AQ219" t="s">
        <v>129</v>
      </c>
      <c r="AR219">
        <v>-56</v>
      </c>
      <c r="AS219">
        <v>20</v>
      </c>
      <c r="AT219">
        <v>320</v>
      </c>
      <c r="BB219" t="str">
        <f t="shared" si="23"/>
        <v>1200</v>
      </c>
      <c r="BC219">
        <v>1</v>
      </c>
      <c r="BD219" t="str">
        <f t="shared" si="18"/>
        <v xml:space="preserve">N655WP  </v>
      </c>
      <c r="BE219">
        <v>1</v>
      </c>
      <c r="BG219">
        <v>0</v>
      </c>
      <c r="BH219">
        <v>0</v>
      </c>
      <c r="BI219">
        <v>0</v>
      </c>
      <c r="BJ219">
        <v>1700</v>
      </c>
      <c r="BK219">
        <v>0</v>
      </c>
      <c r="BL219" t="s">
        <v>148</v>
      </c>
      <c r="BM219">
        <v>1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t="str">
        <f>"20:17:27.552"</f>
        <v>20:17:27.552</v>
      </c>
      <c r="CF219">
        <v>551684811</v>
      </c>
      <c r="CS219">
        <v>3</v>
      </c>
      <c r="CT219">
        <v>2</v>
      </c>
      <c r="CU219">
        <v>0</v>
      </c>
      <c r="CV219">
        <v>2</v>
      </c>
      <c r="CW219">
        <v>0</v>
      </c>
      <c r="CX219">
        <v>6</v>
      </c>
      <c r="CY219">
        <v>7</v>
      </c>
      <c r="CZ219" t="s">
        <v>131</v>
      </c>
      <c r="DA219">
        <v>404</v>
      </c>
      <c r="DB219">
        <v>0</v>
      </c>
      <c r="DC219" t="s">
        <v>152</v>
      </c>
      <c r="DD219" t="s">
        <v>153</v>
      </c>
      <c r="DG219">
        <v>13904377</v>
      </c>
      <c r="DI219">
        <v>1</v>
      </c>
      <c r="DJ219">
        <v>0</v>
      </c>
      <c r="DK219">
        <v>0</v>
      </c>
      <c r="DL219">
        <v>0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25">
      <c r="A220" t="str">
        <f>"10/06/2022 20:17:28.385"</f>
        <v>10/06/2022 20:17:28.385</v>
      </c>
      <c r="C220" t="str">
        <f t="shared" si="17"/>
        <v>FFDFD3C0</v>
      </c>
      <c r="D220" t="s">
        <v>123</v>
      </c>
      <c r="E220">
        <v>25</v>
      </c>
      <c r="H220">
        <v>100</v>
      </c>
      <c r="I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"20:17:28.086"</f>
        <v>20:17:28.086</v>
      </c>
      <c r="T220" t="str">
        <f>"20:17:27.586"</f>
        <v>20:17:27.586</v>
      </c>
      <c r="U220" t="str">
        <f t="shared" si="22"/>
        <v>A8A14F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9</v>
      </c>
      <c r="AF220" t="s">
        <v>125</v>
      </c>
      <c r="AG220">
        <v>0</v>
      </c>
      <c r="AH220">
        <v>3</v>
      </c>
      <c r="AI220">
        <v>1</v>
      </c>
      <c r="AJ220">
        <v>0</v>
      </c>
      <c r="AK220" t="s">
        <v>287</v>
      </c>
      <c r="AL220">
        <v>36.102339999999998</v>
      </c>
      <c r="AM220" t="s">
        <v>316</v>
      </c>
      <c r="AN220">
        <v>-79.962466000000006</v>
      </c>
      <c r="AO220">
        <v>100</v>
      </c>
      <c r="AP220">
        <v>1700</v>
      </c>
      <c r="AQ220" t="s">
        <v>129</v>
      </c>
      <c r="AR220">
        <v>-56</v>
      </c>
      <c r="AS220">
        <v>20</v>
      </c>
      <c r="AT220">
        <v>320</v>
      </c>
      <c r="BB220" t="str">
        <f t="shared" si="23"/>
        <v>1200</v>
      </c>
      <c r="BC220">
        <v>1</v>
      </c>
      <c r="BD220" t="str">
        <f t="shared" si="18"/>
        <v xml:space="preserve">N655WP  </v>
      </c>
      <c r="BE220">
        <v>1</v>
      </c>
      <c r="BG220">
        <v>0</v>
      </c>
      <c r="BH220">
        <v>0</v>
      </c>
      <c r="BI220">
        <v>0</v>
      </c>
      <c r="BJ220">
        <v>1700</v>
      </c>
      <c r="BK220">
        <v>0</v>
      </c>
      <c r="BL220" t="s">
        <v>180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>"20:17:28.092"</f>
        <v>20:17:28.092</v>
      </c>
      <c r="CF220">
        <v>91632187</v>
      </c>
      <c r="CS220">
        <v>3</v>
      </c>
      <c r="CT220">
        <v>2</v>
      </c>
      <c r="CU220">
        <v>0</v>
      </c>
      <c r="CV220">
        <v>2</v>
      </c>
      <c r="CW220">
        <v>0</v>
      </c>
      <c r="CX220">
        <v>6</v>
      </c>
      <c r="CY220">
        <v>7</v>
      </c>
      <c r="CZ220" t="s">
        <v>131</v>
      </c>
      <c r="DA220">
        <v>404</v>
      </c>
      <c r="DB220">
        <v>0</v>
      </c>
      <c r="DC220" t="s">
        <v>152</v>
      </c>
      <c r="DD220" t="s">
        <v>153</v>
      </c>
      <c r="DG220">
        <v>13904486</v>
      </c>
      <c r="DI220">
        <v>1</v>
      </c>
      <c r="DJ220">
        <v>0</v>
      </c>
      <c r="DK220">
        <v>0</v>
      </c>
      <c r="DL220">
        <v>0</v>
      </c>
      <c r="DM220">
        <v>0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25">
      <c r="A221" t="str">
        <f>"10/06/2022 20:17:28.385"</f>
        <v>10/06/2022 20:17:28.385</v>
      </c>
      <c r="C221" t="str">
        <f t="shared" si="17"/>
        <v>FFDFD3C0</v>
      </c>
      <c r="D221" t="s">
        <v>134</v>
      </c>
      <c r="E221">
        <v>4</v>
      </c>
      <c r="F221">
        <v>1004</v>
      </c>
      <c r="G221" t="s">
        <v>135</v>
      </c>
      <c r="J221" t="s">
        <v>136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"20:17:28.086"</f>
        <v>20:17:28.086</v>
      </c>
      <c r="T221" t="str">
        <f>"20:17:27.586"</f>
        <v>20:17:27.586</v>
      </c>
      <c r="U221" t="str">
        <f t="shared" si="22"/>
        <v>A8A14F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9</v>
      </c>
      <c r="AF221" t="s">
        <v>125</v>
      </c>
      <c r="AG221">
        <v>0</v>
      </c>
      <c r="AH221">
        <v>3</v>
      </c>
      <c r="AI221">
        <v>1</v>
      </c>
      <c r="AJ221">
        <v>0</v>
      </c>
      <c r="AK221" t="s">
        <v>287</v>
      </c>
      <c r="AL221">
        <v>36.102339999999998</v>
      </c>
      <c r="AM221" t="s">
        <v>316</v>
      </c>
      <c r="AN221">
        <v>-79.962466000000006</v>
      </c>
      <c r="AO221">
        <v>100</v>
      </c>
      <c r="AP221">
        <v>1700</v>
      </c>
      <c r="AQ221" t="s">
        <v>129</v>
      </c>
      <c r="AR221">
        <v>-56</v>
      </c>
      <c r="AS221">
        <v>20</v>
      </c>
      <c r="AT221">
        <v>320</v>
      </c>
      <c r="BB221" t="str">
        <f t="shared" si="23"/>
        <v>1200</v>
      </c>
      <c r="BC221">
        <v>1</v>
      </c>
      <c r="BD221" t="str">
        <f t="shared" si="18"/>
        <v xml:space="preserve">N655WP  </v>
      </c>
      <c r="BE221">
        <v>1</v>
      </c>
      <c r="BG221">
        <v>0</v>
      </c>
      <c r="BH221">
        <v>0</v>
      </c>
      <c r="BI221">
        <v>0</v>
      </c>
      <c r="BJ221">
        <v>1700</v>
      </c>
      <c r="BK221">
        <v>0</v>
      </c>
      <c r="BL221" t="s">
        <v>180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>"20:17:28.092"</f>
        <v>20:17:28.092</v>
      </c>
      <c r="CF221">
        <v>91632187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6</v>
      </c>
      <c r="CY221">
        <v>7</v>
      </c>
      <c r="CZ221" t="s">
        <v>131</v>
      </c>
      <c r="DA221">
        <v>404</v>
      </c>
      <c r="DB221">
        <v>0</v>
      </c>
      <c r="DC221" t="s">
        <v>152</v>
      </c>
      <c r="DD221" t="s">
        <v>153</v>
      </c>
      <c r="DG221">
        <v>13904486</v>
      </c>
      <c r="DI221">
        <v>1</v>
      </c>
      <c r="DJ221">
        <v>0</v>
      </c>
      <c r="DK221">
        <v>1</v>
      </c>
      <c r="DL221">
        <v>0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25">
      <c r="A222" t="str">
        <f>"10/06/2022 20:17:29.120"</f>
        <v>10/06/2022 20:17:29.120</v>
      </c>
      <c r="C222" t="str">
        <f t="shared" si="17"/>
        <v>FFDFD3C0</v>
      </c>
      <c r="D222" t="s">
        <v>134</v>
      </c>
      <c r="E222">
        <v>5</v>
      </c>
      <c r="F222">
        <v>1005</v>
      </c>
      <c r="G222" t="s">
        <v>155</v>
      </c>
      <c r="J222" t="s">
        <v>136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"20:17:28.602"</f>
        <v>20:17:28.602</v>
      </c>
      <c r="T222" t="str">
        <f>"20:17:28.602"</f>
        <v>20:17:28.602</v>
      </c>
      <c r="U222" t="str">
        <f t="shared" si="22"/>
        <v>A8A14F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9</v>
      </c>
      <c r="AF222" t="s">
        <v>145</v>
      </c>
      <c r="AG222">
        <v>0</v>
      </c>
      <c r="AH222">
        <v>3</v>
      </c>
      <c r="AI222">
        <v>1</v>
      </c>
      <c r="AJ222">
        <v>0</v>
      </c>
      <c r="AK222" t="s">
        <v>317</v>
      </c>
      <c r="AL222">
        <v>36.102404999999997</v>
      </c>
      <c r="AM222" t="s">
        <v>318</v>
      </c>
      <c r="AN222">
        <v>-79.962680000000006</v>
      </c>
      <c r="AO222">
        <v>100</v>
      </c>
      <c r="AP222">
        <v>1700</v>
      </c>
      <c r="AQ222" t="s">
        <v>129</v>
      </c>
      <c r="AR222">
        <v>-55</v>
      </c>
      <c r="AS222">
        <v>23</v>
      </c>
      <c r="AT222">
        <v>384</v>
      </c>
      <c r="BB222" t="str">
        <f t="shared" si="23"/>
        <v>1200</v>
      </c>
      <c r="BC222">
        <v>1</v>
      </c>
      <c r="BD222" t="str">
        <f t="shared" si="18"/>
        <v xml:space="preserve">N655WP  </v>
      </c>
      <c r="BE222">
        <v>1</v>
      </c>
      <c r="BG222">
        <v>0</v>
      </c>
      <c r="BH222">
        <v>0</v>
      </c>
      <c r="BI222">
        <v>0</v>
      </c>
      <c r="BJ222">
        <v>1700</v>
      </c>
      <c r="BK222">
        <v>0</v>
      </c>
      <c r="BL222" t="s">
        <v>148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>"20:17:28.602"</f>
        <v>20:17:28.602</v>
      </c>
      <c r="CF222">
        <v>601582497</v>
      </c>
      <c r="CS222">
        <v>3</v>
      </c>
      <c r="CT222">
        <v>2</v>
      </c>
      <c r="CU222">
        <v>0</v>
      </c>
      <c r="CV222">
        <v>2</v>
      </c>
      <c r="CW222">
        <v>0</v>
      </c>
      <c r="CX222">
        <v>6</v>
      </c>
      <c r="CY222">
        <v>7</v>
      </c>
      <c r="CZ222" t="s">
        <v>131</v>
      </c>
      <c r="DA222">
        <v>404</v>
      </c>
      <c r="DB222">
        <v>0</v>
      </c>
      <c r="DC222" t="s">
        <v>152</v>
      </c>
      <c r="DD222" t="s">
        <v>153</v>
      </c>
      <c r="DG222">
        <v>13904609</v>
      </c>
      <c r="DI222">
        <v>1</v>
      </c>
      <c r="DJ222">
        <v>0</v>
      </c>
      <c r="DK222">
        <v>0</v>
      </c>
      <c r="DL222">
        <v>0</v>
      </c>
      <c r="DM222">
        <v>0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25">
      <c r="A223" t="str">
        <f>"10/06/2022 20:17:29.307"</f>
        <v>10/06/2022 20:17:29.307</v>
      </c>
      <c r="C223" t="str">
        <f t="shared" si="17"/>
        <v>FFDFD3C0</v>
      </c>
      <c r="D223" t="s">
        <v>134</v>
      </c>
      <c r="E223">
        <v>4</v>
      </c>
      <c r="F223">
        <v>1004</v>
      </c>
      <c r="G223" t="s">
        <v>135</v>
      </c>
      <c r="J223" t="s">
        <v>136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ref="S223:T225" si="25">"20:17:29.094"</f>
        <v>20:17:29.094</v>
      </c>
      <c r="T223" t="str">
        <f t="shared" si="25"/>
        <v>20:17:29.094</v>
      </c>
      <c r="U223" t="str">
        <f t="shared" si="22"/>
        <v>A8A14F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9</v>
      </c>
      <c r="AF223" t="s">
        <v>125</v>
      </c>
      <c r="AG223">
        <v>0</v>
      </c>
      <c r="AH223">
        <v>3</v>
      </c>
      <c r="AI223">
        <v>1</v>
      </c>
      <c r="AJ223">
        <v>0</v>
      </c>
      <c r="AK223" t="s">
        <v>283</v>
      </c>
      <c r="AL223">
        <v>36.102448000000003</v>
      </c>
      <c r="AM223" t="s">
        <v>319</v>
      </c>
      <c r="AN223">
        <v>-79.962788000000003</v>
      </c>
      <c r="AO223">
        <v>100</v>
      </c>
      <c r="AP223">
        <v>1800</v>
      </c>
      <c r="AQ223" t="s">
        <v>129</v>
      </c>
      <c r="AR223">
        <v>-54</v>
      </c>
      <c r="AS223">
        <v>23</v>
      </c>
      <c r="AT223">
        <v>448</v>
      </c>
      <c r="BB223" t="str">
        <f t="shared" si="23"/>
        <v>1200</v>
      </c>
      <c r="BC223">
        <v>1</v>
      </c>
      <c r="BD223" t="str">
        <f t="shared" si="18"/>
        <v xml:space="preserve">N655WP  </v>
      </c>
      <c r="BE223">
        <v>1</v>
      </c>
      <c r="BG223">
        <v>0</v>
      </c>
      <c r="BH223">
        <v>0</v>
      </c>
      <c r="BI223">
        <v>0</v>
      </c>
      <c r="BJ223">
        <v>1725</v>
      </c>
      <c r="BK223">
        <v>-75</v>
      </c>
      <c r="BL223" t="s">
        <v>180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>"20:17:29.097"</f>
        <v>20:17:29.097</v>
      </c>
      <c r="CF223">
        <v>96534224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6</v>
      </c>
      <c r="CY223">
        <v>7</v>
      </c>
      <c r="CZ223" t="s">
        <v>131</v>
      </c>
      <c r="DA223">
        <v>404</v>
      </c>
      <c r="DB223">
        <v>0</v>
      </c>
      <c r="DC223" t="s">
        <v>152</v>
      </c>
      <c r="DD223" t="s">
        <v>153</v>
      </c>
      <c r="DG223">
        <v>13904732</v>
      </c>
      <c r="DI223">
        <v>1</v>
      </c>
      <c r="DJ223">
        <v>0</v>
      </c>
      <c r="DK223">
        <v>0</v>
      </c>
      <c r="DL223">
        <v>0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25">
      <c r="A224" t="str">
        <f>"10/06/2022 20:17:29.307"</f>
        <v>10/06/2022 20:17:29.307</v>
      </c>
      <c r="C224" t="str">
        <f t="shared" si="17"/>
        <v>FFDFD3C0</v>
      </c>
      <c r="D224" t="s">
        <v>123</v>
      </c>
      <c r="E224">
        <v>27</v>
      </c>
      <c r="H224">
        <v>102</v>
      </c>
      <c r="I224" t="s">
        <v>151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25"/>
        <v>20:17:29.094</v>
      </c>
      <c r="T224" t="str">
        <f t="shared" si="25"/>
        <v>20:17:29.094</v>
      </c>
      <c r="U224" t="str">
        <f t="shared" si="22"/>
        <v>A8A14F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9</v>
      </c>
      <c r="AF224" t="s">
        <v>125</v>
      </c>
      <c r="AG224">
        <v>0</v>
      </c>
      <c r="AH224">
        <v>3</v>
      </c>
      <c r="AI224">
        <v>1</v>
      </c>
      <c r="AJ224">
        <v>0</v>
      </c>
      <c r="AK224" t="s">
        <v>283</v>
      </c>
      <c r="AL224">
        <v>36.102448000000003</v>
      </c>
      <c r="AM224" t="s">
        <v>319</v>
      </c>
      <c r="AN224">
        <v>-79.962788000000003</v>
      </c>
      <c r="AO224">
        <v>100</v>
      </c>
      <c r="AP224">
        <v>1800</v>
      </c>
      <c r="AQ224" t="s">
        <v>129</v>
      </c>
      <c r="AR224">
        <v>-54</v>
      </c>
      <c r="AS224">
        <v>23</v>
      </c>
      <c r="AT224">
        <v>448</v>
      </c>
      <c r="BB224" t="str">
        <f t="shared" si="23"/>
        <v>1200</v>
      </c>
      <c r="BC224">
        <v>1</v>
      </c>
      <c r="BD224" t="str">
        <f t="shared" si="18"/>
        <v xml:space="preserve">N655WP  </v>
      </c>
      <c r="BE224">
        <v>1</v>
      </c>
      <c r="BG224">
        <v>0</v>
      </c>
      <c r="BH224">
        <v>0</v>
      </c>
      <c r="BI224">
        <v>0</v>
      </c>
      <c r="BJ224">
        <v>1725</v>
      </c>
      <c r="BK224">
        <v>-75</v>
      </c>
      <c r="BL224" t="s">
        <v>180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>"20:17:29.097"</f>
        <v>20:17:29.097</v>
      </c>
      <c r="CF224">
        <v>96534224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6</v>
      </c>
      <c r="CY224">
        <v>7</v>
      </c>
      <c r="CZ224" t="s">
        <v>131</v>
      </c>
      <c r="DA224">
        <v>404</v>
      </c>
      <c r="DB224">
        <v>0</v>
      </c>
      <c r="DC224" t="s">
        <v>152</v>
      </c>
      <c r="DD224" t="s">
        <v>153</v>
      </c>
      <c r="DG224">
        <v>13904732</v>
      </c>
      <c r="DI224">
        <v>1</v>
      </c>
      <c r="DJ224">
        <v>0</v>
      </c>
      <c r="DK224">
        <v>0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25">
      <c r="A225" t="str">
        <f>"10/06/2022 20:17:29.370"</f>
        <v>10/06/2022 20:17:29.370</v>
      </c>
      <c r="C225" t="str">
        <f t="shared" ref="C225:C288" si="26">"FFDFD3C0"</f>
        <v>FFDFD3C0</v>
      </c>
      <c r="D225" t="s">
        <v>123</v>
      </c>
      <c r="E225">
        <v>25</v>
      </c>
      <c r="H225">
        <v>100</v>
      </c>
      <c r="I225" t="s">
        <v>124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25"/>
        <v>20:17:29.094</v>
      </c>
      <c r="T225" t="str">
        <f t="shared" si="25"/>
        <v>20:17:29.094</v>
      </c>
      <c r="U225" t="str">
        <f t="shared" si="22"/>
        <v>A8A14F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9</v>
      </c>
      <c r="AF225" t="s">
        <v>125</v>
      </c>
      <c r="AG225">
        <v>0</v>
      </c>
      <c r="AH225">
        <v>3</v>
      </c>
      <c r="AI225">
        <v>1</v>
      </c>
      <c r="AJ225">
        <v>0</v>
      </c>
      <c r="AK225" t="s">
        <v>283</v>
      </c>
      <c r="AL225">
        <v>36.102448000000003</v>
      </c>
      <c r="AM225" t="s">
        <v>319</v>
      </c>
      <c r="AN225">
        <v>-79.962788000000003</v>
      </c>
      <c r="AO225">
        <v>100</v>
      </c>
      <c r="AP225">
        <v>1800</v>
      </c>
      <c r="AQ225" t="s">
        <v>129</v>
      </c>
      <c r="AR225">
        <v>-54</v>
      </c>
      <c r="AS225">
        <v>23</v>
      </c>
      <c r="AT225">
        <v>448</v>
      </c>
      <c r="BB225" t="str">
        <f t="shared" si="23"/>
        <v>1200</v>
      </c>
      <c r="BC225">
        <v>1</v>
      </c>
      <c r="BD225" t="str">
        <f t="shared" ref="BD225:BD288" si="27">"N655WP  "</f>
        <v xml:space="preserve">N655WP  </v>
      </c>
      <c r="BE225">
        <v>1</v>
      </c>
      <c r="BG225">
        <v>0</v>
      </c>
      <c r="BH225">
        <v>0</v>
      </c>
      <c r="BI225">
        <v>0</v>
      </c>
      <c r="BJ225">
        <v>1725</v>
      </c>
      <c r="BK225">
        <v>-75</v>
      </c>
      <c r="BL225" t="s">
        <v>180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>"20:17:29.097"</f>
        <v>20:17:29.097</v>
      </c>
      <c r="CF225">
        <v>96534224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6</v>
      </c>
      <c r="CY225">
        <v>7</v>
      </c>
      <c r="CZ225" t="s">
        <v>131</v>
      </c>
      <c r="DA225">
        <v>404</v>
      </c>
      <c r="DB225">
        <v>0</v>
      </c>
      <c r="DC225" t="s">
        <v>152</v>
      </c>
      <c r="DD225" t="s">
        <v>153</v>
      </c>
      <c r="DG225">
        <v>13904732</v>
      </c>
      <c r="DI225">
        <v>1</v>
      </c>
      <c r="DJ225">
        <v>0</v>
      </c>
      <c r="DK225">
        <v>1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25">
      <c r="A226" t="str">
        <f>"10/06/2022 20:17:29.932"</f>
        <v>10/06/2022 20:17:29.932</v>
      </c>
      <c r="C226" t="str">
        <f t="shared" si="26"/>
        <v>FFDFD3C0</v>
      </c>
      <c r="D226" t="s">
        <v>134</v>
      </c>
      <c r="E226">
        <v>5</v>
      </c>
      <c r="F226">
        <v>1005</v>
      </c>
      <c r="G226" t="s">
        <v>155</v>
      </c>
      <c r="J226" t="s">
        <v>136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"20:17:29.648"</f>
        <v>20:17:29.648</v>
      </c>
      <c r="T226" t="str">
        <f>"20:17:29.648"</f>
        <v>20:17:29.648</v>
      </c>
      <c r="U226" t="str">
        <f t="shared" si="22"/>
        <v>A8A14F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9</v>
      </c>
      <c r="AF226" t="s">
        <v>145</v>
      </c>
      <c r="AG226">
        <v>0</v>
      </c>
      <c r="AH226">
        <v>3</v>
      </c>
      <c r="AI226">
        <v>1</v>
      </c>
      <c r="AJ226">
        <v>0</v>
      </c>
      <c r="AK226" t="s">
        <v>281</v>
      </c>
      <c r="AL226">
        <v>36.102511999999997</v>
      </c>
      <c r="AM226" t="s">
        <v>320</v>
      </c>
      <c r="AN226">
        <v>-79.962937999999994</v>
      </c>
      <c r="AO226">
        <v>100</v>
      </c>
      <c r="AP226">
        <v>1800</v>
      </c>
      <c r="AQ226" t="s">
        <v>129</v>
      </c>
      <c r="AR226">
        <v>-54</v>
      </c>
      <c r="AS226">
        <v>24</v>
      </c>
      <c r="AT226">
        <v>320</v>
      </c>
      <c r="BB226" t="str">
        <f t="shared" si="23"/>
        <v>1200</v>
      </c>
      <c r="BC226">
        <v>1</v>
      </c>
      <c r="BD226" t="str">
        <f t="shared" si="27"/>
        <v xml:space="preserve">N655WP  </v>
      </c>
      <c r="BE226">
        <v>1</v>
      </c>
      <c r="BG226">
        <v>0</v>
      </c>
      <c r="BH226">
        <v>0</v>
      </c>
      <c r="BI226">
        <v>0</v>
      </c>
      <c r="BJ226">
        <v>1825</v>
      </c>
      <c r="BK226">
        <v>25</v>
      </c>
      <c r="BL226" t="s">
        <v>148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>"20:17:29.651"</f>
        <v>20:17:29.651</v>
      </c>
      <c r="CF226">
        <v>651480197</v>
      </c>
      <c r="CS226">
        <v>3</v>
      </c>
      <c r="CT226">
        <v>2</v>
      </c>
      <c r="CU226">
        <v>0</v>
      </c>
      <c r="CV226">
        <v>2</v>
      </c>
      <c r="CW226">
        <v>0</v>
      </c>
      <c r="CX226">
        <v>6</v>
      </c>
      <c r="CY226">
        <v>7</v>
      </c>
      <c r="CZ226" t="s">
        <v>131</v>
      </c>
      <c r="DA226">
        <v>404</v>
      </c>
      <c r="DB226">
        <v>0</v>
      </c>
      <c r="DC226" t="s">
        <v>152</v>
      </c>
      <c r="DD226" t="s">
        <v>153</v>
      </c>
      <c r="DG226">
        <v>13904863</v>
      </c>
      <c r="DI226">
        <v>1</v>
      </c>
      <c r="DJ226">
        <v>0</v>
      </c>
      <c r="DK226">
        <v>0</v>
      </c>
      <c r="DL226">
        <v>0</v>
      </c>
      <c r="DM226">
        <v>0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25">
      <c r="A227" t="str">
        <f>"10/06/2022 20:17:30.276"</f>
        <v>10/06/2022 20:17:30.276</v>
      </c>
      <c r="C227" t="str">
        <f t="shared" si="26"/>
        <v>FFDFD3C0</v>
      </c>
      <c r="D227" t="s">
        <v>123</v>
      </c>
      <c r="E227">
        <v>27</v>
      </c>
      <c r="H227">
        <v>102</v>
      </c>
      <c r="I227" t="s">
        <v>151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"20:17:30.094"</f>
        <v>20:17:30.094</v>
      </c>
      <c r="T227" t="str">
        <f>"20:17:29.594"</f>
        <v>20:17:29.594</v>
      </c>
      <c r="U227" t="str">
        <f t="shared" si="22"/>
        <v>A8A14F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9</v>
      </c>
      <c r="AF227" t="s">
        <v>125</v>
      </c>
      <c r="AG227">
        <v>0</v>
      </c>
      <c r="AH227">
        <v>3</v>
      </c>
      <c r="AI227">
        <v>1</v>
      </c>
      <c r="AJ227">
        <v>0</v>
      </c>
      <c r="AK227" t="s">
        <v>321</v>
      </c>
      <c r="AL227">
        <v>36.102555000000002</v>
      </c>
      <c r="AM227" t="s">
        <v>322</v>
      </c>
      <c r="AN227">
        <v>-79.963044999999994</v>
      </c>
      <c r="AO227">
        <v>100</v>
      </c>
      <c r="AP227">
        <v>1700</v>
      </c>
      <c r="AQ227" t="s">
        <v>129</v>
      </c>
      <c r="AR227">
        <v>-54</v>
      </c>
      <c r="AS227">
        <v>24</v>
      </c>
      <c r="AT227">
        <v>320</v>
      </c>
      <c r="BB227" t="str">
        <f t="shared" si="23"/>
        <v>1200</v>
      </c>
      <c r="BC227">
        <v>1</v>
      </c>
      <c r="BD227" t="str">
        <f t="shared" si="27"/>
        <v xml:space="preserve">N655WP  </v>
      </c>
      <c r="BE227">
        <v>1</v>
      </c>
      <c r="BG227">
        <v>0</v>
      </c>
      <c r="BH227">
        <v>0</v>
      </c>
      <c r="BI227">
        <v>0</v>
      </c>
      <c r="BJ227">
        <v>1725</v>
      </c>
      <c r="BK227">
        <v>25</v>
      </c>
      <c r="BL227" t="s">
        <v>180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>"20:17:30.101"</f>
        <v>20:17:30.101</v>
      </c>
      <c r="CF227">
        <v>101436323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6</v>
      </c>
      <c r="CY227">
        <v>7</v>
      </c>
      <c r="CZ227" t="s">
        <v>131</v>
      </c>
      <c r="DA227">
        <v>404</v>
      </c>
      <c r="DB227">
        <v>0</v>
      </c>
      <c r="DC227" t="s">
        <v>152</v>
      </c>
      <c r="DD227" t="s">
        <v>153</v>
      </c>
      <c r="DG227">
        <v>13904962</v>
      </c>
      <c r="DI227">
        <v>1</v>
      </c>
      <c r="DJ227">
        <v>0</v>
      </c>
      <c r="DK227">
        <v>0</v>
      </c>
      <c r="DL227">
        <v>0</v>
      </c>
      <c r="DM227">
        <v>0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25">
      <c r="A228" t="str">
        <f>"10/06/2022 20:17:30.276"</f>
        <v>10/06/2022 20:17:30.276</v>
      </c>
      <c r="C228" t="str">
        <f t="shared" si="26"/>
        <v>FFDFD3C0</v>
      </c>
      <c r="D228" t="s">
        <v>134</v>
      </c>
      <c r="E228">
        <v>4</v>
      </c>
      <c r="F228">
        <v>1004</v>
      </c>
      <c r="G228" t="s">
        <v>135</v>
      </c>
      <c r="J228" t="s">
        <v>136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"20:17:30.094"</f>
        <v>20:17:30.094</v>
      </c>
      <c r="T228" t="str">
        <f>"20:17:29.594"</f>
        <v>20:17:29.594</v>
      </c>
      <c r="U228" t="str">
        <f t="shared" si="22"/>
        <v>A8A14F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9</v>
      </c>
      <c r="AF228" t="s">
        <v>125</v>
      </c>
      <c r="AG228">
        <v>0</v>
      </c>
      <c r="AH228">
        <v>3</v>
      </c>
      <c r="AI228">
        <v>1</v>
      </c>
      <c r="AJ228">
        <v>0</v>
      </c>
      <c r="AK228" t="s">
        <v>321</v>
      </c>
      <c r="AL228">
        <v>36.102555000000002</v>
      </c>
      <c r="AM228" t="s">
        <v>322</v>
      </c>
      <c r="AN228">
        <v>-79.963044999999994</v>
      </c>
      <c r="AO228">
        <v>100</v>
      </c>
      <c r="AP228">
        <v>1700</v>
      </c>
      <c r="AQ228" t="s">
        <v>129</v>
      </c>
      <c r="AR228">
        <v>-54</v>
      </c>
      <c r="AS228">
        <v>24</v>
      </c>
      <c r="AT228">
        <v>320</v>
      </c>
      <c r="BB228" t="str">
        <f t="shared" si="23"/>
        <v>1200</v>
      </c>
      <c r="BC228">
        <v>1</v>
      </c>
      <c r="BD228" t="str">
        <f t="shared" si="27"/>
        <v xml:space="preserve">N655WP  </v>
      </c>
      <c r="BE228">
        <v>1</v>
      </c>
      <c r="BG228">
        <v>0</v>
      </c>
      <c r="BH228">
        <v>0</v>
      </c>
      <c r="BI228">
        <v>0</v>
      </c>
      <c r="BJ228">
        <v>1725</v>
      </c>
      <c r="BK228">
        <v>25</v>
      </c>
      <c r="BL228" t="s">
        <v>180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>"20:17:30.101"</f>
        <v>20:17:30.101</v>
      </c>
      <c r="CF228">
        <v>101436323</v>
      </c>
      <c r="CS228">
        <v>3</v>
      </c>
      <c r="CT228">
        <v>2</v>
      </c>
      <c r="CU228">
        <v>0</v>
      </c>
      <c r="CV228">
        <v>2</v>
      </c>
      <c r="CW228">
        <v>0</v>
      </c>
      <c r="CX228">
        <v>6</v>
      </c>
      <c r="CY228">
        <v>7</v>
      </c>
      <c r="CZ228" t="s">
        <v>131</v>
      </c>
      <c r="DA228">
        <v>404</v>
      </c>
      <c r="DB228">
        <v>0</v>
      </c>
      <c r="DC228" t="s">
        <v>152</v>
      </c>
      <c r="DD228" t="s">
        <v>153</v>
      </c>
      <c r="DG228">
        <v>13904962</v>
      </c>
      <c r="DI228">
        <v>1</v>
      </c>
      <c r="DJ228">
        <v>0</v>
      </c>
      <c r="DK228">
        <v>1</v>
      </c>
      <c r="DL228">
        <v>0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25">
      <c r="A229" t="str">
        <f>"10/06/2022 20:17:30.323"</f>
        <v>10/06/2022 20:17:30.323</v>
      </c>
      <c r="C229" t="str">
        <f t="shared" si="26"/>
        <v>FFDFD3C0</v>
      </c>
      <c r="D229" t="s">
        <v>123</v>
      </c>
      <c r="E229">
        <v>25</v>
      </c>
      <c r="H229">
        <v>100</v>
      </c>
      <c r="I229" t="s">
        <v>124</v>
      </c>
      <c r="J229" t="s">
        <v>125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"20:17:30.094"</f>
        <v>20:17:30.094</v>
      </c>
      <c r="T229" t="str">
        <f>"20:17:29.594"</f>
        <v>20:17:29.594</v>
      </c>
      <c r="U229" t="str">
        <f t="shared" si="22"/>
        <v>A8A14F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9</v>
      </c>
      <c r="AF229" t="s">
        <v>125</v>
      </c>
      <c r="AG229">
        <v>0</v>
      </c>
      <c r="AH229">
        <v>3</v>
      </c>
      <c r="AI229">
        <v>1</v>
      </c>
      <c r="AJ229">
        <v>0</v>
      </c>
      <c r="AK229" t="s">
        <v>321</v>
      </c>
      <c r="AL229">
        <v>36.102555000000002</v>
      </c>
      <c r="AM229" t="s">
        <v>322</v>
      </c>
      <c r="AN229">
        <v>-79.963044999999994</v>
      </c>
      <c r="AO229">
        <v>100</v>
      </c>
      <c r="AP229">
        <v>1700</v>
      </c>
      <c r="AQ229" t="s">
        <v>129</v>
      </c>
      <c r="AR229">
        <v>-54</v>
      </c>
      <c r="AS229">
        <v>24</v>
      </c>
      <c r="AT229">
        <v>320</v>
      </c>
      <c r="BB229" t="str">
        <f t="shared" si="23"/>
        <v>1200</v>
      </c>
      <c r="BC229">
        <v>1</v>
      </c>
      <c r="BD229" t="str">
        <f t="shared" si="27"/>
        <v xml:space="preserve">N655WP  </v>
      </c>
      <c r="BE229">
        <v>1</v>
      </c>
      <c r="BG229">
        <v>0</v>
      </c>
      <c r="BH229">
        <v>0</v>
      </c>
      <c r="BI229">
        <v>0</v>
      </c>
      <c r="BJ229">
        <v>1725</v>
      </c>
      <c r="BK229">
        <v>25</v>
      </c>
      <c r="BL229" t="s">
        <v>180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>"20:17:30.101"</f>
        <v>20:17:30.101</v>
      </c>
      <c r="CF229">
        <v>101436323</v>
      </c>
      <c r="CS229">
        <v>3</v>
      </c>
      <c r="CT229">
        <v>2</v>
      </c>
      <c r="CU229">
        <v>0</v>
      </c>
      <c r="CV229">
        <v>2</v>
      </c>
      <c r="CW229">
        <v>0</v>
      </c>
      <c r="CX229">
        <v>6</v>
      </c>
      <c r="CY229">
        <v>7</v>
      </c>
      <c r="CZ229" t="s">
        <v>131</v>
      </c>
      <c r="DA229">
        <v>404</v>
      </c>
      <c r="DB229">
        <v>0</v>
      </c>
      <c r="DC229" t="s">
        <v>152</v>
      </c>
      <c r="DD229" t="s">
        <v>153</v>
      </c>
      <c r="DG229">
        <v>13904962</v>
      </c>
      <c r="DI229">
        <v>1</v>
      </c>
      <c r="DJ229">
        <v>0</v>
      </c>
      <c r="DK229">
        <v>1</v>
      </c>
      <c r="DL229">
        <v>0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25">
      <c r="A230" t="str">
        <f>"10/06/2022 20:17:31.011"</f>
        <v>10/06/2022 20:17:31.011</v>
      </c>
      <c r="C230" t="str">
        <f t="shared" si="26"/>
        <v>FFDFD3C0</v>
      </c>
      <c r="D230" t="s">
        <v>134</v>
      </c>
      <c r="E230">
        <v>5</v>
      </c>
      <c r="F230">
        <v>1005</v>
      </c>
      <c r="G230" t="s">
        <v>155</v>
      </c>
      <c r="J230" t="s">
        <v>136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"20:17:30.664"</f>
        <v>20:17:30.664</v>
      </c>
      <c r="T230" t="str">
        <f>"20:17:30.664"</f>
        <v>20:17:30.664</v>
      </c>
      <c r="U230" t="str">
        <f t="shared" si="22"/>
        <v>A8A14F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9</v>
      </c>
      <c r="AF230" t="s">
        <v>145</v>
      </c>
      <c r="AG230">
        <v>0</v>
      </c>
      <c r="AH230">
        <v>3</v>
      </c>
      <c r="AI230">
        <v>1</v>
      </c>
      <c r="AJ230">
        <v>0</v>
      </c>
      <c r="AK230" t="s">
        <v>277</v>
      </c>
      <c r="AL230">
        <v>36.102684000000004</v>
      </c>
      <c r="AM230" t="s">
        <v>323</v>
      </c>
      <c r="AN230">
        <v>-79.963302999999996</v>
      </c>
      <c r="AO230">
        <v>100</v>
      </c>
      <c r="AP230">
        <v>1700</v>
      </c>
      <c r="AQ230" t="s">
        <v>129</v>
      </c>
      <c r="AR230">
        <v>-54</v>
      </c>
      <c r="AS230">
        <v>27</v>
      </c>
      <c r="AT230">
        <v>0</v>
      </c>
      <c r="BB230" t="str">
        <f t="shared" si="23"/>
        <v>1200</v>
      </c>
      <c r="BC230">
        <v>1</v>
      </c>
      <c r="BD230" t="str">
        <f t="shared" si="27"/>
        <v xml:space="preserve">N655WP  </v>
      </c>
      <c r="BE230">
        <v>1</v>
      </c>
      <c r="BG230">
        <v>0</v>
      </c>
      <c r="BH230">
        <v>0</v>
      </c>
      <c r="BI230">
        <v>0</v>
      </c>
      <c r="BJ230">
        <v>1725</v>
      </c>
      <c r="BK230">
        <v>25</v>
      </c>
      <c r="BL230" t="s">
        <v>148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>"20:17:30.671"</f>
        <v>20:17:30.671</v>
      </c>
      <c r="CF230">
        <v>671380812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6</v>
      </c>
      <c r="CY230">
        <v>7</v>
      </c>
      <c r="CZ230" t="s">
        <v>131</v>
      </c>
      <c r="DA230">
        <v>404</v>
      </c>
      <c r="DB230">
        <v>0</v>
      </c>
      <c r="DC230" t="s">
        <v>152</v>
      </c>
      <c r="DD230" t="s">
        <v>153</v>
      </c>
      <c r="DG230">
        <v>13905071</v>
      </c>
      <c r="DI230">
        <v>1</v>
      </c>
      <c r="DJ230">
        <v>0</v>
      </c>
      <c r="DK230">
        <v>0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25">
      <c r="A231" t="str">
        <f>"10/06/2022 20:17:31.448"</f>
        <v>10/06/2022 20:17:31.448</v>
      </c>
      <c r="C231" t="str">
        <f t="shared" si="26"/>
        <v>FFDFD3C0</v>
      </c>
      <c r="D231" t="s">
        <v>123</v>
      </c>
      <c r="E231">
        <v>27</v>
      </c>
      <c r="H231">
        <v>102</v>
      </c>
      <c r="I231" t="s">
        <v>151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ref="S231:T233" si="28">"20:17:31.133"</f>
        <v>20:17:31.133</v>
      </c>
      <c r="T231" t="str">
        <f t="shared" si="28"/>
        <v>20:17:31.133</v>
      </c>
      <c r="U231" t="str">
        <f t="shared" si="22"/>
        <v>A8A14F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9</v>
      </c>
      <c r="AF231" t="s">
        <v>125</v>
      </c>
      <c r="AG231">
        <v>0</v>
      </c>
      <c r="AH231">
        <v>3</v>
      </c>
      <c r="AI231">
        <v>1</v>
      </c>
      <c r="AJ231">
        <v>0</v>
      </c>
      <c r="AK231" t="s">
        <v>324</v>
      </c>
      <c r="AL231">
        <v>36.102725999999997</v>
      </c>
      <c r="AM231" t="s">
        <v>325</v>
      </c>
      <c r="AN231">
        <v>-79.963409999999996</v>
      </c>
      <c r="AO231">
        <v>100</v>
      </c>
      <c r="AP231">
        <v>1700</v>
      </c>
      <c r="AQ231" t="s">
        <v>129</v>
      </c>
      <c r="AR231">
        <v>-53</v>
      </c>
      <c r="AS231">
        <v>28</v>
      </c>
      <c r="AT231">
        <v>192</v>
      </c>
      <c r="BB231" t="str">
        <f t="shared" si="23"/>
        <v>1200</v>
      </c>
      <c r="BC231">
        <v>1</v>
      </c>
      <c r="BD231" t="str">
        <f t="shared" si="27"/>
        <v xml:space="preserve">N655WP  </v>
      </c>
      <c r="BE231">
        <v>1</v>
      </c>
      <c r="BG231">
        <v>0</v>
      </c>
      <c r="BH231">
        <v>0</v>
      </c>
      <c r="BI231">
        <v>0</v>
      </c>
      <c r="BJ231">
        <v>1725</v>
      </c>
      <c r="BK231">
        <v>25</v>
      </c>
      <c r="BL231" t="s">
        <v>180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>"20:17:31.136"</f>
        <v>20:17:31.136</v>
      </c>
      <c r="CF231">
        <v>136335489</v>
      </c>
      <c r="CS231">
        <v>3</v>
      </c>
      <c r="CT231">
        <v>2</v>
      </c>
      <c r="CU231">
        <v>0</v>
      </c>
      <c r="CV231">
        <v>2</v>
      </c>
      <c r="CW231">
        <v>0</v>
      </c>
      <c r="CX231">
        <v>6</v>
      </c>
      <c r="CY231">
        <v>7</v>
      </c>
      <c r="CZ231" t="s">
        <v>131</v>
      </c>
      <c r="DA231">
        <v>404</v>
      </c>
      <c r="DB231">
        <v>0</v>
      </c>
      <c r="DC231" t="s">
        <v>152</v>
      </c>
      <c r="DD231" t="s">
        <v>153</v>
      </c>
      <c r="DG231">
        <v>13905181</v>
      </c>
      <c r="DI231">
        <v>1</v>
      </c>
      <c r="DJ231">
        <v>0</v>
      </c>
      <c r="DK231">
        <v>0</v>
      </c>
      <c r="DL231">
        <v>0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25">
      <c r="A232" t="str">
        <f>"10/06/2022 20:17:31.448"</f>
        <v>10/06/2022 20:17:31.448</v>
      </c>
      <c r="C232" t="str">
        <f t="shared" si="26"/>
        <v>FFDFD3C0</v>
      </c>
      <c r="D232" t="s">
        <v>134</v>
      </c>
      <c r="E232">
        <v>4</v>
      </c>
      <c r="F232">
        <v>1004</v>
      </c>
      <c r="G232" t="s">
        <v>135</v>
      </c>
      <c r="J232" t="s">
        <v>136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28"/>
        <v>20:17:31.133</v>
      </c>
      <c r="T232" t="str">
        <f t="shared" si="28"/>
        <v>20:17:31.133</v>
      </c>
      <c r="U232" t="str">
        <f t="shared" si="22"/>
        <v>A8A14F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9</v>
      </c>
      <c r="AF232" t="s">
        <v>125</v>
      </c>
      <c r="AG232">
        <v>0</v>
      </c>
      <c r="AH232">
        <v>3</v>
      </c>
      <c r="AI232">
        <v>1</v>
      </c>
      <c r="AJ232">
        <v>0</v>
      </c>
      <c r="AK232" t="s">
        <v>324</v>
      </c>
      <c r="AL232">
        <v>36.102725999999997</v>
      </c>
      <c r="AM232" t="s">
        <v>325</v>
      </c>
      <c r="AN232">
        <v>-79.963409999999996</v>
      </c>
      <c r="AO232">
        <v>100</v>
      </c>
      <c r="AP232">
        <v>1700</v>
      </c>
      <c r="AQ232" t="s">
        <v>129</v>
      </c>
      <c r="AR232">
        <v>-53</v>
      </c>
      <c r="AS232">
        <v>28</v>
      </c>
      <c r="AT232">
        <v>192</v>
      </c>
      <c r="BB232" t="str">
        <f t="shared" si="23"/>
        <v>1200</v>
      </c>
      <c r="BC232">
        <v>1</v>
      </c>
      <c r="BD232" t="str">
        <f t="shared" si="27"/>
        <v xml:space="preserve">N655WP  </v>
      </c>
      <c r="BE232">
        <v>1</v>
      </c>
      <c r="BG232">
        <v>0</v>
      </c>
      <c r="BH232">
        <v>0</v>
      </c>
      <c r="BI232">
        <v>0</v>
      </c>
      <c r="BJ232">
        <v>1725</v>
      </c>
      <c r="BK232">
        <v>25</v>
      </c>
      <c r="BL232" t="s">
        <v>180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>"20:17:31.136"</f>
        <v>20:17:31.136</v>
      </c>
      <c r="CF232">
        <v>136335489</v>
      </c>
      <c r="CS232">
        <v>3</v>
      </c>
      <c r="CT232">
        <v>2</v>
      </c>
      <c r="CU232">
        <v>0</v>
      </c>
      <c r="CV232">
        <v>2</v>
      </c>
      <c r="CW232">
        <v>0</v>
      </c>
      <c r="CX232">
        <v>6</v>
      </c>
      <c r="CY232">
        <v>7</v>
      </c>
      <c r="CZ232" t="s">
        <v>131</v>
      </c>
      <c r="DA232">
        <v>404</v>
      </c>
      <c r="DB232">
        <v>0</v>
      </c>
      <c r="DC232" t="s">
        <v>152</v>
      </c>
      <c r="DD232" t="s">
        <v>153</v>
      </c>
      <c r="DG232">
        <v>13905181</v>
      </c>
      <c r="DI232">
        <v>1</v>
      </c>
      <c r="DJ232">
        <v>0</v>
      </c>
      <c r="DK232">
        <v>1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25">
      <c r="A233" t="str">
        <f>"10/06/2022 20:17:31.448"</f>
        <v>10/06/2022 20:17:31.448</v>
      </c>
      <c r="C233" t="str">
        <f t="shared" si="26"/>
        <v>FFDFD3C0</v>
      </c>
      <c r="D233" t="s">
        <v>123</v>
      </c>
      <c r="E233">
        <v>25</v>
      </c>
      <c r="H233">
        <v>100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28"/>
        <v>20:17:31.133</v>
      </c>
      <c r="T233" t="str">
        <f t="shared" si="28"/>
        <v>20:17:31.133</v>
      </c>
      <c r="U233" t="str">
        <f t="shared" si="22"/>
        <v>A8A14F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9</v>
      </c>
      <c r="AF233" t="s">
        <v>125</v>
      </c>
      <c r="AG233">
        <v>0</v>
      </c>
      <c r="AH233">
        <v>3</v>
      </c>
      <c r="AI233">
        <v>1</v>
      </c>
      <c r="AJ233">
        <v>0</v>
      </c>
      <c r="AK233" t="s">
        <v>324</v>
      </c>
      <c r="AL233">
        <v>36.102725999999997</v>
      </c>
      <c r="AM233" t="s">
        <v>325</v>
      </c>
      <c r="AN233">
        <v>-79.963409999999996</v>
      </c>
      <c r="AO233">
        <v>100</v>
      </c>
      <c r="AP233">
        <v>1700</v>
      </c>
      <c r="AQ233" t="s">
        <v>129</v>
      </c>
      <c r="AR233">
        <v>-53</v>
      </c>
      <c r="AS233">
        <v>28</v>
      </c>
      <c r="AT233">
        <v>192</v>
      </c>
      <c r="BB233" t="str">
        <f t="shared" si="23"/>
        <v>1200</v>
      </c>
      <c r="BC233">
        <v>1</v>
      </c>
      <c r="BD233" t="str">
        <f t="shared" si="27"/>
        <v xml:space="preserve">N655WP  </v>
      </c>
      <c r="BE233">
        <v>1</v>
      </c>
      <c r="BG233">
        <v>0</v>
      </c>
      <c r="BH233">
        <v>0</v>
      </c>
      <c r="BI233">
        <v>0</v>
      </c>
      <c r="BJ233">
        <v>1725</v>
      </c>
      <c r="BK233">
        <v>25</v>
      </c>
      <c r="BL233" t="s">
        <v>180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>"20:17:31.136"</f>
        <v>20:17:31.136</v>
      </c>
      <c r="CF233">
        <v>136335489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6</v>
      </c>
      <c r="CY233">
        <v>7</v>
      </c>
      <c r="CZ233" t="s">
        <v>131</v>
      </c>
      <c r="DA233">
        <v>404</v>
      </c>
      <c r="DB233">
        <v>0</v>
      </c>
      <c r="DC233" t="s">
        <v>152</v>
      </c>
      <c r="DD233" t="s">
        <v>153</v>
      </c>
      <c r="DG233">
        <v>13905181</v>
      </c>
      <c r="DI233">
        <v>1</v>
      </c>
      <c r="DJ233">
        <v>0</v>
      </c>
      <c r="DK233">
        <v>1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25">
      <c r="A234" t="str">
        <f>"10/06/2022 20:17:33.048"</f>
        <v>10/06/2022 20:17:33.048</v>
      </c>
      <c r="C234" t="str">
        <f t="shared" si="26"/>
        <v>FFDFD3C0</v>
      </c>
      <c r="D234" t="s">
        <v>134</v>
      </c>
      <c r="E234">
        <v>5</v>
      </c>
      <c r="F234">
        <v>1005</v>
      </c>
      <c r="G234" t="s">
        <v>155</v>
      </c>
      <c r="J234" t="s">
        <v>136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"20:17:32.766"</f>
        <v>20:17:32.766</v>
      </c>
      <c r="T234" t="str">
        <f>"20:17:32.066"</f>
        <v>20:17:32.066</v>
      </c>
      <c r="U234" t="str">
        <f t="shared" si="22"/>
        <v>A8A14F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9</v>
      </c>
      <c r="AF234" t="s">
        <v>145</v>
      </c>
      <c r="AG234">
        <v>0</v>
      </c>
      <c r="AH234">
        <v>3</v>
      </c>
      <c r="AI234">
        <v>1</v>
      </c>
      <c r="AJ234">
        <v>0</v>
      </c>
      <c r="AK234" t="s">
        <v>273</v>
      </c>
      <c r="AL234">
        <v>36.102941000000001</v>
      </c>
      <c r="AM234" t="s">
        <v>326</v>
      </c>
      <c r="AN234">
        <v>-79.963881999999998</v>
      </c>
      <c r="AO234">
        <v>100</v>
      </c>
      <c r="AP234">
        <v>1800</v>
      </c>
      <c r="AQ234" t="s">
        <v>129</v>
      </c>
      <c r="AR234">
        <v>-51</v>
      </c>
      <c r="AS234">
        <v>31</v>
      </c>
      <c r="AT234">
        <v>640</v>
      </c>
      <c r="BB234" t="str">
        <f t="shared" si="23"/>
        <v>1200</v>
      </c>
      <c r="BC234">
        <v>1</v>
      </c>
      <c r="BD234" t="str">
        <f t="shared" si="27"/>
        <v xml:space="preserve">N655WP  </v>
      </c>
      <c r="BE234">
        <v>1</v>
      </c>
      <c r="BG234">
        <v>0</v>
      </c>
      <c r="BH234">
        <v>0</v>
      </c>
      <c r="BI234">
        <v>0</v>
      </c>
      <c r="BJ234">
        <v>1725</v>
      </c>
      <c r="BK234">
        <v>-75</v>
      </c>
      <c r="BL234" t="s">
        <v>148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>"20:17:32.771"</f>
        <v>20:17:32.771</v>
      </c>
      <c r="CF234">
        <v>771176180</v>
      </c>
      <c r="CS234">
        <v>3</v>
      </c>
      <c r="CT234">
        <v>2</v>
      </c>
      <c r="CU234">
        <v>0</v>
      </c>
      <c r="CV234">
        <v>2</v>
      </c>
      <c r="CW234">
        <v>0</v>
      </c>
      <c r="CX234">
        <v>6</v>
      </c>
      <c r="CY234">
        <v>7</v>
      </c>
      <c r="CZ234" t="s">
        <v>131</v>
      </c>
      <c r="DA234">
        <v>404</v>
      </c>
      <c r="DB234">
        <v>0</v>
      </c>
      <c r="DC234" t="s">
        <v>152</v>
      </c>
      <c r="DD234" t="s">
        <v>153</v>
      </c>
      <c r="DG234">
        <v>13905527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25">
      <c r="A235" t="str">
        <f>"10/06/2022 20:17:33.532"</f>
        <v>10/06/2022 20:17:33.532</v>
      </c>
      <c r="C235" t="str">
        <f t="shared" si="26"/>
        <v>FFDFD3C0</v>
      </c>
      <c r="D235" t="s">
        <v>123</v>
      </c>
      <c r="E235">
        <v>25</v>
      </c>
      <c r="H235">
        <v>100</v>
      </c>
      <c r="I235" t="s">
        <v>124</v>
      </c>
      <c r="J235" t="s">
        <v>125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"20:17:33.250"</f>
        <v>20:17:33.250</v>
      </c>
      <c r="T235" t="str">
        <f>"20:17:33.150"</f>
        <v>20:17:33.150</v>
      </c>
      <c r="U235" t="str">
        <f t="shared" si="22"/>
        <v>A8A14F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9</v>
      </c>
      <c r="AF235" t="s">
        <v>125</v>
      </c>
      <c r="AG235">
        <v>0</v>
      </c>
      <c r="AH235">
        <v>3</v>
      </c>
      <c r="AI235">
        <v>1</v>
      </c>
      <c r="AJ235">
        <v>0</v>
      </c>
      <c r="AK235" t="s">
        <v>327</v>
      </c>
      <c r="AL235">
        <v>36.103026999999997</v>
      </c>
      <c r="AM235" t="s">
        <v>328</v>
      </c>
      <c r="AN235">
        <v>-79.964054000000004</v>
      </c>
      <c r="AO235">
        <v>100</v>
      </c>
      <c r="AP235">
        <v>1800</v>
      </c>
      <c r="AQ235" t="s">
        <v>129</v>
      </c>
      <c r="AR235">
        <v>-49</v>
      </c>
      <c r="AS235">
        <v>34</v>
      </c>
      <c r="AT235">
        <v>384</v>
      </c>
      <c r="BB235" t="str">
        <f t="shared" si="23"/>
        <v>1200</v>
      </c>
      <c r="BC235">
        <v>1</v>
      </c>
      <c r="BD235" t="str">
        <f t="shared" si="27"/>
        <v xml:space="preserve">N655WP  </v>
      </c>
      <c r="BE235">
        <v>1</v>
      </c>
      <c r="BG235">
        <v>0</v>
      </c>
      <c r="BH235">
        <v>0</v>
      </c>
      <c r="BI235">
        <v>0</v>
      </c>
      <c r="BJ235">
        <v>1725</v>
      </c>
      <c r="BK235">
        <v>-75</v>
      </c>
      <c r="BL235" t="s">
        <v>180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"20:17:33.251"</f>
        <v>20:17:33.251</v>
      </c>
      <c r="CF235">
        <v>251197997</v>
      </c>
      <c r="CS235">
        <v>3</v>
      </c>
      <c r="CT235">
        <v>2</v>
      </c>
      <c r="CU235">
        <v>0</v>
      </c>
      <c r="CV235">
        <v>2</v>
      </c>
      <c r="CW235">
        <v>0</v>
      </c>
      <c r="CX235">
        <v>6</v>
      </c>
      <c r="CY235">
        <v>7</v>
      </c>
      <c r="CZ235" t="s">
        <v>131</v>
      </c>
      <c r="DA235">
        <v>403</v>
      </c>
      <c r="DB235">
        <v>0</v>
      </c>
      <c r="DC235" t="s">
        <v>199</v>
      </c>
      <c r="DD235" t="s">
        <v>200</v>
      </c>
      <c r="DG235">
        <v>142033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25">
      <c r="A236" t="str">
        <f>"10/06/2022 20:17:33.563"</f>
        <v>10/06/2022 20:17:33.563</v>
      </c>
      <c r="C236" t="str">
        <f t="shared" si="26"/>
        <v>FFDFD3C0</v>
      </c>
      <c r="D236" t="s">
        <v>123</v>
      </c>
      <c r="E236">
        <v>27</v>
      </c>
      <c r="H236">
        <v>102</v>
      </c>
      <c r="I236" t="s">
        <v>151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"20:17:33.250"</f>
        <v>20:17:33.250</v>
      </c>
      <c r="T236" t="str">
        <f>"20:17:33.150"</f>
        <v>20:17:33.150</v>
      </c>
      <c r="U236" t="str">
        <f t="shared" si="22"/>
        <v>A8A14F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9</v>
      </c>
      <c r="AF236" t="s">
        <v>125</v>
      </c>
      <c r="AG236">
        <v>0</v>
      </c>
      <c r="AH236">
        <v>3</v>
      </c>
      <c r="AI236">
        <v>1</v>
      </c>
      <c r="AJ236">
        <v>0</v>
      </c>
      <c r="AK236" t="s">
        <v>327</v>
      </c>
      <c r="AL236">
        <v>36.103026999999997</v>
      </c>
      <c r="AM236" t="s">
        <v>328</v>
      </c>
      <c r="AN236">
        <v>-79.964054000000004</v>
      </c>
      <c r="AO236">
        <v>100</v>
      </c>
      <c r="AP236">
        <v>1800</v>
      </c>
      <c r="AQ236" t="s">
        <v>129</v>
      </c>
      <c r="AR236">
        <v>-49</v>
      </c>
      <c r="AS236">
        <v>34</v>
      </c>
      <c r="AT236">
        <v>384</v>
      </c>
      <c r="BB236" t="str">
        <f t="shared" si="23"/>
        <v>1200</v>
      </c>
      <c r="BC236">
        <v>1</v>
      </c>
      <c r="BD236" t="str">
        <f t="shared" si="27"/>
        <v xml:space="preserve">N655WP  </v>
      </c>
      <c r="BE236">
        <v>1</v>
      </c>
      <c r="BG236">
        <v>0</v>
      </c>
      <c r="BH236">
        <v>0</v>
      </c>
      <c r="BI236">
        <v>0</v>
      </c>
      <c r="BJ236">
        <v>1725</v>
      </c>
      <c r="BK236">
        <v>-75</v>
      </c>
      <c r="BL236" t="s">
        <v>180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"20:17:33.251"</f>
        <v>20:17:33.251</v>
      </c>
      <c r="CF236">
        <v>251197997</v>
      </c>
      <c r="CS236">
        <v>3</v>
      </c>
      <c r="CT236">
        <v>2</v>
      </c>
      <c r="CU236">
        <v>0</v>
      </c>
      <c r="CV236">
        <v>2</v>
      </c>
      <c r="CW236">
        <v>0</v>
      </c>
      <c r="CX236">
        <v>6</v>
      </c>
      <c r="CY236">
        <v>7</v>
      </c>
      <c r="CZ236" t="s">
        <v>131</v>
      </c>
      <c r="DA236">
        <v>403</v>
      </c>
      <c r="DB236">
        <v>0</v>
      </c>
      <c r="DC236" t="s">
        <v>199</v>
      </c>
      <c r="DD236" t="s">
        <v>200</v>
      </c>
      <c r="DG236">
        <v>142033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25">
      <c r="A237" t="str">
        <f>"10/06/2022 20:17:33.563"</f>
        <v>10/06/2022 20:17:33.563</v>
      </c>
      <c r="C237" t="str">
        <f t="shared" si="26"/>
        <v>FFDFD3C0</v>
      </c>
      <c r="D237" t="s">
        <v>134</v>
      </c>
      <c r="E237">
        <v>4</v>
      </c>
      <c r="F237">
        <v>1004</v>
      </c>
      <c r="G237" t="s">
        <v>135</v>
      </c>
      <c r="J237" t="s">
        <v>136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"20:17:33.250"</f>
        <v>20:17:33.250</v>
      </c>
      <c r="T237" t="str">
        <f>"20:17:33.150"</f>
        <v>20:17:33.150</v>
      </c>
      <c r="U237" t="str">
        <f t="shared" si="22"/>
        <v>A8A14F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9</v>
      </c>
      <c r="AF237" t="s">
        <v>125</v>
      </c>
      <c r="AG237">
        <v>0</v>
      </c>
      <c r="AH237">
        <v>3</v>
      </c>
      <c r="AI237">
        <v>1</v>
      </c>
      <c r="AJ237">
        <v>0</v>
      </c>
      <c r="AK237" t="s">
        <v>327</v>
      </c>
      <c r="AL237">
        <v>36.103026999999997</v>
      </c>
      <c r="AM237" t="s">
        <v>328</v>
      </c>
      <c r="AN237">
        <v>-79.964054000000004</v>
      </c>
      <c r="AO237">
        <v>100</v>
      </c>
      <c r="AP237">
        <v>1800</v>
      </c>
      <c r="AQ237" t="s">
        <v>129</v>
      </c>
      <c r="AR237">
        <v>-49</v>
      </c>
      <c r="AS237">
        <v>34</v>
      </c>
      <c r="AT237">
        <v>384</v>
      </c>
      <c r="BB237" t="str">
        <f t="shared" si="23"/>
        <v>1200</v>
      </c>
      <c r="BC237">
        <v>1</v>
      </c>
      <c r="BD237" t="str">
        <f t="shared" si="27"/>
        <v xml:space="preserve">N655WP  </v>
      </c>
      <c r="BE237">
        <v>1</v>
      </c>
      <c r="BG237">
        <v>0</v>
      </c>
      <c r="BH237">
        <v>0</v>
      </c>
      <c r="BI237">
        <v>0</v>
      </c>
      <c r="BJ237">
        <v>1725</v>
      </c>
      <c r="BK237">
        <v>-75</v>
      </c>
      <c r="BL237" t="s">
        <v>180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"20:17:33.251"</f>
        <v>20:17:33.251</v>
      </c>
      <c r="CF237">
        <v>251197997</v>
      </c>
      <c r="CS237">
        <v>3</v>
      </c>
      <c r="CT237">
        <v>2</v>
      </c>
      <c r="CU237">
        <v>0</v>
      </c>
      <c r="CV237">
        <v>2</v>
      </c>
      <c r="CW237">
        <v>0</v>
      </c>
      <c r="CX237">
        <v>6</v>
      </c>
      <c r="CY237">
        <v>7</v>
      </c>
      <c r="CZ237" t="s">
        <v>131</v>
      </c>
      <c r="DA237">
        <v>403</v>
      </c>
      <c r="DB237">
        <v>0</v>
      </c>
      <c r="DC237" t="s">
        <v>199</v>
      </c>
      <c r="DD237" t="s">
        <v>200</v>
      </c>
      <c r="DG237">
        <v>142033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25">
      <c r="A238" t="str">
        <f>"10/06/2022 20:17:34.360"</f>
        <v>10/06/2022 20:17:34.360</v>
      </c>
      <c r="C238" t="str">
        <f t="shared" si="26"/>
        <v>FFDFD3C0</v>
      </c>
      <c r="D238" t="s">
        <v>123</v>
      </c>
      <c r="E238">
        <v>27</v>
      </c>
      <c r="H238">
        <v>102</v>
      </c>
      <c r="I238" t="s">
        <v>151</v>
      </c>
      <c r="J238" t="s">
        <v>125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"20:17:34.086"</f>
        <v>20:17:34.086</v>
      </c>
      <c r="T238" t="str">
        <f>"20:17:33.686"</f>
        <v>20:17:33.686</v>
      </c>
      <c r="U238" t="str">
        <f t="shared" si="22"/>
        <v>A8A14F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9</v>
      </c>
      <c r="AF238" t="s">
        <v>125</v>
      </c>
      <c r="AG238">
        <v>0</v>
      </c>
      <c r="AH238">
        <v>3</v>
      </c>
      <c r="AI238">
        <v>1</v>
      </c>
      <c r="AJ238">
        <v>0</v>
      </c>
      <c r="AK238" t="s">
        <v>329</v>
      </c>
      <c r="AL238">
        <v>36.103177000000002</v>
      </c>
      <c r="AM238" t="s">
        <v>330</v>
      </c>
      <c r="AN238">
        <v>-79.964224999999999</v>
      </c>
      <c r="AO238">
        <v>100</v>
      </c>
      <c r="AP238">
        <v>1800</v>
      </c>
      <c r="AQ238" t="s">
        <v>129</v>
      </c>
      <c r="AR238">
        <v>-48</v>
      </c>
      <c r="AS238">
        <v>35</v>
      </c>
      <c r="AT238">
        <v>448</v>
      </c>
      <c r="BB238" t="str">
        <f t="shared" si="23"/>
        <v>1200</v>
      </c>
      <c r="BC238">
        <v>1</v>
      </c>
      <c r="BD238" t="str">
        <f t="shared" si="27"/>
        <v xml:space="preserve">N655WP  </v>
      </c>
      <c r="BE238">
        <v>1</v>
      </c>
      <c r="BG238">
        <v>0</v>
      </c>
      <c r="BH238">
        <v>0</v>
      </c>
      <c r="BI238">
        <v>0</v>
      </c>
      <c r="BJ238">
        <v>1750</v>
      </c>
      <c r="BK238">
        <v>-50</v>
      </c>
      <c r="BL238" t="s">
        <v>180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"20:17:34.091"</f>
        <v>20:17:34.091</v>
      </c>
      <c r="CF238">
        <v>91047588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6</v>
      </c>
      <c r="CY238">
        <v>7</v>
      </c>
      <c r="CZ238" t="s">
        <v>131</v>
      </c>
      <c r="DA238">
        <v>404</v>
      </c>
      <c r="DB238">
        <v>0</v>
      </c>
      <c r="DC238" t="s">
        <v>152</v>
      </c>
      <c r="DD238" t="s">
        <v>153</v>
      </c>
      <c r="DG238">
        <v>13905812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25">
      <c r="A239" t="str">
        <f>"10/06/2022 20:17:34.360"</f>
        <v>10/06/2022 20:17:34.360</v>
      </c>
      <c r="C239" t="str">
        <f t="shared" si="26"/>
        <v>FFDFD3C0</v>
      </c>
      <c r="D239" t="s">
        <v>134</v>
      </c>
      <c r="E239">
        <v>4</v>
      </c>
      <c r="F239">
        <v>1004</v>
      </c>
      <c r="G239" t="s">
        <v>135</v>
      </c>
      <c r="J239" t="s">
        <v>136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"20:17:34.086"</f>
        <v>20:17:34.086</v>
      </c>
      <c r="T239" t="str">
        <f>"20:17:33.686"</f>
        <v>20:17:33.686</v>
      </c>
      <c r="U239" t="str">
        <f t="shared" si="22"/>
        <v>A8A14F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9</v>
      </c>
      <c r="AF239" t="s">
        <v>125</v>
      </c>
      <c r="AG239">
        <v>0</v>
      </c>
      <c r="AH239">
        <v>3</v>
      </c>
      <c r="AI239">
        <v>1</v>
      </c>
      <c r="AJ239">
        <v>0</v>
      </c>
      <c r="AK239" t="s">
        <v>329</v>
      </c>
      <c r="AL239">
        <v>36.103177000000002</v>
      </c>
      <c r="AM239" t="s">
        <v>330</v>
      </c>
      <c r="AN239">
        <v>-79.964224999999999</v>
      </c>
      <c r="AO239">
        <v>100</v>
      </c>
      <c r="AP239">
        <v>1800</v>
      </c>
      <c r="AQ239" t="s">
        <v>129</v>
      </c>
      <c r="AR239">
        <v>-48</v>
      </c>
      <c r="AS239">
        <v>35</v>
      </c>
      <c r="AT239">
        <v>448</v>
      </c>
      <c r="BB239" t="str">
        <f t="shared" si="23"/>
        <v>1200</v>
      </c>
      <c r="BC239">
        <v>1</v>
      </c>
      <c r="BD239" t="str">
        <f t="shared" si="27"/>
        <v xml:space="preserve">N655WP  </v>
      </c>
      <c r="BE239">
        <v>1</v>
      </c>
      <c r="BG239">
        <v>0</v>
      </c>
      <c r="BH239">
        <v>0</v>
      </c>
      <c r="BI239">
        <v>0</v>
      </c>
      <c r="BJ239">
        <v>1750</v>
      </c>
      <c r="BK239">
        <v>-50</v>
      </c>
      <c r="BL239" t="s">
        <v>180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"20:17:34.091"</f>
        <v>20:17:34.091</v>
      </c>
      <c r="CF239">
        <v>91047588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6</v>
      </c>
      <c r="CY239">
        <v>7</v>
      </c>
      <c r="CZ239" t="s">
        <v>131</v>
      </c>
      <c r="DA239">
        <v>404</v>
      </c>
      <c r="DB239">
        <v>0</v>
      </c>
      <c r="DC239" t="s">
        <v>152</v>
      </c>
      <c r="DD239" t="s">
        <v>153</v>
      </c>
      <c r="DG239">
        <v>13905812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1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25">
      <c r="A240" t="str">
        <f>"10/06/2022 20:17:34.360"</f>
        <v>10/06/2022 20:17:34.360</v>
      </c>
      <c r="C240" t="str">
        <f t="shared" si="26"/>
        <v>FFDFD3C0</v>
      </c>
      <c r="D240" t="s">
        <v>123</v>
      </c>
      <c r="E240">
        <v>25</v>
      </c>
      <c r="H240">
        <v>100</v>
      </c>
      <c r="I240" t="s">
        <v>124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"20:17:34.086"</f>
        <v>20:17:34.086</v>
      </c>
      <c r="T240" t="str">
        <f>"20:17:33.686"</f>
        <v>20:17:33.686</v>
      </c>
      <c r="U240" t="str">
        <f t="shared" si="22"/>
        <v>A8A14F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9</v>
      </c>
      <c r="AF240" t="s">
        <v>125</v>
      </c>
      <c r="AG240">
        <v>0</v>
      </c>
      <c r="AH240">
        <v>3</v>
      </c>
      <c r="AI240">
        <v>1</v>
      </c>
      <c r="AJ240">
        <v>0</v>
      </c>
      <c r="AK240" t="s">
        <v>329</v>
      </c>
      <c r="AL240">
        <v>36.103177000000002</v>
      </c>
      <c r="AM240" t="s">
        <v>330</v>
      </c>
      <c r="AN240">
        <v>-79.964224999999999</v>
      </c>
      <c r="AO240">
        <v>100</v>
      </c>
      <c r="AP240">
        <v>1800</v>
      </c>
      <c r="AQ240" t="s">
        <v>129</v>
      </c>
      <c r="AR240">
        <v>-48</v>
      </c>
      <c r="AS240">
        <v>35</v>
      </c>
      <c r="AT240">
        <v>448</v>
      </c>
      <c r="BB240" t="str">
        <f t="shared" si="23"/>
        <v>1200</v>
      </c>
      <c r="BC240">
        <v>1</v>
      </c>
      <c r="BD240" t="str">
        <f t="shared" si="27"/>
        <v xml:space="preserve">N655WP  </v>
      </c>
      <c r="BE240">
        <v>1</v>
      </c>
      <c r="BG240">
        <v>0</v>
      </c>
      <c r="BH240">
        <v>0</v>
      </c>
      <c r="BI240">
        <v>0</v>
      </c>
      <c r="BJ240">
        <v>1750</v>
      </c>
      <c r="BK240">
        <v>-50</v>
      </c>
      <c r="BL240" t="s">
        <v>180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"20:17:34.091"</f>
        <v>20:17:34.091</v>
      </c>
      <c r="CF240">
        <v>91047588</v>
      </c>
      <c r="CS240">
        <v>3</v>
      </c>
      <c r="CT240">
        <v>2</v>
      </c>
      <c r="CU240">
        <v>0</v>
      </c>
      <c r="CV240">
        <v>2</v>
      </c>
      <c r="CW240">
        <v>0</v>
      </c>
      <c r="CX240">
        <v>6</v>
      </c>
      <c r="CY240">
        <v>7</v>
      </c>
      <c r="CZ240" t="s">
        <v>131</v>
      </c>
      <c r="DA240">
        <v>404</v>
      </c>
      <c r="DB240">
        <v>0</v>
      </c>
      <c r="DC240" t="s">
        <v>152</v>
      </c>
      <c r="DD240" t="s">
        <v>153</v>
      </c>
      <c r="DG240">
        <v>13905812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25">
      <c r="A241" t="str">
        <f>"10/06/2022 20:17:34.360"</f>
        <v>10/06/2022 20:17:34.360</v>
      </c>
      <c r="C241" t="str">
        <f t="shared" si="26"/>
        <v>FFDFD3C0</v>
      </c>
      <c r="D241" t="s">
        <v>134</v>
      </c>
      <c r="E241">
        <v>5</v>
      </c>
      <c r="F241">
        <v>1005</v>
      </c>
      <c r="G241" t="s">
        <v>155</v>
      </c>
      <c r="J241" t="s">
        <v>136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"20:17:34.086"</f>
        <v>20:17:34.086</v>
      </c>
      <c r="T241" t="str">
        <f>"20:17:33.686"</f>
        <v>20:17:33.686</v>
      </c>
      <c r="U241" t="str">
        <f t="shared" si="22"/>
        <v>A8A14F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9</v>
      </c>
      <c r="AF241" t="s">
        <v>145</v>
      </c>
      <c r="AG241">
        <v>0</v>
      </c>
      <c r="AH241">
        <v>3</v>
      </c>
      <c r="AI241">
        <v>1</v>
      </c>
      <c r="AJ241">
        <v>0</v>
      </c>
      <c r="AK241" t="s">
        <v>329</v>
      </c>
      <c r="AL241">
        <v>36.103177000000002</v>
      </c>
      <c r="AM241" t="s">
        <v>330</v>
      </c>
      <c r="AN241">
        <v>-79.964224999999999</v>
      </c>
      <c r="AO241">
        <v>100</v>
      </c>
      <c r="AP241">
        <v>1800</v>
      </c>
      <c r="AQ241" t="s">
        <v>129</v>
      </c>
      <c r="AR241">
        <v>-48</v>
      </c>
      <c r="AS241">
        <v>35</v>
      </c>
      <c r="AT241">
        <v>448</v>
      </c>
      <c r="BB241" t="str">
        <f t="shared" si="23"/>
        <v>1200</v>
      </c>
      <c r="BC241">
        <v>1</v>
      </c>
      <c r="BD241" t="str">
        <f t="shared" si="27"/>
        <v xml:space="preserve">N655WP  </v>
      </c>
      <c r="BE241">
        <v>1</v>
      </c>
      <c r="BG241">
        <v>0</v>
      </c>
      <c r="BH241">
        <v>0</v>
      </c>
      <c r="BI241">
        <v>0</v>
      </c>
      <c r="BJ241">
        <v>1750</v>
      </c>
      <c r="BK241">
        <v>-50</v>
      </c>
      <c r="BL241" t="s">
        <v>148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"20:17:34.091"</f>
        <v>20:17:34.091</v>
      </c>
      <c r="CF241">
        <v>91047588</v>
      </c>
      <c r="CS241">
        <v>3</v>
      </c>
      <c r="CT241">
        <v>2</v>
      </c>
      <c r="CU241">
        <v>0</v>
      </c>
      <c r="CV241">
        <v>2</v>
      </c>
      <c r="CW241">
        <v>0</v>
      </c>
      <c r="CX241">
        <v>6</v>
      </c>
      <c r="CY241">
        <v>7</v>
      </c>
      <c r="CZ241" t="s">
        <v>131</v>
      </c>
      <c r="DA241">
        <v>404</v>
      </c>
      <c r="DB241">
        <v>0</v>
      </c>
      <c r="DC241" t="s">
        <v>152</v>
      </c>
      <c r="DD241" t="s">
        <v>153</v>
      </c>
      <c r="DG241">
        <v>13905812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25">
      <c r="A242" t="str">
        <f>"10/06/2022 20:17:35.345"</f>
        <v>10/06/2022 20:17:35.345</v>
      </c>
      <c r="C242" t="str">
        <f t="shared" si="26"/>
        <v>FFDFD3C0</v>
      </c>
      <c r="D242" t="s">
        <v>134</v>
      </c>
      <c r="E242">
        <v>4</v>
      </c>
      <c r="F242">
        <v>1004</v>
      </c>
      <c r="G242" t="s">
        <v>135</v>
      </c>
      <c r="J242" t="s">
        <v>136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"20:17:34.594"</f>
        <v>20:17:34.594</v>
      </c>
      <c r="T242" t="str">
        <f>"20:17:34.194"</f>
        <v>20:17:34.194</v>
      </c>
      <c r="U242" t="str">
        <f t="shared" si="22"/>
        <v>A8A14F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9</v>
      </c>
      <c r="AF242" t="s">
        <v>125</v>
      </c>
      <c r="AG242">
        <v>0</v>
      </c>
      <c r="AH242">
        <v>3</v>
      </c>
      <c r="AI242">
        <v>1</v>
      </c>
      <c r="AJ242">
        <v>0</v>
      </c>
      <c r="AK242" t="s">
        <v>263</v>
      </c>
      <c r="AL242">
        <v>36.103262999999998</v>
      </c>
      <c r="AM242" t="s">
        <v>331</v>
      </c>
      <c r="AN242">
        <v>-79.964397000000005</v>
      </c>
      <c r="AO242">
        <v>100</v>
      </c>
      <c r="AP242">
        <v>1800</v>
      </c>
      <c r="AQ242" t="s">
        <v>129</v>
      </c>
      <c r="AR242">
        <v>-47</v>
      </c>
      <c r="AS242">
        <v>36</v>
      </c>
      <c r="AT242">
        <v>512</v>
      </c>
      <c r="BB242" t="str">
        <f t="shared" si="23"/>
        <v>1200</v>
      </c>
      <c r="BC242">
        <v>1</v>
      </c>
      <c r="BD242" t="str">
        <f t="shared" si="27"/>
        <v xml:space="preserve">N655WP  </v>
      </c>
      <c r="BE242">
        <v>1</v>
      </c>
      <c r="BG242">
        <v>0</v>
      </c>
      <c r="BH242">
        <v>0</v>
      </c>
      <c r="BI242">
        <v>0</v>
      </c>
      <c r="BJ242">
        <v>1725</v>
      </c>
      <c r="BK242">
        <v>-75</v>
      </c>
      <c r="BL242" t="s">
        <v>180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"20:17:34.601"</f>
        <v>20:17:34.601</v>
      </c>
      <c r="CF242">
        <v>601311602</v>
      </c>
      <c r="CS242">
        <v>3</v>
      </c>
      <c r="CT242">
        <v>2</v>
      </c>
      <c r="CU242">
        <v>0</v>
      </c>
      <c r="CV242">
        <v>2</v>
      </c>
      <c r="CW242">
        <v>0</v>
      </c>
      <c r="CX242">
        <v>5</v>
      </c>
      <c r="CY242">
        <v>7</v>
      </c>
      <c r="CZ242" t="s">
        <v>131</v>
      </c>
      <c r="DA242">
        <v>391</v>
      </c>
      <c r="DB242">
        <v>1</v>
      </c>
      <c r="DC242" t="s">
        <v>132</v>
      </c>
      <c r="DD242" t="s">
        <v>133</v>
      </c>
      <c r="DG242">
        <v>8262683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25">
      <c r="A243" t="str">
        <f>"10/06/2022 20:17:35.345"</f>
        <v>10/06/2022 20:17:35.345</v>
      </c>
      <c r="C243" t="str">
        <f t="shared" si="26"/>
        <v>FFDFD3C0</v>
      </c>
      <c r="D243" t="s">
        <v>123</v>
      </c>
      <c r="E243">
        <v>25</v>
      </c>
      <c r="H243">
        <v>100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"20:17:34.594"</f>
        <v>20:17:34.594</v>
      </c>
      <c r="T243" t="str">
        <f>"20:17:34.194"</f>
        <v>20:17:34.194</v>
      </c>
      <c r="U243" t="str">
        <f t="shared" si="22"/>
        <v>A8A14F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9</v>
      </c>
      <c r="AF243" t="s">
        <v>125</v>
      </c>
      <c r="AG243">
        <v>0</v>
      </c>
      <c r="AH243">
        <v>3</v>
      </c>
      <c r="AI243">
        <v>1</v>
      </c>
      <c r="AJ243">
        <v>0</v>
      </c>
      <c r="AK243" t="s">
        <v>263</v>
      </c>
      <c r="AL243">
        <v>36.103262999999998</v>
      </c>
      <c r="AM243" t="s">
        <v>331</v>
      </c>
      <c r="AN243">
        <v>-79.964397000000005</v>
      </c>
      <c r="AO243">
        <v>100</v>
      </c>
      <c r="AP243">
        <v>1800</v>
      </c>
      <c r="AQ243" t="s">
        <v>129</v>
      </c>
      <c r="AR243">
        <v>-47</v>
      </c>
      <c r="AS243">
        <v>36</v>
      </c>
      <c r="AT243">
        <v>512</v>
      </c>
      <c r="BB243" t="str">
        <f t="shared" si="23"/>
        <v>1200</v>
      </c>
      <c r="BC243">
        <v>1</v>
      </c>
      <c r="BD243" t="str">
        <f t="shared" si="27"/>
        <v xml:space="preserve">N655WP  </v>
      </c>
      <c r="BE243">
        <v>1</v>
      </c>
      <c r="BG243">
        <v>0</v>
      </c>
      <c r="BH243">
        <v>0</v>
      </c>
      <c r="BI243">
        <v>0</v>
      </c>
      <c r="BJ243">
        <v>1725</v>
      </c>
      <c r="BK243">
        <v>-75</v>
      </c>
      <c r="BL243" t="s">
        <v>180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>"20:17:34.601"</f>
        <v>20:17:34.601</v>
      </c>
      <c r="CF243">
        <v>601311602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5</v>
      </c>
      <c r="CY243">
        <v>7</v>
      </c>
      <c r="CZ243" t="s">
        <v>131</v>
      </c>
      <c r="DA243">
        <v>391</v>
      </c>
      <c r="DB243">
        <v>1</v>
      </c>
      <c r="DC243" t="s">
        <v>132</v>
      </c>
      <c r="DD243" t="s">
        <v>133</v>
      </c>
      <c r="DG243">
        <v>8262683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25">
      <c r="A244" t="str">
        <f>"10/06/2022 20:17:35.407"</f>
        <v>10/06/2022 20:17:35.407</v>
      </c>
      <c r="C244" t="str">
        <f t="shared" si="26"/>
        <v>FFDFD3C0</v>
      </c>
      <c r="D244" t="s">
        <v>134</v>
      </c>
      <c r="E244">
        <v>5</v>
      </c>
      <c r="F244">
        <v>1005</v>
      </c>
      <c r="G244" t="s">
        <v>155</v>
      </c>
      <c r="J244" t="s">
        <v>136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"20:17:35.195"</f>
        <v>20:17:35.195</v>
      </c>
      <c r="T244" t="str">
        <f>"20:17:35.095"</f>
        <v>20:17:35.095</v>
      </c>
      <c r="U244" t="str">
        <f t="shared" si="22"/>
        <v>A8A14F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9</v>
      </c>
      <c r="AF244" t="s">
        <v>145</v>
      </c>
      <c r="AG244">
        <v>0</v>
      </c>
      <c r="AH244">
        <v>3</v>
      </c>
      <c r="AI244">
        <v>1</v>
      </c>
      <c r="AJ244">
        <v>0</v>
      </c>
      <c r="AK244" t="s">
        <v>332</v>
      </c>
      <c r="AL244">
        <v>36.103349000000001</v>
      </c>
      <c r="AM244" t="s">
        <v>333</v>
      </c>
      <c r="AN244">
        <v>-79.964526000000006</v>
      </c>
      <c r="AO244">
        <v>100</v>
      </c>
      <c r="AP244">
        <v>1800</v>
      </c>
      <c r="AQ244" t="s">
        <v>129</v>
      </c>
      <c r="AR244">
        <v>-46</v>
      </c>
      <c r="AS244">
        <v>37</v>
      </c>
      <c r="AT244">
        <v>512</v>
      </c>
      <c r="BB244" t="str">
        <f t="shared" si="23"/>
        <v>1200</v>
      </c>
      <c r="BC244">
        <v>1</v>
      </c>
      <c r="BD244" t="str">
        <f t="shared" si="27"/>
        <v xml:space="preserve">N655WP  </v>
      </c>
      <c r="BE244">
        <v>1</v>
      </c>
      <c r="BG244">
        <v>0</v>
      </c>
      <c r="BH244">
        <v>0</v>
      </c>
      <c r="BI244">
        <v>0</v>
      </c>
      <c r="BJ244">
        <v>1750</v>
      </c>
      <c r="BK244">
        <v>-50</v>
      </c>
      <c r="BL244" t="s">
        <v>148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>"20:17:35.201"</f>
        <v>20:17:35.201</v>
      </c>
      <c r="CF244">
        <v>200956602</v>
      </c>
      <c r="CS244">
        <v>3</v>
      </c>
      <c r="CT244">
        <v>2</v>
      </c>
      <c r="CU244">
        <v>0</v>
      </c>
      <c r="CV244">
        <v>2</v>
      </c>
      <c r="CW244">
        <v>0</v>
      </c>
      <c r="CX244">
        <v>5</v>
      </c>
      <c r="CY244">
        <v>7</v>
      </c>
      <c r="CZ244" t="s">
        <v>131</v>
      </c>
      <c r="DA244">
        <v>404</v>
      </c>
      <c r="DB244">
        <v>0</v>
      </c>
      <c r="DC244" t="s">
        <v>152</v>
      </c>
      <c r="DD244" t="s">
        <v>153</v>
      </c>
      <c r="DG244">
        <v>13906051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25">
      <c r="A245" t="str">
        <f>"10/06/2022 20:17:36.188"</f>
        <v>10/06/2022 20:17:36.188</v>
      </c>
      <c r="C245" t="str">
        <f t="shared" si="26"/>
        <v>FFDFD3C0</v>
      </c>
      <c r="D245" t="s">
        <v>123</v>
      </c>
      <c r="E245">
        <v>27</v>
      </c>
      <c r="H245">
        <v>102</v>
      </c>
      <c r="I245" t="s">
        <v>151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"20:17:35.734"</f>
        <v>20:17:35.734</v>
      </c>
      <c r="T245" t="str">
        <f>"20:17:35.134"</f>
        <v>20:17:35.134</v>
      </c>
      <c r="U245" t="str">
        <f t="shared" si="22"/>
        <v>A8A14F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9</v>
      </c>
      <c r="AF245" t="s">
        <v>125</v>
      </c>
      <c r="AG245">
        <v>0</v>
      </c>
      <c r="AH245">
        <v>3</v>
      </c>
      <c r="AI245">
        <v>1</v>
      </c>
      <c r="AJ245">
        <v>0</v>
      </c>
      <c r="AK245" t="s">
        <v>334</v>
      </c>
      <c r="AL245">
        <v>36.103456000000001</v>
      </c>
      <c r="AM245" t="s">
        <v>335</v>
      </c>
      <c r="AN245">
        <v>-79.964697000000001</v>
      </c>
      <c r="AO245">
        <v>100</v>
      </c>
      <c r="AP245">
        <v>1800</v>
      </c>
      <c r="AQ245" t="s">
        <v>129</v>
      </c>
      <c r="AR245">
        <v>-46</v>
      </c>
      <c r="AS245">
        <v>37</v>
      </c>
      <c r="AT245">
        <v>512</v>
      </c>
      <c r="BB245" t="str">
        <f t="shared" si="23"/>
        <v>1200</v>
      </c>
      <c r="BC245">
        <v>1</v>
      </c>
      <c r="BD245" t="str">
        <f t="shared" si="27"/>
        <v xml:space="preserve">N655WP  </v>
      </c>
      <c r="BE245">
        <v>1</v>
      </c>
      <c r="BG245">
        <v>0</v>
      </c>
      <c r="BH245">
        <v>0</v>
      </c>
      <c r="BI245">
        <v>0</v>
      </c>
      <c r="BJ245">
        <v>1750</v>
      </c>
      <c r="BK245">
        <v>-50</v>
      </c>
      <c r="BL245" t="s">
        <v>180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>"20:17:35.741"</f>
        <v>20:17:35.741</v>
      </c>
      <c r="CF245">
        <v>740973045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131</v>
      </c>
      <c r="DA245">
        <v>403</v>
      </c>
      <c r="DB245">
        <v>0</v>
      </c>
      <c r="DC245" t="s">
        <v>199</v>
      </c>
      <c r="DD245" t="s">
        <v>200</v>
      </c>
      <c r="DG245">
        <v>146578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25">
      <c r="A246" t="str">
        <f>"10/06/2022 20:17:36.188"</f>
        <v>10/06/2022 20:17:36.188</v>
      </c>
      <c r="C246" t="str">
        <f t="shared" si="26"/>
        <v>FFDFD3C0</v>
      </c>
      <c r="D246" t="s">
        <v>134</v>
      </c>
      <c r="E246">
        <v>4</v>
      </c>
      <c r="F246">
        <v>1004</v>
      </c>
      <c r="G246" t="s">
        <v>135</v>
      </c>
      <c r="J246" t="s">
        <v>136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"20:17:35.734"</f>
        <v>20:17:35.734</v>
      </c>
      <c r="T246" t="str">
        <f>"20:17:35.134"</f>
        <v>20:17:35.134</v>
      </c>
      <c r="U246" t="str">
        <f t="shared" si="22"/>
        <v>A8A14F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9</v>
      </c>
      <c r="AF246" t="s">
        <v>125</v>
      </c>
      <c r="AG246">
        <v>0</v>
      </c>
      <c r="AH246">
        <v>3</v>
      </c>
      <c r="AI246">
        <v>1</v>
      </c>
      <c r="AJ246">
        <v>0</v>
      </c>
      <c r="AK246" t="s">
        <v>334</v>
      </c>
      <c r="AL246">
        <v>36.103456000000001</v>
      </c>
      <c r="AM246" t="s">
        <v>335</v>
      </c>
      <c r="AN246">
        <v>-79.964697000000001</v>
      </c>
      <c r="AO246">
        <v>100</v>
      </c>
      <c r="AP246">
        <v>1800</v>
      </c>
      <c r="AQ246" t="s">
        <v>129</v>
      </c>
      <c r="AR246">
        <v>-46</v>
      </c>
      <c r="AS246">
        <v>37</v>
      </c>
      <c r="AT246">
        <v>512</v>
      </c>
      <c r="BB246" t="str">
        <f t="shared" si="23"/>
        <v>1200</v>
      </c>
      <c r="BC246">
        <v>1</v>
      </c>
      <c r="BD246" t="str">
        <f t="shared" si="27"/>
        <v xml:space="preserve">N655WP  </v>
      </c>
      <c r="BE246">
        <v>1</v>
      </c>
      <c r="BG246">
        <v>0</v>
      </c>
      <c r="BH246">
        <v>0</v>
      </c>
      <c r="BI246">
        <v>0</v>
      </c>
      <c r="BJ246">
        <v>1750</v>
      </c>
      <c r="BK246">
        <v>-50</v>
      </c>
      <c r="BL246" t="s">
        <v>180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>"20:17:35.741"</f>
        <v>20:17:35.741</v>
      </c>
      <c r="CF246">
        <v>740973045</v>
      </c>
      <c r="CS246">
        <v>3</v>
      </c>
      <c r="CT246">
        <v>2</v>
      </c>
      <c r="CU246">
        <v>0</v>
      </c>
      <c r="CV246">
        <v>2</v>
      </c>
      <c r="CW246">
        <v>0</v>
      </c>
      <c r="CX246">
        <v>5</v>
      </c>
      <c r="CY246">
        <v>7</v>
      </c>
      <c r="CZ246" t="s">
        <v>131</v>
      </c>
      <c r="DA246">
        <v>403</v>
      </c>
      <c r="DB246">
        <v>0</v>
      </c>
      <c r="DC246" t="s">
        <v>199</v>
      </c>
      <c r="DD246" t="s">
        <v>200</v>
      </c>
      <c r="DG246">
        <v>146578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25">
      <c r="A247" t="str">
        <f>"10/06/2022 20:17:36.267"</f>
        <v>10/06/2022 20:17:36.267</v>
      </c>
      <c r="C247" t="str">
        <f t="shared" si="26"/>
        <v>FFDFD3C0</v>
      </c>
      <c r="D247" t="s">
        <v>123</v>
      </c>
      <c r="E247">
        <v>25</v>
      </c>
      <c r="H247">
        <v>100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"20:17:35.734"</f>
        <v>20:17:35.734</v>
      </c>
      <c r="T247" t="str">
        <f>"20:17:35.134"</f>
        <v>20:17:35.134</v>
      </c>
      <c r="U247" t="str">
        <f t="shared" si="22"/>
        <v>A8A14F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9</v>
      </c>
      <c r="AF247" t="s">
        <v>125</v>
      </c>
      <c r="AG247">
        <v>0</v>
      </c>
      <c r="AH247">
        <v>3</v>
      </c>
      <c r="AI247">
        <v>1</v>
      </c>
      <c r="AJ247">
        <v>0</v>
      </c>
      <c r="AK247" t="s">
        <v>334</v>
      </c>
      <c r="AL247">
        <v>36.103456000000001</v>
      </c>
      <c r="AM247" t="s">
        <v>335</v>
      </c>
      <c r="AN247">
        <v>-79.964697000000001</v>
      </c>
      <c r="AO247">
        <v>100</v>
      </c>
      <c r="AP247">
        <v>1800</v>
      </c>
      <c r="AQ247" t="s">
        <v>129</v>
      </c>
      <c r="AR247">
        <v>-46</v>
      </c>
      <c r="AS247">
        <v>37</v>
      </c>
      <c r="AT247">
        <v>512</v>
      </c>
      <c r="BB247" t="str">
        <f t="shared" si="23"/>
        <v>1200</v>
      </c>
      <c r="BC247">
        <v>1</v>
      </c>
      <c r="BD247" t="str">
        <f t="shared" si="27"/>
        <v xml:space="preserve">N655WP  </v>
      </c>
      <c r="BE247">
        <v>1</v>
      </c>
      <c r="BG247">
        <v>0</v>
      </c>
      <c r="BH247">
        <v>0</v>
      </c>
      <c r="BI247">
        <v>0</v>
      </c>
      <c r="BJ247">
        <v>1750</v>
      </c>
      <c r="BK247">
        <v>-50</v>
      </c>
      <c r="BL247" t="s">
        <v>180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>"20:17:35.741"</f>
        <v>20:17:35.741</v>
      </c>
      <c r="CF247">
        <v>740973045</v>
      </c>
      <c r="CS247">
        <v>3</v>
      </c>
      <c r="CT247">
        <v>2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131</v>
      </c>
      <c r="DA247">
        <v>403</v>
      </c>
      <c r="DB247">
        <v>0</v>
      </c>
      <c r="DC247" t="s">
        <v>199</v>
      </c>
      <c r="DD247" t="s">
        <v>200</v>
      </c>
      <c r="DG247">
        <v>146578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25">
      <c r="A248" t="str">
        <f>"10/06/2022 20:17:36.954"</f>
        <v>10/06/2022 20:17:36.954</v>
      </c>
      <c r="C248" t="str">
        <f t="shared" si="26"/>
        <v>FFDFD3C0</v>
      </c>
      <c r="D248" t="s">
        <v>123</v>
      </c>
      <c r="E248">
        <v>27</v>
      </c>
      <c r="H248">
        <v>102</v>
      </c>
      <c r="I248" t="s">
        <v>151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"20:17:36.609"</f>
        <v>20:17:36.609</v>
      </c>
      <c r="T248" t="str">
        <f>"20:17:35.109"</f>
        <v>20:17:35.109</v>
      </c>
      <c r="U248" t="str">
        <f t="shared" si="22"/>
        <v>A8A14F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9</v>
      </c>
      <c r="AF248" t="s">
        <v>125</v>
      </c>
      <c r="AG248">
        <v>0</v>
      </c>
      <c r="AH248">
        <v>3</v>
      </c>
      <c r="AI248">
        <v>1</v>
      </c>
      <c r="AJ248">
        <v>0</v>
      </c>
      <c r="AK248" t="s">
        <v>336</v>
      </c>
      <c r="AL248">
        <v>36.103628</v>
      </c>
      <c r="AM248" t="s">
        <v>337</v>
      </c>
      <c r="AN248">
        <v>-79.964911999999998</v>
      </c>
      <c r="AO248">
        <v>100</v>
      </c>
      <c r="AP248">
        <v>1800</v>
      </c>
      <c r="AQ248" t="s">
        <v>129</v>
      </c>
      <c r="AR248">
        <v>-46</v>
      </c>
      <c r="AS248">
        <v>37</v>
      </c>
      <c r="AT248">
        <v>512</v>
      </c>
      <c r="BB248" t="str">
        <f t="shared" si="23"/>
        <v>1200</v>
      </c>
      <c r="BC248">
        <v>1</v>
      </c>
      <c r="BD248" t="str">
        <f t="shared" si="27"/>
        <v xml:space="preserve">N655WP  </v>
      </c>
      <c r="BE248">
        <v>1</v>
      </c>
      <c r="BG248">
        <v>0</v>
      </c>
      <c r="BH248">
        <v>0</v>
      </c>
      <c r="BI248">
        <v>0</v>
      </c>
      <c r="BJ248">
        <v>1750</v>
      </c>
      <c r="BK248">
        <v>-50</v>
      </c>
      <c r="BL248" t="s">
        <v>180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>"20:17:36.611"</f>
        <v>20:17:36.611</v>
      </c>
      <c r="CF248">
        <v>610888417</v>
      </c>
      <c r="CS248">
        <v>3</v>
      </c>
      <c r="CT248">
        <v>2</v>
      </c>
      <c r="CU248">
        <v>0</v>
      </c>
      <c r="CV248">
        <v>2</v>
      </c>
      <c r="CW248">
        <v>0</v>
      </c>
      <c r="CX248">
        <v>5</v>
      </c>
      <c r="CY248">
        <v>7</v>
      </c>
      <c r="CZ248" t="s">
        <v>131</v>
      </c>
      <c r="DA248">
        <v>403</v>
      </c>
      <c r="DB248">
        <v>0</v>
      </c>
      <c r="DC248" t="s">
        <v>199</v>
      </c>
      <c r="DD248" t="s">
        <v>200</v>
      </c>
      <c r="DG248">
        <v>147951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25">
      <c r="A249" t="str">
        <f>"10/06/2022 20:17:36.954"</f>
        <v>10/06/2022 20:17:36.954</v>
      </c>
      <c r="C249" t="str">
        <f t="shared" si="26"/>
        <v>FFDFD3C0</v>
      </c>
      <c r="D249" t="s">
        <v>134</v>
      </c>
      <c r="E249">
        <v>4</v>
      </c>
      <c r="F249">
        <v>1004</v>
      </c>
      <c r="G249" t="s">
        <v>135</v>
      </c>
      <c r="J249" t="s">
        <v>136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"20:17:36.609"</f>
        <v>20:17:36.609</v>
      </c>
      <c r="T249" t="str">
        <f>"20:17:35.109"</f>
        <v>20:17:35.109</v>
      </c>
      <c r="U249" t="str">
        <f t="shared" si="22"/>
        <v>A8A14F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9</v>
      </c>
      <c r="AF249" t="s">
        <v>125</v>
      </c>
      <c r="AG249">
        <v>0</v>
      </c>
      <c r="AH249">
        <v>3</v>
      </c>
      <c r="AI249">
        <v>1</v>
      </c>
      <c r="AJ249">
        <v>0</v>
      </c>
      <c r="AK249" t="s">
        <v>336</v>
      </c>
      <c r="AL249">
        <v>36.103628</v>
      </c>
      <c r="AM249" t="s">
        <v>337</v>
      </c>
      <c r="AN249">
        <v>-79.964911999999998</v>
      </c>
      <c r="AO249">
        <v>100</v>
      </c>
      <c r="AP249">
        <v>1800</v>
      </c>
      <c r="AQ249" t="s">
        <v>129</v>
      </c>
      <c r="AR249">
        <v>-46</v>
      </c>
      <c r="AS249">
        <v>37</v>
      </c>
      <c r="AT249">
        <v>512</v>
      </c>
      <c r="BB249" t="str">
        <f t="shared" si="23"/>
        <v>1200</v>
      </c>
      <c r="BC249">
        <v>1</v>
      </c>
      <c r="BD249" t="str">
        <f t="shared" si="27"/>
        <v xml:space="preserve">N655WP  </v>
      </c>
      <c r="BE249">
        <v>1</v>
      </c>
      <c r="BG249">
        <v>0</v>
      </c>
      <c r="BH249">
        <v>0</v>
      </c>
      <c r="BI249">
        <v>0</v>
      </c>
      <c r="BJ249">
        <v>1750</v>
      </c>
      <c r="BK249">
        <v>-50</v>
      </c>
      <c r="BL249" t="s">
        <v>180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>"20:17:36.611"</f>
        <v>20:17:36.611</v>
      </c>
      <c r="CF249">
        <v>610888417</v>
      </c>
      <c r="CS249">
        <v>3</v>
      </c>
      <c r="CT249">
        <v>2</v>
      </c>
      <c r="CU249">
        <v>0</v>
      </c>
      <c r="CV249">
        <v>2</v>
      </c>
      <c r="CW249">
        <v>0</v>
      </c>
      <c r="CX249">
        <v>5</v>
      </c>
      <c r="CY249">
        <v>7</v>
      </c>
      <c r="CZ249" t="s">
        <v>131</v>
      </c>
      <c r="DA249">
        <v>403</v>
      </c>
      <c r="DB249">
        <v>0</v>
      </c>
      <c r="DC249" t="s">
        <v>199</v>
      </c>
      <c r="DD249" t="s">
        <v>200</v>
      </c>
      <c r="DG249">
        <v>147951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25">
      <c r="A250" t="str">
        <f>"10/06/2022 20:17:36.954"</f>
        <v>10/06/2022 20:17:36.954</v>
      </c>
      <c r="C250" t="str">
        <f t="shared" si="26"/>
        <v>FFDFD3C0</v>
      </c>
      <c r="D250" t="s">
        <v>123</v>
      </c>
      <c r="E250">
        <v>25</v>
      </c>
      <c r="H250">
        <v>100</v>
      </c>
      <c r="I250" t="s">
        <v>124</v>
      </c>
      <c r="J250" t="s">
        <v>125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"20:17:36.609"</f>
        <v>20:17:36.609</v>
      </c>
      <c r="T250" t="str">
        <f>"20:17:35.109"</f>
        <v>20:17:35.109</v>
      </c>
      <c r="U250" t="str">
        <f t="shared" si="22"/>
        <v>A8A14F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9</v>
      </c>
      <c r="AF250" t="s">
        <v>125</v>
      </c>
      <c r="AG250">
        <v>0</v>
      </c>
      <c r="AH250">
        <v>3</v>
      </c>
      <c r="AI250">
        <v>1</v>
      </c>
      <c r="AJ250">
        <v>0</v>
      </c>
      <c r="AK250" t="s">
        <v>336</v>
      </c>
      <c r="AL250">
        <v>36.103628</v>
      </c>
      <c r="AM250" t="s">
        <v>337</v>
      </c>
      <c r="AN250">
        <v>-79.964911999999998</v>
      </c>
      <c r="AO250">
        <v>100</v>
      </c>
      <c r="AP250">
        <v>1800</v>
      </c>
      <c r="AQ250" t="s">
        <v>129</v>
      </c>
      <c r="AR250">
        <v>-46</v>
      </c>
      <c r="AS250">
        <v>37</v>
      </c>
      <c r="AT250">
        <v>512</v>
      </c>
      <c r="BB250" t="str">
        <f t="shared" si="23"/>
        <v>1200</v>
      </c>
      <c r="BC250">
        <v>1</v>
      </c>
      <c r="BD250" t="str">
        <f t="shared" si="27"/>
        <v xml:space="preserve">N655WP  </v>
      </c>
      <c r="BE250">
        <v>1</v>
      </c>
      <c r="BG250">
        <v>0</v>
      </c>
      <c r="BH250">
        <v>0</v>
      </c>
      <c r="BI250">
        <v>0</v>
      </c>
      <c r="BJ250">
        <v>1750</v>
      </c>
      <c r="BK250">
        <v>-50</v>
      </c>
      <c r="BL250" t="s">
        <v>180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>"20:17:36.611"</f>
        <v>20:17:36.611</v>
      </c>
      <c r="CF250">
        <v>610888417</v>
      </c>
      <c r="CS250">
        <v>3</v>
      </c>
      <c r="CT250">
        <v>2</v>
      </c>
      <c r="CU250">
        <v>0</v>
      </c>
      <c r="CV250">
        <v>2</v>
      </c>
      <c r="CW250">
        <v>0</v>
      </c>
      <c r="CX250">
        <v>5</v>
      </c>
      <c r="CY250">
        <v>7</v>
      </c>
      <c r="CZ250" t="s">
        <v>131</v>
      </c>
      <c r="DA250">
        <v>403</v>
      </c>
      <c r="DB250">
        <v>0</v>
      </c>
      <c r="DC250" t="s">
        <v>199</v>
      </c>
      <c r="DD250" t="s">
        <v>200</v>
      </c>
      <c r="DG250">
        <v>147951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25">
      <c r="A251" t="str">
        <f>"10/06/2022 20:17:38.032"</f>
        <v>10/06/2022 20:17:38.032</v>
      </c>
      <c r="C251" t="str">
        <f t="shared" si="26"/>
        <v>FFDFD3C0</v>
      </c>
      <c r="D251" t="s">
        <v>123</v>
      </c>
      <c r="E251">
        <v>25</v>
      </c>
      <c r="H251">
        <v>100</v>
      </c>
      <c r="I251" t="s">
        <v>124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"20:17:37.719"</f>
        <v>20:17:37.719</v>
      </c>
      <c r="T251" t="str">
        <f>"20:17:37.619"</f>
        <v>20:17:37.619</v>
      </c>
      <c r="U251" t="str">
        <f t="shared" si="22"/>
        <v>A8A14F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9</v>
      </c>
      <c r="AF251" t="s">
        <v>125</v>
      </c>
      <c r="AG251">
        <v>0</v>
      </c>
      <c r="AH251">
        <v>3</v>
      </c>
      <c r="AI251">
        <v>1</v>
      </c>
      <c r="AJ251">
        <v>0</v>
      </c>
      <c r="AK251" t="s">
        <v>338</v>
      </c>
      <c r="AL251">
        <v>36.103821000000003</v>
      </c>
      <c r="AM251" t="s">
        <v>339</v>
      </c>
      <c r="AN251">
        <v>-79.965147999999999</v>
      </c>
      <c r="AO251">
        <v>100</v>
      </c>
      <c r="AP251">
        <v>1800</v>
      </c>
      <c r="AQ251" t="s">
        <v>129</v>
      </c>
      <c r="AR251">
        <v>-42</v>
      </c>
      <c r="AS251">
        <v>41</v>
      </c>
      <c r="AT251">
        <v>384</v>
      </c>
      <c r="BB251" t="str">
        <f t="shared" si="23"/>
        <v>1200</v>
      </c>
      <c r="BC251">
        <v>1</v>
      </c>
      <c r="BD251" t="str">
        <f t="shared" si="27"/>
        <v xml:space="preserve">N655WP  </v>
      </c>
      <c r="BE251">
        <v>1</v>
      </c>
      <c r="BG251">
        <v>0</v>
      </c>
      <c r="BH251">
        <v>0</v>
      </c>
      <c r="BI251">
        <v>0</v>
      </c>
      <c r="BJ251">
        <v>1775</v>
      </c>
      <c r="BK251">
        <v>-25</v>
      </c>
      <c r="BL251" t="s">
        <v>180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>"20:17:37.721"</f>
        <v>20:17:37.721</v>
      </c>
      <c r="CF251">
        <v>720780475</v>
      </c>
      <c r="CS251">
        <v>3</v>
      </c>
      <c r="CT251">
        <v>2</v>
      </c>
      <c r="CU251">
        <v>0</v>
      </c>
      <c r="CV251">
        <v>2</v>
      </c>
      <c r="CW251">
        <v>0</v>
      </c>
      <c r="CX251">
        <v>6</v>
      </c>
      <c r="CY251">
        <v>7</v>
      </c>
      <c r="CZ251" t="s">
        <v>131</v>
      </c>
      <c r="DA251">
        <v>403</v>
      </c>
      <c r="DB251">
        <v>0</v>
      </c>
      <c r="DC251" t="s">
        <v>199</v>
      </c>
      <c r="DD251" t="s">
        <v>200</v>
      </c>
      <c r="DG251">
        <v>149976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1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25">
      <c r="A252" t="str">
        <f>"10/06/2022 20:17:38.032"</f>
        <v>10/06/2022 20:17:38.032</v>
      </c>
      <c r="C252" t="str">
        <f t="shared" si="26"/>
        <v>FFDFD3C0</v>
      </c>
      <c r="D252" t="s">
        <v>123</v>
      </c>
      <c r="E252">
        <v>27</v>
      </c>
      <c r="H252">
        <v>102</v>
      </c>
      <c r="I252" t="s">
        <v>151</v>
      </c>
      <c r="J252" t="s">
        <v>125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"20:17:37.719"</f>
        <v>20:17:37.719</v>
      </c>
      <c r="T252" t="str">
        <f>"20:17:37.619"</f>
        <v>20:17:37.619</v>
      </c>
      <c r="U252" t="str">
        <f t="shared" si="22"/>
        <v>A8A14F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9</v>
      </c>
      <c r="AF252" t="s">
        <v>125</v>
      </c>
      <c r="AG252">
        <v>0</v>
      </c>
      <c r="AH252">
        <v>3</v>
      </c>
      <c r="AI252">
        <v>1</v>
      </c>
      <c r="AJ252">
        <v>0</v>
      </c>
      <c r="AK252" t="s">
        <v>338</v>
      </c>
      <c r="AL252">
        <v>36.103821000000003</v>
      </c>
      <c r="AM252" t="s">
        <v>339</v>
      </c>
      <c r="AN252">
        <v>-79.965147999999999</v>
      </c>
      <c r="AO252">
        <v>100</v>
      </c>
      <c r="AP252">
        <v>1800</v>
      </c>
      <c r="AQ252" t="s">
        <v>129</v>
      </c>
      <c r="AR252">
        <v>-42</v>
      </c>
      <c r="AS252">
        <v>41</v>
      </c>
      <c r="AT252">
        <v>384</v>
      </c>
      <c r="BB252" t="str">
        <f t="shared" si="23"/>
        <v>1200</v>
      </c>
      <c r="BC252">
        <v>1</v>
      </c>
      <c r="BD252" t="str">
        <f t="shared" si="27"/>
        <v xml:space="preserve">N655WP  </v>
      </c>
      <c r="BE252">
        <v>1</v>
      </c>
      <c r="BG252">
        <v>0</v>
      </c>
      <c r="BH252">
        <v>0</v>
      </c>
      <c r="BI252">
        <v>0</v>
      </c>
      <c r="BJ252">
        <v>1775</v>
      </c>
      <c r="BK252">
        <v>-25</v>
      </c>
      <c r="BL252" t="s">
        <v>180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>"20:17:37.721"</f>
        <v>20:17:37.721</v>
      </c>
      <c r="CF252">
        <v>720780475</v>
      </c>
      <c r="CS252">
        <v>3</v>
      </c>
      <c r="CT252">
        <v>2</v>
      </c>
      <c r="CU252">
        <v>0</v>
      </c>
      <c r="CV252">
        <v>2</v>
      </c>
      <c r="CW252">
        <v>0</v>
      </c>
      <c r="CX252">
        <v>6</v>
      </c>
      <c r="CY252">
        <v>7</v>
      </c>
      <c r="CZ252" t="s">
        <v>131</v>
      </c>
      <c r="DA252">
        <v>403</v>
      </c>
      <c r="DB252">
        <v>0</v>
      </c>
      <c r="DC252" t="s">
        <v>199</v>
      </c>
      <c r="DD252" t="s">
        <v>200</v>
      </c>
      <c r="DG252">
        <v>149976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25">
      <c r="A253" t="str">
        <f>"10/06/2022 20:17:38.032"</f>
        <v>10/06/2022 20:17:38.032</v>
      </c>
      <c r="C253" t="str">
        <f t="shared" si="26"/>
        <v>FFDFD3C0</v>
      </c>
      <c r="D253" t="s">
        <v>134</v>
      </c>
      <c r="E253">
        <v>4</v>
      </c>
      <c r="F253">
        <v>1004</v>
      </c>
      <c r="G253" t="s">
        <v>135</v>
      </c>
      <c r="J253" t="s">
        <v>136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"20:17:37.719"</f>
        <v>20:17:37.719</v>
      </c>
      <c r="T253" t="str">
        <f>"20:17:37.619"</f>
        <v>20:17:37.619</v>
      </c>
      <c r="U253" t="str">
        <f t="shared" si="22"/>
        <v>A8A14F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9</v>
      </c>
      <c r="AF253" t="s">
        <v>125</v>
      </c>
      <c r="AG253">
        <v>0</v>
      </c>
      <c r="AH253">
        <v>3</v>
      </c>
      <c r="AI253">
        <v>1</v>
      </c>
      <c r="AJ253">
        <v>0</v>
      </c>
      <c r="AK253" t="s">
        <v>338</v>
      </c>
      <c r="AL253">
        <v>36.103821000000003</v>
      </c>
      <c r="AM253" t="s">
        <v>339</v>
      </c>
      <c r="AN253">
        <v>-79.965147999999999</v>
      </c>
      <c r="AO253">
        <v>100</v>
      </c>
      <c r="AP253">
        <v>1800</v>
      </c>
      <c r="AQ253" t="s">
        <v>129</v>
      </c>
      <c r="AR253">
        <v>-42</v>
      </c>
      <c r="AS253">
        <v>41</v>
      </c>
      <c r="AT253">
        <v>384</v>
      </c>
      <c r="BB253" t="str">
        <f t="shared" si="23"/>
        <v>1200</v>
      </c>
      <c r="BC253">
        <v>1</v>
      </c>
      <c r="BD253" t="str">
        <f t="shared" si="27"/>
        <v xml:space="preserve">N655WP  </v>
      </c>
      <c r="BE253">
        <v>1</v>
      </c>
      <c r="BG253">
        <v>0</v>
      </c>
      <c r="BH253">
        <v>0</v>
      </c>
      <c r="BI253">
        <v>0</v>
      </c>
      <c r="BJ253">
        <v>1775</v>
      </c>
      <c r="BK253">
        <v>-25</v>
      </c>
      <c r="BL253" t="s">
        <v>180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>"20:17:37.721"</f>
        <v>20:17:37.721</v>
      </c>
      <c r="CF253">
        <v>720780475</v>
      </c>
      <c r="CS253">
        <v>3</v>
      </c>
      <c r="CT253">
        <v>2</v>
      </c>
      <c r="CU253">
        <v>0</v>
      </c>
      <c r="CV253">
        <v>2</v>
      </c>
      <c r="CW253">
        <v>0</v>
      </c>
      <c r="CX253">
        <v>6</v>
      </c>
      <c r="CY253">
        <v>7</v>
      </c>
      <c r="CZ253" t="s">
        <v>131</v>
      </c>
      <c r="DA253">
        <v>403</v>
      </c>
      <c r="DB253">
        <v>0</v>
      </c>
      <c r="DC253" t="s">
        <v>199</v>
      </c>
      <c r="DD253" t="s">
        <v>200</v>
      </c>
      <c r="DG253">
        <v>149976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1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25">
      <c r="A254" t="str">
        <f>"10/06/2022 20:17:39.626"</f>
        <v>10/06/2022 20:17:39.626</v>
      </c>
      <c r="C254" t="str">
        <f t="shared" si="26"/>
        <v>FFDFD3C0</v>
      </c>
      <c r="D254" t="s">
        <v>134</v>
      </c>
      <c r="E254">
        <v>4</v>
      </c>
      <c r="F254">
        <v>1004</v>
      </c>
      <c r="G254" t="s">
        <v>135</v>
      </c>
      <c r="J254" t="s">
        <v>136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"20:17:39.055"</f>
        <v>20:17:39.055</v>
      </c>
      <c r="T254" t="str">
        <f>"20:17:39.055"</f>
        <v>20:17:39.055</v>
      </c>
      <c r="U254" t="str">
        <f t="shared" si="22"/>
        <v>A8A14F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9</v>
      </c>
      <c r="AF254" t="s">
        <v>125</v>
      </c>
      <c r="AG254">
        <v>0</v>
      </c>
      <c r="AH254">
        <v>3</v>
      </c>
      <c r="AI254">
        <v>1</v>
      </c>
      <c r="AJ254">
        <v>0</v>
      </c>
      <c r="AK254" t="s">
        <v>340</v>
      </c>
      <c r="AL254">
        <v>36.104100000000003</v>
      </c>
      <c r="AM254" t="s">
        <v>341</v>
      </c>
      <c r="AN254">
        <v>-79.965469999999996</v>
      </c>
      <c r="AO254">
        <v>100</v>
      </c>
      <c r="AP254">
        <v>1800</v>
      </c>
      <c r="AQ254" t="s">
        <v>129</v>
      </c>
      <c r="AR254">
        <v>-41</v>
      </c>
      <c r="AS254">
        <v>42</v>
      </c>
      <c r="AT254">
        <v>128</v>
      </c>
      <c r="BB254" t="str">
        <f t="shared" si="23"/>
        <v>1200</v>
      </c>
      <c r="BC254">
        <v>1</v>
      </c>
      <c r="BD254" t="str">
        <f t="shared" si="27"/>
        <v xml:space="preserve">N655WP  </v>
      </c>
      <c r="BE254">
        <v>1</v>
      </c>
      <c r="BG254">
        <v>0</v>
      </c>
      <c r="BH254">
        <v>0</v>
      </c>
      <c r="BI254">
        <v>0</v>
      </c>
      <c r="BJ254">
        <v>1775</v>
      </c>
      <c r="BK254">
        <v>-25</v>
      </c>
      <c r="BL254" t="s">
        <v>180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>"20:17:39.056"</f>
        <v>20:17:39.056</v>
      </c>
      <c r="CF254">
        <v>55894801</v>
      </c>
      <c r="CS254">
        <v>3</v>
      </c>
      <c r="CT254">
        <v>2</v>
      </c>
      <c r="CU254">
        <v>0</v>
      </c>
      <c r="CV254">
        <v>2</v>
      </c>
      <c r="CW254">
        <v>0</v>
      </c>
      <c r="CX254">
        <v>5</v>
      </c>
      <c r="CY254">
        <v>7</v>
      </c>
      <c r="CZ254" t="s">
        <v>131</v>
      </c>
      <c r="DA254">
        <v>391</v>
      </c>
      <c r="DB254">
        <v>1</v>
      </c>
      <c r="DC254" t="s">
        <v>132</v>
      </c>
      <c r="DD254" t="s">
        <v>133</v>
      </c>
      <c r="DG254">
        <v>8270066</v>
      </c>
      <c r="DI254">
        <v>1</v>
      </c>
      <c r="DJ254">
        <v>0</v>
      </c>
      <c r="DK254">
        <v>0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25">
      <c r="A255" t="str">
        <f>"10/06/2022 20:17:39.626"</f>
        <v>10/06/2022 20:17:39.626</v>
      </c>
      <c r="C255" t="str">
        <f t="shared" si="26"/>
        <v>FFDFD3C0</v>
      </c>
      <c r="D255" t="s">
        <v>123</v>
      </c>
      <c r="E255">
        <v>25</v>
      </c>
      <c r="H255">
        <v>100</v>
      </c>
      <c r="I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"20:17:39.055"</f>
        <v>20:17:39.055</v>
      </c>
      <c r="T255" t="str">
        <f>"20:17:39.055"</f>
        <v>20:17:39.055</v>
      </c>
      <c r="U255" t="str">
        <f t="shared" si="22"/>
        <v>A8A14F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9</v>
      </c>
      <c r="AF255" t="s">
        <v>125</v>
      </c>
      <c r="AG255">
        <v>0</v>
      </c>
      <c r="AH255">
        <v>3</v>
      </c>
      <c r="AI255">
        <v>1</v>
      </c>
      <c r="AJ255">
        <v>0</v>
      </c>
      <c r="AK255" t="s">
        <v>340</v>
      </c>
      <c r="AL255">
        <v>36.104100000000003</v>
      </c>
      <c r="AM255" t="s">
        <v>341</v>
      </c>
      <c r="AN255">
        <v>-79.965469999999996</v>
      </c>
      <c r="AO255">
        <v>100</v>
      </c>
      <c r="AP255">
        <v>1800</v>
      </c>
      <c r="AQ255" t="s">
        <v>129</v>
      </c>
      <c r="AR255">
        <v>-41</v>
      </c>
      <c r="AS255">
        <v>42</v>
      </c>
      <c r="AT255">
        <v>128</v>
      </c>
      <c r="BB255" t="str">
        <f t="shared" si="23"/>
        <v>1200</v>
      </c>
      <c r="BC255">
        <v>1</v>
      </c>
      <c r="BD255" t="str">
        <f t="shared" si="27"/>
        <v xml:space="preserve">N655WP  </v>
      </c>
      <c r="BE255">
        <v>1</v>
      </c>
      <c r="BG255">
        <v>0</v>
      </c>
      <c r="BH255">
        <v>0</v>
      </c>
      <c r="BI255">
        <v>0</v>
      </c>
      <c r="BJ255">
        <v>1775</v>
      </c>
      <c r="BK255">
        <v>-25</v>
      </c>
      <c r="BL255" t="s">
        <v>180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>"20:17:39.056"</f>
        <v>20:17:39.056</v>
      </c>
      <c r="CF255">
        <v>55894801</v>
      </c>
      <c r="CS255">
        <v>3</v>
      </c>
      <c r="CT255">
        <v>2</v>
      </c>
      <c r="CU255">
        <v>0</v>
      </c>
      <c r="CV255">
        <v>2</v>
      </c>
      <c r="CW255">
        <v>0</v>
      </c>
      <c r="CX255">
        <v>5</v>
      </c>
      <c r="CY255">
        <v>7</v>
      </c>
      <c r="CZ255" t="s">
        <v>131</v>
      </c>
      <c r="DA255">
        <v>391</v>
      </c>
      <c r="DB255">
        <v>1</v>
      </c>
      <c r="DC255" t="s">
        <v>132</v>
      </c>
      <c r="DD255" t="s">
        <v>133</v>
      </c>
      <c r="DG255">
        <v>8270066</v>
      </c>
      <c r="DI255">
        <v>1</v>
      </c>
      <c r="DJ255">
        <v>0</v>
      </c>
      <c r="DK255">
        <v>1</v>
      </c>
      <c r="DL255">
        <v>0</v>
      </c>
      <c r="DM255">
        <v>0</v>
      </c>
      <c r="DN255">
        <v>1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25">
      <c r="A256" t="str">
        <f>"10/06/2022 20:17:40.704"</f>
        <v>10/06/2022 20:17:40.704</v>
      </c>
      <c r="C256" t="str">
        <f t="shared" si="26"/>
        <v>FFDFD3C0</v>
      </c>
      <c r="D256" t="s">
        <v>123</v>
      </c>
      <c r="E256">
        <v>25</v>
      </c>
      <c r="H256">
        <v>100</v>
      </c>
      <c r="I256" t="s">
        <v>124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"20:17:40.570"</f>
        <v>20:17:40.570</v>
      </c>
      <c r="T256" t="str">
        <f>"20:17:40.070"</f>
        <v>20:17:40.070</v>
      </c>
      <c r="U256" t="str">
        <f t="shared" si="22"/>
        <v>A8A14F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9</v>
      </c>
      <c r="AF256" t="s">
        <v>125</v>
      </c>
      <c r="AG256">
        <v>0</v>
      </c>
      <c r="AH256">
        <v>3</v>
      </c>
      <c r="AI256">
        <v>1</v>
      </c>
      <c r="AJ256">
        <v>0</v>
      </c>
      <c r="AK256" t="s">
        <v>342</v>
      </c>
      <c r="AL256">
        <v>36.104422</v>
      </c>
      <c r="AM256" t="s">
        <v>343</v>
      </c>
      <c r="AN256">
        <v>-79.965812999999997</v>
      </c>
      <c r="AO256">
        <v>100</v>
      </c>
      <c r="AP256">
        <v>1800</v>
      </c>
      <c r="AQ256" t="s">
        <v>129</v>
      </c>
      <c r="AR256">
        <v>-40</v>
      </c>
      <c r="AS256">
        <v>43</v>
      </c>
      <c r="AT256">
        <v>192</v>
      </c>
      <c r="BB256" t="str">
        <f t="shared" si="23"/>
        <v>1200</v>
      </c>
      <c r="BC256">
        <v>1</v>
      </c>
      <c r="BD256" t="str">
        <f t="shared" si="27"/>
        <v xml:space="preserve">N655WP  </v>
      </c>
      <c r="BE256">
        <v>1</v>
      </c>
      <c r="BG256">
        <v>0</v>
      </c>
      <c r="BH256">
        <v>0</v>
      </c>
      <c r="BI256">
        <v>0</v>
      </c>
      <c r="BJ256">
        <v>1775</v>
      </c>
      <c r="BK256">
        <v>-25</v>
      </c>
      <c r="BL256" t="s">
        <v>180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>"20:17:40.571"</f>
        <v>20:17:40.571</v>
      </c>
      <c r="CF256">
        <v>570747267</v>
      </c>
      <c r="CS256">
        <v>3</v>
      </c>
      <c r="CT256">
        <v>2</v>
      </c>
      <c r="CU256">
        <v>0</v>
      </c>
      <c r="CV256">
        <v>2</v>
      </c>
      <c r="CW256">
        <v>0</v>
      </c>
      <c r="CX256">
        <v>3</v>
      </c>
      <c r="CY256">
        <v>7</v>
      </c>
      <c r="CZ256" t="s">
        <v>131</v>
      </c>
      <c r="DA256">
        <v>391</v>
      </c>
      <c r="DB256">
        <v>2</v>
      </c>
      <c r="DC256" t="s">
        <v>132</v>
      </c>
      <c r="DD256" t="s">
        <v>133</v>
      </c>
      <c r="DG256">
        <v>8687693</v>
      </c>
      <c r="DI256">
        <v>1</v>
      </c>
      <c r="DJ256">
        <v>0</v>
      </c>
      <c r="DK256">
        <v>0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25">
      <c r="A257" t="str">
        <f>"10/06/2022 20:17:40.704"</f>
        <v>10/06/2022 20:17:40.704</v>
      </c>
      <c r="C257" t="str">
        <f t="shared" si="26"/>
        <v>FFDFD3C0</v>
      </c>
      <c r="D257" t="s">
        <v>134</v>
      </c>
      <c r="E257">
        <v>5</v>
      </c>
      <c r="F257">
        <v>1005</v>
      </c>
      <c r="G257" t="s">
        <v>155</v>
      </c>
      <c r="J257" t="s">
        <v>136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"20:17:40.570"</f>
        <v>20:17:40.570</v>
      </c>
      <c r="U257" t="str">
        <f t="shared" si="22"/>
        <v>A8A14F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9</v>
      </c>
      <c r="AF257" t="s">
        <v>145</v>
      </c>
      <c r="AG257">
        <v>0</v>
      </c>
      <c r="AH257">
        <v>3</v>
      </c>
      <c r="AI257">
        <v>1</v>
      </c>
      <c r="AJ257">
        <v>0</v>
      </c>
      <c r="AK257" t="s">
        <v>342</v>
      </c>
      <c r="AL257">
        <v>36.104422</v>
      </c>
      <c r="AM257" t="s">
        <v>343</v>
      </c>
      <c r="AN257">
        <v>-79.965812999999997</v>
      </c>
      <c r="AO257">
        <v>100</v>
      </c>
      <c r="AP257">
        <v>1800</v>
      </c>
      <c r="AQ257" t="s">
        <v>129</v>
      </c>
      <c r="AT257">
        <v>512</v>
      </c>
      <c r="BB257" t="str">
        <f t="shared" si="23"/>
        <v>1200</v>
      </c>
      <c r="BC257">
        <v>1</v>
      </c>
      <c r="BD257" t="str">
        <f t="shared" si="27"/>
        <v xml:space="preserve">N655WP  </v>
      </c>
      <c r="BE257">
        <v>1</v>
      </c>
      <c r="BG257">
        <v>0</v>
      </c>
      <c r="BH257">
        <v>0</v>
      </c>
      <c r="BI257">
        <v>0</v>
      </c>
      <c r="BJ257">
        <v>1750</v>
      </c>
      <c r="BK257">
        <v>-50</v>
      </c>
      <c r="BL257" t="s">
        <v>148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>"20:17:40.570"</f>
        <v>20:17:40.570</v>
      </c>
      <c r="CF257">
        <v>570433479</v>
      </c>
      <c r="CS257">
        <v>3</v>
      </c>
      <c r="CT257">
        <v>2</v>
      </c>
      <c r="CU257">
        <v>0</v>
      </c>
      <c r="CV257">
        <v>2</v>
      </c>
      <c r="CW257">
        <v>0</v>
      </c>
      <c r="CX257">
        <v>2</v>
      </c>
      <c r="CY257">
        <v>7</v>
      </c>
      <c r="CZ257" t="s">
        <v>131</v>
      </c>
      <c r="DA257">
        <v>404</v>
      </c>
      <c r="DB257">
        <v>0</v>
      </c>
      <c r="DC257" t="s">
        <v>152</v>
      </c>
      <c r="DD257" t="s">
        <v>153</v>
      </c>
      <c r="DG257">
        <v>13907194</v>
      </c>
      <c r="DI257">
        <v>1</v>
      </c>
      <c r="DJ257">
        <v>0</v>
      </c>
      <c r="DK257">
        <v>1</v>
      </c>
      <c r="DL257">
        <v>0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25">
      <c r="A258" t="str">
        <f>"10/06/2022 20:17:40.860"</f>
        <v>10/06/2022 20:17:40.860</v>
      </c>
      <c r="C258" t="str">
        <f t="shared" si="26"/>
        <v>FFDFD3C0</v>
      </c>
      <c r="D258" t="s">
        <v>123</v>
      </c>
      <c r="E258">
        <v>27</v>
      </c>
      <c r="H258">
        <v>102</v>
      </c>
      <c r="I258" t="s">
        <v>151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"20:17:40.570"</f>
        <v>20:17:40.570</v>
      </c>
      <c r="U258" t="str">
        <f t="shared" ref="U258:U321" si="29">"A8A14F"</f>
        <v>A8A14F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9</v>
      </c>
      <c r="AF258" t="s">
        <v>125</v>
      </c>
      <c r="AG258">
        <v>0</v>
      </c>
      <c r="AH258">
        <v>3</v>
      </c>
      <c r="AI258">
        <v>1</v>
      </c>
      <c r="AJ258">
        <v>0</v>
      </c>
      <c r="AK258" t="s">
        <v>342</v>
      </c>
      <c r="AL258">
        <v>36.104422</v>
      </c>
      <c r="AM258" t="s">
        <v>343</v>
      </c>
      <c r="AN258">
        <v>-79.965812999999997</v>
      </c>
      <c r="AO258">
        <v>100</v>
      </c>
      <c r="AP258">
        <v>1800</v>
      </c>
      <c r="AQ258" t="s">
        <v>129</v>
      </c>
      <c r="AT258">
        <v>512</v>
      </c>
      <c r="BB258" t="str">
        <f t="shared" ref="BB258:BB321" si="30">"1200"</f>
        <v>1200</v>
      </c>
      <c r="BC258">
        <v>1</v>
      </c>
      <c r="BD258" t="str">
        <f t="shared" si="27"/>
        <v xml:space="preserve">N655WP  </v>
      </c>
      <c r="BE258">
        <v>1</v>
      </c>
      <c r="BG258">
        <v>0</v>
      </c>
      <c r="BH258">
        <v>0</v>
      </c>
      <c r="BI258">
        <v>0</v>
      </c>
      <c r="BJ258">
        <v>1750</v>
      </c>
      <c r="BK258">
        <v>-50</v>
      </c>
      <c r="BL258" t="s">
        <v>180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>"20:17:40.570"</f>
        <v>20:17:40.570</v>
      </c>
      <c r="CF258">
        <v>570433479</v>
      </c>
      <c r="CS258">
        <v>3</v>
      </c>
      <c r="CT258">
        <v>2</v>
      </c>
      <c r="CU258">
        <v>0</v>
      </c>
      <c r="CV258">
        <v>2</v>
      </c>
      <c r="CW258">
        <v>0</v>
      </c>
      <c r="CX258">
        <v>2</v>
      </c>
      <c r="CY258">
        <v>7</v>
      </c>
      <c r="CZ258" t="s">
        <v>131</v>
      </c>
      <c r="DA258">
        <v>404</v>
      </c>
      <c r="DB258">
        <v>0</v>
      </c>
      <c r="DC258" t="s">
        <v>152</v>
      </c>
      <c r="DD258" t="s">
        <v>153</v>
      </c>
      <c r="DG258">
        <v>13907194</v>
      </c>
      <c r="DI258">
        <v>1</v>
      </c>
      <c r="DJ258">
        <v>0</v>
      </c>
      <c r="DK258">
        <v>1</v>
      </c>
      <c r="DL258">
        <v>0</v>
      </c>
      <c r="DM258">
        <v>0</v>
      </c>
      <c r="DN258">
        <v>1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25">
      <c r="A259" t="str">
        <f>"10/06/2022 20:17:40.860"</f>
        <v>10/06/2022 20:17:40.860</v>
      </c>
      <c r="C259" t="str">
        <f t="shared" si="26"/>
        <v>FFDFD3C0</v>
      </c>
      <c r="D259" t="s">
        <v>134</v>
      </c>
      <c r="E259">
        <v>4</v>
      </c>
      <c r="F259">
        <v>1004</v>
      </c>
      <c r="G259" t="s">
        <v>135</v>
      </c>
      <c r="J259" t="s">
        <v>136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"20:17:40.570"</f>
        <v>20:17:40.570</v>
      </c>
      <c r="T259" t="str">
        <f>"20:17:40.070"</f>
        <v>20:17:40.070</v>
      </c>
      <c r="U259" t="str">
        <f t="shared" si="29"/>
        <v>A8A14F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9</v>
      </c>
      <c r="AF259" t="s">
        <v>125</v>
      </c>
      <c r="AG259">
        <v>0</v>
      </c>
      <c r="AH259">
        <v>3</v>
      </c>
      <c r="AI259">
        <v>1</v>
      </c>
      <c r="AJ259">
        <v>0</v>
      </c>
      <c r="AK259" t="s">
        <v>342</v>
      </c>
      <c r="AL259">
        <v>36.104422</v>
      </c>
      <c r="AM259" t="s">
        <v>343</v>
      </c>
      <c r="AN259">
        <v>-79.965812999999997</v>
      </c>
      <c r="AO259">
        <v>100</v>
      </c>
      <c r="AP259">
        <v>1800</v>
      </c>
      <c r="AQ259" t="s">
        <v>129</v>
      </c>
      <c r="AR259">
        <v>-40</v>
      </c>
      <c r="AS259">
        <v>43</v>
      </c>
      <c r="AT259">
        <v>192</v>
      </c>
      <c r="BB259" t="str">
        <f t="shared" si="30"/>
        <v>1200</v>
      </c>
      <c r="BC259">
        <v>1</v>
      </c>
      <c r="BD259" t="str">
        <f t="shared" si="27"/>
        <v xml:space="preserve">N655WP  </v>
      </c>
      <c r="BE259">
        <v>1</v>
      </c>
      <c r="BG259">
        <v>0</v>
      </c>
      <c r="BH259">
        <v>0</v>
      </c>
      <c r="BI259">
        <v>0</v>
      </c>
      <c r="BJ259">
        <v>1775</v>
      </c>
      <c r="BK259">
        <v>-25</v>
      </c>
      <c r="BL259" t="s">
        <v>180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>"20:17:40.571"</f>
        <v>20:17:40.571</v>
      </c>
      <c r="CF259">
        <v>570747267</v>
      </c>
      <c r="CS259">
        <v>3</v>
      </c>
      <c r="CT259">
        <v>2</v>
      </c>
      <c r="CU259">
        <v>0</v>
      </c>
      <c r="CV259">
        <v>2</v>
      </c>
      <c r="CW259">
        <v>0</v>
      </c>
      <c r="CX259">
        <v>3</v>
      </c>
      <c r="CY259">
        <v>7</v>
      </c>
      <c r="CZ259" t="s">
        <v>131</v>
      </c>
      <c r="DA259">
        <v>391</v>
      </c>
      <c r="DB259">
        <v>2</v>
      </c>
      <c r="DC259" t="s">
        <v>132</v>
      </c>
      <c r="DD259" t="s">
        <v>133</v>
      </c>
      <c r="DG259">
        <v>8687693</v>
      </c>
      <c r="DI259">
        <v>1</v>
      </c>
      <c r="DJ259">
        <v>0</v>
      </c>
      <c r="DK259">
        <v>1</v>
      </c>
      <c r="DL259">
        <v>0</v>
      </c>
      <c r="DM259">
        <v>0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25">
      <c r="A260" t="str">
        <f>"10/06/2022 20:17:41.954"</f>
        <v>10/06/2022 20:17:41.954</v>
      </c>
      <c r="C260" t="str">
        <f t="shared" si="26"/>
        <v>FFDFD3C0</v>
      </c>
      <c r="D260" t="s">
        <v>123</v>
      </c>
      <c r="E260">
        <v>25</v>
      </c>
      <c r="H260">
        <v>100</v>
      </c>
      <c r="I260" t="s">
        <v>124</v>
      </c>
      <c r="J260" t="s">
        <v>125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ref="S260:T263" si="31">"20:17:41.633"</f>
        <v>20:17:41.633</v>
      </c>
      <c r="T260" t="str">
        <f t="shared" si="31"/>
        <v>20:17:41.633</v>
      </c>
      <c r="U260" t="str">
        <f t="shared" si="29"/>
        <v>A8A14F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9</v>
      </c>
      <c r="AF260" t="s">
        <v>125</v>
      </c>
      <c r="AG260">
        <v>0</v>
      </c>
      <c r="AH260">
        <v>3</v>
      </c>
      <c r="AI260">
        <v>1</v>
      </c>
      <c r="AJ260">
        <v>0</v>
      </c>
      <c r="AK260" t="s">
        <v>344</v>
      </c>
      <c r="AL260">
        <v>36.104615000000003</v>
      </c>
      <c r="AM260" t="s">
        <v>345</v>
      </c>
      <c r="AN260">
        <v>-79.966027999999994</v>
      </c>
      <c r="AO260">
        <v>100</v>
      </c>
      <c r="AP260">
        <v>1800</v>
      </c>
      <c r="AQ260" t="s">
        <v>129</v>
      </c>
      <c r="AR260">
        <v>-38</v>
      </c>
      <c r="AS260">
        <v>45</v>
      </c>
      <c r="AT260">
        <v>128</v>
      </c>
      <c r="BB260" t="str">
        <f t="shared" si="30"/>
        <v>1200</v>
      </c>
      <c r="BC260">
        <v>1</v>
      </c>
      <c r="BD260" t="str">
        <f t="shared" si="27"/>
        <v xml:space="preserve">N655WP  </v>
      </c>
      <c r="BE260">
        <v>1</v>
      </c>
      <c r="BG260">
        <v>0</v>
      </c>
      <c r="BH260">
        <v>0</v>
      </c>
      <c r="BI260">
        <v>0</v>
      </c>
      <c r="BJ260">
        <v>1775</v>
      </c>
      <c r="BK260">
        <v>-25</v>
      </c>
      <c r="BL260" t="s">
        <v>180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>"20:17:41.635"</f>
        <v>20:17:41.635</v>
      </c>
      <c r="CF260">
        <v>635329759</v>
      </c>
      <c r="CS260">
        <v>3</v>
      </c>
      <c r="CT260">
        <v>2</v>
      </c>
      <c r="CU260">
        <v>0</v>
      </c>
      <c r="CV260">
        <v>2</v>
      </c>
      <c r="CW260">
        <v>0</v>
      </c>
      <c r="CX260">
        <v>6</v>
      </c>
      <c r="CY260">
        <v>7</v>
      </c>
      <c r="CZ260" t="s">
        <v>131</v>
      </c>
      <c r="DA260">
        <v>404</v>
      </c>
      <c r="DB260">
        <v>0</v>
      </c>
      <c r="DC260" t="s">
        <v>152</v>
      </c>
      <c r="DD260" t="s">
        <v>153</v>
      </c>
      <c r="DG260">
        <v>13907411</v>
      </c>
      <c r="DI260">
        <v>1</v>
      </c>
      <c r="DJ260">
        <v>0</v>
      </c>
      <c r="DK260">
        <v>0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25">
      <c r="A261" t="str">
        <f>"10/06/2022 20:17:41.954"</f>
        <v>10/06/2022 20:17:41.954</v>
      </c>
      <c r="C261" t="str">
        <f t="shared" si="26"/>
        <v>FFDFD3C0</v>
      </c>
      <c r="D261" t="s">
        <v>123</v>
      </c>
      <c r="E261">
        <v>27</v>
      </c>
      <c r="H261">
        <v>102</v>
      </c>
      <c r="I261" t="s">
        <v>151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31"/>
        <v>20:17:41.633</v>
      </c>
      <c r="T261" t="str">
        <f t="shared" si="31"/>
        <v>20:17:41.633</v>
      </c>
      <c r="U261" t="str">
        <f t="shared" si="29"/>
        <v>A8A14F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9</v>
      </c>
      <c r="AF261" t="s">
        <v>125</v>
      </c>
      <c r="AG261">
        <v>0</v>
      </c>
      <c r="AH261">
        <v>3</v>
      </c>
      <c r="AI261">
        <v>1</v>
      </c>
      <c r="AJ261">
        <v>0</v>
      </c>
      <c r="AK261" t="s">
        <v>344</v>
      </c>
      <c r="AL261">
        <v>36.104615000000003</v>
      </c>
      <c r="AM261" t="s">
        <v>345</v>
      </c>
      <c r="AN261">
        <v>-79.966027999999994</v>
      </c>
      <c r="AO261">
        <v>100</v>
      </c>
      <c r="AP261">
        <v>1800</v>
      </c>
      <c r="AQ261" t="s">
        <v>129</v>
      </c>
      <c r="AR261">
        <v>-38</v>
      </c>
      <c r="AS261">
        <v>45</v>
      </c>
      <c r="AT261">
        <v>128</v>
      </c>
      <c r="BB261" t="str">
        <f t="shared" si="30"/>
        <v>1200</v>
      </c>
      <c r="BC261">
        <v>1</v>
      </c>
      <c r="BD261" t="str">
        <f t="shared" si="27"/>
        <v xml:space="preserve">N655WP  </v>
      </c>
      <c r="BE261">
        <v>1</v>
      </c>
      <c r="BG261">
        <v>0</v>
      </c>
      <c r="BH261">
        <v>0</v>
      </c>
      <c r="BI261">
        <v>0</v>
      </c>
      <c r="BJ261">
        <v>1775</v>
      </c>
      <c r="BK261">
        <v>-25</v>
      </c>
      <c r="BL261" t="s">
        <v>180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>"20:17:41.635"</f>
        <v>20:17:41.635</v>
      </c>
      <c r="CF261">
        <v>635329759</v>
      </c>
      <c r="CS261">
        <v>3</v>
      </c>
      <c r="CT261">
        <v>2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404</v>
      </c>
      <c r="DB261">
        <v>0</v>
      </c>
      <c r="DC261" t="s">
        <v>152</v>
      </c>
      <c r="DD261" t="s">
        <v>153</v>
      </c>
      <c r="DG261">
        <v>13907411</v>
      </c>
      <c r="DI261">
        <v>1</v>
      </c>
      <c r="DJ261">
        <v>0</v>
      </c>
      <c r="DK261">
        <v>1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25">
      <c r="A262" t="str">
        <f>"10/06/2022 20:17:41.954"</f>
        <v>10/06/2022 20:17:41.954</v>
      </c>
      <c r="C262" t="str">
        <f t="shared" si="26"/>
        <v>FFDFD3C0</v>
      </c>
      <c r="D262" t="s">
        <v>134</v>
      </c>
      <c r="E262">
        <v>4</v>
      </c>
      <c r="F262">
        <v>1004</v>
      </c>
      <c r="G262" t="s">
        <v>135</v>
      </c>
      <c r="J262" t="s">
        <v>136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31"/>
        <v>20:17:41.633</v>
      </c>
      <c r="T262" t="str">
        <f t="shared" si="31"/>
        <v>20:17:41.633</v>
      </c>
      <c r="U262" t="str">
        <f t="shared" si="29"/>
        <v>A8A14F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9</v>
      </c>
      <c r="AF262" t="s">
        <v>125</v>
      </c>
      <c r="AG262">
        <v>0</v>
      </c>
      <c r="AH262">
        <v>3</v>
      </c>
      <c r="AI262">
        <v>1</v>
      </c>
      <c r="AJ262">
        <v>0</v>
      </c>
      <c r="AK262" t="s">
        <v>344</v>
      </c>
      <c r="AL262">
        <v>36.104615000000003</v>
      </c>
      <c r="AM262" t="s">
        <v>345</v>
      </c>
      <c r="AN262">
        <v>-79.966027999999994</v>
      </c>
      <c r="AO262">
        <v>100</v>
      </c>
      <c r="AP262">
        <v>1800</v>
      </c>
      <c r="AQ262" t="s">
        <v>129</v>
      </c>
      <c r="AR262">
        <v>-38</v>
      </c>
      <c r="AS262">
        <v>45</v>
      </c>
      <c r="AT262">
        <v>128</v>
      </c>
      <c r="BB262" t="str">
        <f t="shared" si="30"/>
        <v>1200</v>
      </c>
      <c r="BC262">
        <v>1</v>
      </c>
      <c r="BD262" t="str">
        <f t="shared" si="27"/>
        <v xml:space="preserve">N655WP  </v>
      </c>
      <c r="BE262">
        <v>1</v>
      </c>
      <c r="BG262">
        <v>0</v>
      </c>
      <c r="BH262">
        <v>0</v>
      </c>
      <c r="BI262">
        <v>0</v>
      </c>
      <c r="BJ262">
        <v>1775</v>
      </c>
      <c r="BK262">
        <v>-25</v>
      </c>
      <c r="BL262" t="s">
        <v>180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>"20:17:41.635"</f>
        <v>20:17:41.635</v>
      </c>
      <c r="CF262">
        <v>635329759</v>
      </c>
      <c r="CS262">
        <v>3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404</v>
      </c>
      <c r="DB262">
        <v>0</v>
      </c>
      <c r="DC262" t="s">
        <v>152</v>
      </c>
      <c r="DD262" t="s">
        <v>153</v>
      </c>
      <c r="DG262">
        <v>13907411</v>
      </c>
      <c r="DI262">
        <v>1</v>
      </c>
      <c r="DJ262">
        <v>0</v>
      </c>
      <c r="DK262">
        <v>1</v>
      </c>
      <c r="DL262">
        <v>0</v>
      </c>
      <c r="DM262">
        <v>0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25">
      <c r="A263" t="str">
        <f>"10/06/2022 20:17:41.954"</f>
        <v>10/06/2022 20:17:41.954</v>
      </c>
      <c r="C263" t="str">
        <f t="shared" si="26"/>
        <v>FFDFD3C0</v>
      </c>
      <c r="D263" t="s">
        <v>134</v>
      </c>
      <c r="E263">
        <v>5</v>
      </c>
      <c r="F263">
        <v>1005</v>
      </c>
      <c r="G263" t="s">
        <v>155</v>
      </c>
      <c r="J263" t="s">
        <v>136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31"/>
        <v>20:17:41.633</v>
      </c>
      <c r="T263" t="str">
        <f t="shared" si="31"/>
        <v>20:17:41.633</v>
      </c>
      <c r="U263" t="str">
        <f t="shared" si="29"/>
        <v>A8A14F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9</v>
      </c>
      <c r="AF263" t="s">
        <v>145</v>
      </c>
      <c r="AG263">
        <v>0</v>
      </c>
      <c r="AH263">
        <v>3</v>
      </c>
      <c r="AI263">
        <v>1</v>
      </c>
      <c r="AJ263">
        <v>0</v>
      </c>
      <c r="AK263" t="s">
        <v>344</v>
      </c>
      <c r="AL263">
        <v>36.104615000000003</v>
      </c>
      <c r="AM263" t="s">
        <v>345</v>
      </c>
      <c r="AN263">
        <v>-79.966027999999994</v>
      </c>
      <c r="AO263">
        <v>100</v>
      </c>
      <c r="AP263">
        <v>1800</v>
      </c>
      <c r="AQ263" t="s">
        <v>129</v>
      </c>
      <c r="AR263">
        <v>-38</v>
      </c>
      <c r="AS263">
        <v>45</v>
      </c>
      <c r="AT263">
        <v>128</v>
      </c>
      <c r="BB263" t="str">
        <f t="shared" si="30"/>
        <v>1200</v>
      </c>
      <c r="BC263">
        <v>1</v>
      </c>
      <c r="BD263" t="str">
        <f t="shared" si="27"/>
        <v xml:space="preserve">N655WP  </v>
      </c>
      <c r="BE263">
        <v>1</v>
      </c>
      <c r="BG263">
        <v>0</v>
      </c>
      <c r="BH263">
        <v>0</v>
      </c>
      <c r="BI263">
        <v>0</v>
      </c>
      <c r="BJ263">
        <v>1775</v>
      </c>
      <c r="BK263">
        <v>-25</v>
      </c>
      <c r="BL263" t="s">
        <v>148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>"20:17:41.635"</f>
        <v>20:17:41.635</v>
      </c>
      <c r="CF263">
        <v>635329759</v>
      </c>
      <c r="CS263">
        <v>3</v>
      </c>
      <c r="CT263">
        <v>2</v>
      </c>
      <c r="CU263">
        <v>0</v>
      </c>
      <c r="CV263">
        <v>2</v>
      </c>
      <c r="CW263">
        <v>0</v>
      </c>
      <c r="CX263">
        <v>6</v>
      </c>
      <c r="CY263">
        <v>7</v>
      </c>
      <c r="CZ263" t="s">
        <v>131</v>
      </c>
      <c r="DA263">
        <v>404</v>
      </c>
      <c r="DB263">
        <v>0</v>
      </c>
      <c r="DC263" t="s">
        <v>152</v>
      </c>
      <c r="DD263" t="s">
        <v>153</v>
      </c>
      <c r="DG263">
        <v>13907411</v>
      </c>
      <c r="DI263">
        <v>1</v>
      </c>
      <c r="DJ263">
        <v>0</v>
      </c>
      <c r="DK263">
        <v>1</v>
      </c>
      <c r="DL263">
        <v>0</v>
      </c>
      <c r="DM263">
        <v>0</v>
      </c>
      <c r="DN263">
        <v>1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25">
      <c r="A264" t="str">
        <f>"10/06/2022 20:17:42.985"</f>
        <v>10/06/2022 20:17:42.985</v>
      </c>
      <c r="C264" t="str">
        <f t="shared" si="26"/>
        <v>FFDFD3C0</v>
      </c>
      <c r="D264" t="s">
        <v>134</v>
      </c>
      <c r="E264">
        <v>4</v>
      </c>
      <c r="F264">
        <v>1004</v>
      </c>
      <c r="G264" t="s">
        <v>135</v>
      </c>
      <c r="J264" t="s">
        <v>136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"20:17:42.695"</f>
        <v>20:17:42.695</v>
      </c>
      <c r="T264" t="str">
        <f>"20:17:42.595"</f>
        <v>20:17:42.595</v>
      </c>
      <c r="U264" t="str">
        <f t="shared" si="29"/>
        <v>A8A14F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9</v>
      </c>
      <c r="AF264" t="s">
        <v>125</v>
      </c>
      <c r="AG264">
        <v>0</v>
      </c>
      <c r="AH264">
        <v>3</v>
      </c>
      <c r="AI264">
        <v>1</v>
      </c>
      <c r="AJ264">
        <v>0</v>
      </c>
      <c r="AK264" t="s">
        <v>346</v>
      </c>
      <c r="AL264">
        <v>36.104829000000002</v>
      </c>
      <c r="AM264" t="s">
        <v>347</v>
      </c>
      <c r="AN264">
        <v>-79.966328000000004</v>
      </c>
      <c r="AO264">
        <v>100</v>
      </c>
      <c r="AP264">
        <v>1800</v>
      </c>
      <c r="AQ264" t="s">
        <v>129</v>
      </c>
      <c r="AR264">
        <v>-38</v>
      </c>
      <c r="AS264">
        <v>46</v>
      </c>
      <c r="AT264">
        <v>64</v>
      </c>
      <c r="BB264" t="str">
        <f t="shared" si="30"/>
        <v>1200</v>
      </c>
      <c r="BC264">
        <v>1</v>
      </c>
      <c r="BD264" t="str">
        <f t="shared" si="27"/>
        <v xml:space="preserve">N655WP  </v>
      </c>
      <c r="BE264">
        <v>1</v>
      </c>
      <c r="BG264">
        <v>0</v>
      </c>
      <c r="BH264">
        <v>0</v>
      </c>
      <c r="BI264">
        <v>0</v>
      </c>
      <c r="BJ264">
        <v>1775</v>
      </c>
      <c r="BK264">
        <v>-25</v>
      </c>
      <c r="BL264" t="s">
        <v>180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>"20:17:42.700"</f>
        <v>20:17:42.700</v>
      </c>
      <c r="CF264">
        <v>700296135</v>
      </c>
      <c r="CS264">
        <v>3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131</v>
      </c>
      <c r="DA264">
        <v>403</v>
      </c>
      <c r="DB264">
        <v>0</v>
      </c>
      <c r="DC264" t="s">
        <v>199</v>
      </c>
      <c r="DD264" t="s">
        <v>200</v>
      </c>
      <c r="DG264">
        <v>158903</v>
      </c>
      <c r="DI264">
        <v>1</v>
      </c>
      <c r="DJ264">
        <v>0</v>
      </c>
      <c r="DK264">
        <v>0</v>
      </c>
      <c r="DL264">
        <v>0</v>
      </c>
      <c r="DM264">
        <v>0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25">
      <c r="A265" t="str">
        <f>"10/06/2022 20:17:42.985"</f>
        <v>10/06/2022 20:17:42.985</v>
      </c>
      <c r="C265" t="str">
        <f t="shared" si="26"/>
        <v>FFDFD3C0</v>
      </c>
      <c r="D265" t="s">
        <v>134</v>
      </c>
      <c r="E265">
        <v>5</v>
      </c>
      <c r="F265">
        <v>1005</v>
      </c>
      <c r="G265" t="s">
        <v>155</v>
      </c>
      <c r="J265" t="s">
        <v>136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"20:17:42.695"</f>
        <v>20:17:42.695</v>
      </c>
      <c r="T265" t="str">
        <f>"20:17:42.095"</f>
        <v>20:17:42.095</v>
      </c>
      <c r="U265" t="str">
        <f t="shared" si="29"/>
        <v>A8A14F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9</v>
      </c>
      <c r="AF265" t="s">
        <v>145</v>
      </c>
      <c r="AG265">
        <v>0</v>
      </c>
      <c r="AH265">
        <v>3</v>
      </c>
      <c r="AI265">
        <v>1</v>
      </c>
      <c r="AJ265">
        <v>0</v>
      </c>
      <c r="AK265" t="s">
        <v>346</v>
      </c>
      <c r="AL265">
        <v>36.104829000000002</v>
      </c>
      <c r="AM265" t="s">
        <v>347</v>
      </c>
      <c r="AN265">
        <v>-79.966328000000004</v>
      </c>
      <c r="AO265">
        <v>100</v>
      </c>
      <c r="AP265">
        <v>1800</v>
      </c>
      <c r="AQ265" t="s">
        <v>129</v>
      </c>
      <c r="AR265">
        <v>-38</v>
      </c>
      <c r="AS265">
        <v>45</v>
      </c>
      <c r="AT265">
        <v>0</v>
      </c>
      <c r="BB265" t="str">
        <f t="shared" si="30"/>
        <v>1200</v>
      </c>
      <c r="BC265">
        <v>1</v>
      </c>
      <c r="BD265" t="str">
        <f t="shared" si="27"/>
        <v xml:space="preserve">N655WP  </v>
      </c>
      <c r="BE265">
        <v>1</v>
      </c>
      <c r="BG265">
        <v>0</v>
      </c>
      <c r="BH265">
        <v>0</v>
      </c>
      <c r="BI265">
        <v>0</v>
      </c>
      <c r="BJ265">
        <v>1775</v>
      </c>
      <c r="BK265">
        <v>-25</v>
      </c>
      <c r="BL265" t="s">
        <v>148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>"20:17:42.700"</f>
        <v>20:17:42.700</v>
      </c>
      <c r="CF265">
        <v>700225975</v>
      </c>
      <c r="CS265">
        <v>3</v>
      </c>
      <c r="CT265">
        <v>2</v>
      </c>
      <c r="CU265">
        <v>0</v>
      </c>
      <c r="CV265">
        <v>2</v>
      </c>
      <c r="CW265">
        <v>0</v>
      </c>
      <c r="CX265">
        <v>4</v>
      </c>
      <c r="CY265">
        <v>7</v>
      </c>
      <c r="CZ265" t="s">
        <v>131</v>
      </c>
      <c r="DA265">
        <v>404</v>
      </c>
      <c r="DB265">
        <v>0</v>
      </c>
      <c r="DC265" t="s">
        <v>152</v>
      </c>
      <c r="DD265" t="s">
        <v>153</v>
      </c>
      <c r="DG265">
        <v>13907643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25">
      <c r="A266" t="str">
        <f>"10/06/2022 20:17:42.985"</f>
        <v>10/06/2022 20:17:42.985</v>
      </c>
      <c r="C266" t="str">
        <f t="shared" si="26"/>
        <v>FFDFD3C0</v>
      </c>
      <c r="D266" t="s">
        <v>123</v>
      </c>
      <c r="E266">
        <v>25</v>
      </c>
      <c r="H266">
        <v>100</v>
      </c>
      <c r="I266" t="s">
        <v>124</v>
      </c>
      <c r="J266" t="s">
        <v>125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"20:17:42.695"</f>
        <v>20:17:42.695</v>
      </c>
      <c r="T266" t="str">
        <f>"20:17:42.595"</f>
        <v>20:17:42.595</v>
      </c>
      <c r="U266" t="str">
        <f t="shared" si="29"/>
        <v>A8A14F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9</v>
      </c>
      <c r="AF266" t="s">
        <v>125</v>
      </c>
      <c r="AG266">
        <v>0</v>
      </c>
      <c r="AH266">
        <v>3</v>
      </c>
      <c r="AI266">
        <v>1</v>
      </c>
      <c r="AJ266">
        <v>0</v>
      </c>
      <c r="AK266" t="s">
        <v>346</v>
      </c>
      <c r="AL266">
        <v>36.104829000000002</v>
      </c>
      <c r="AM266" t="s">
        <v>347</v>
      </c>
      <c r="AN266">
        <v>-79.966328000000004</v>
      </c>
      <c r="AO266">
        <v>100</v>
      </c>
      <c r="AP266">
        <v>1800</v>
      </c>
      <c r="AQ266" t="s">
        <v>129</v>
      </c>
      <c r="AR266">
        <v>-38</v>
      </c>
      <c r="AS266">
        <v>46</v>
      </c>
      <c r="AT266">
        <v>64</v>
      </c>
      <c r="BB266" t="str">
        <f t="shared" si="30"/>
        <v>1200</v>
      </c>
      <c r="BC266">
        <v>1</v>
      </c>
      <c r="BD266" t="str">
        <f t="shared" si="27"/>
        <v xml:space="preserve">N655WP  </v>
      </c>
      <c r="BE266">
        <v>1</v>
      </c>
      <c r="BG266">
        <v>0</v>
      </c>
      <c r="BH266">
        <v>0</v>
      </c>
      <c r="BI266">
        <v>0</v>
      </c>
      <c r="BJ266">
        <v>1775</v>
      </c>
      <c r="BK266">
        <v>-25</v>
      </c>
      <c r="BL266" t="s">
        <v>180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>"20:17:42.700"</f>
        <v>20:17:42.700</v>
      </c>
      <c r="CF266">
        <v>700296135</v>
      </c>
      <c r="CS266">
        <v>3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403</v>
      </c>
      <c r="DB266">
        <v>0</v>
      </c>
      <c r="DC266" t="s">
        <v>199</v>
      </c>
      <c r="DD266" t="s">
        <v>200</v>
      </c>
      <c r="DG266">
        <v>158903</v>
      </c>
      <c r="DI266">
        <v>1</v>
      </c>
      <c r="DJ266">
        <v>0</v>
      </c>
      <c r="DK266">
        <v>1</v>
      </c>
      <c r="DL266">
        <v>0</v>
      </c>
      <c r="DM266">
        <v>0</v>
      </c>
      <c r="DN266">
        <v>1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25">
      <c r="A267" t="str">
        <f>"10/06/2022 20:17:42.985"</f>
        <v>10/06/2022 20:17:42.985</v>
      </c>
      <c r="C267" t="str">
        <f t="shared" si="26"/>
        <v>FFDFD3C0</v>
      </c>
      <c r="D267" t="s">
        <v>123</v>
      </c>
      <c r="E267">
        <v>27</v>
      </c>
      <c r="H267">
        <v>102</v>
      </c>
      <c r="I267" t="s">
        <v>151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"20:17:42.695"</f>
        <v>20:17:42.695</v>
      </c>
      <c r="T267" t="str">
        <f>"20:17:42.595"</f>
        <v>20:17:42.595</v>
      </c>
      <c r="U267" t="str">
        <f t="shared" si="29"/>
        <v>A8A14F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9</v>
      </c>
      <c r="AF267" t="s">
        <v>125</v>
      </c>
      <c r="AG267">
        <v>0</v>
      </c>
      <c r="AH267">
        <v>3</v>
      </c>
      <c r="AI267">
        <v>1</v>
      </c>
      <c r="AJ267">
        <v>0</v>
      </c>
      <c r="AK267" t="s">
        <v>346</v>
      </c>
      <c r="AL267">
        <v>36.104829000000002</v>
      </c>
      <c r="AM267" t="s">
        <v>347</v>
      </c>
      <c r="AN267">
        <v>-79.966328000000004</v>
      </c>
      <c r="AO267">
        <v>100</v>
      </c>
      <c r="AP267">
        <v>1800</v>
      </c>
      <c r="AQ267" t="s">
        <v>129</v>
      </c>
      <c r="AR267">
        <v>-38</v>
      </c>
      <c r="AS267">
        <v>46</v>
      </c>
      <c r="AT267">
        <v>64</v>
      </c>
      <c r="BB267" t="str">
        <f t="shared" si="30"/>
        <v>1200</v>
      </c>
      <c r="BC267">
        <v>1</v>
      </c>
      <c r="BD267" t="str">
        <f t="shared" si="27"/>
        <v xml:space="preserve">N655WP  </v>
      </c>
      <c r="BE267">
        <v>1</v>
      </c>
      <c r="BG267">
        <v>0</v>
      </c>
      <c r="BH267">
        <v>0</v>
      </c>
      <c r="BI267">
        <v>0</v>
      </c>
      <c r="BJ267">
        <v>1775</v>
      </c>
      <c r="BK267">
        <v>-25</v>
      </c>
      <c r="BL267" t="s">
        <v>180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>"20:17:42.700"</f>
        <v>20:17:42.700</v>
      </c>
      <c r="CF267">
        <v>700296135</v>
      </c>
      <c r="CS267">
        <v>3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131</v>
      </c>
      <c r="DA267">
        <v>403</v>
      </c>
      <c r="DB267">
        <v>0</v>
      </c>
      <c r="DC267" t="s">
        <v>199</v>
      </c>
      <c r="DD267" t="s">
        <v>200</v>
      </c>
      <c r="DG267">
        <v>158903</v>
      </c>
      <c r="DI267">
        <v>1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25">
      <c r="A268" t="str">
        <f>"10/06/2022 20:17:44.110"</f>
        <v>10/06/2022 20:17:44.110</v>
      </c>
      <c r="C268" t="str">
        <f t="shared" si="26"/>
        <v>FFDFD3C0</v>
      </c>
      <c r="D268" t="s">
        <v>123</v>
      </c>
      <c r="E268">
        <v>25</v>
      </c>
      <c r="H268">
        <v>100</v>
      </c>
      <c r="I268" t="s">
        <v>124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"20:17:43.758"</f>
        <v>20:17:43.758</v>
      </c>
      <c r="T268" t="str">
        <f>"20:17:43.658"</f>
        <v>20:17:43.658</v>
      </c>
      <c r="U268" t="str">
        <f t="shared" si="29"/>
        <v>A8A14F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9</v>
      </c>
      <c r="AF268" t="s">
        <v>125</v>
      </c>
      <c r="AG268">
        <v>0</v>
      </c>
      <c r="AH268">
        <v>3</v>
      </c>
      <c r="AI268">
        <v>1</v>
      </c>
      <c r="AJ268">
        <v>0</v>
      </c>
      <c r="AK268" t="s">
        <v>348</v>
      </c>
      <c r="AL268">
        <v>36.105065000000003</v>
      </c>
      <c r="AM268" t="s">
        <v>349</v>
      </c>
      <c r="AN268">
        <v>-79.966564000000005</v>
      </c>
      <c r="AO268">
        <v>100</v>
      </c>
      <c r="AP268">
        <v>1800</v>
      </c>
      <c r="AQ268" t="s">
        <v>129</v>
      </c>
      <c r="AR268">
        <v>-38</v>
      </c>
      <c r="AS268">
        <v>46</v>
      </c>
      <c r="AT268">
        <v>0</v>
      </c>
      <c r="BB268" t="str">
        <f t="shared" si="30"/>
        <v>1200</v>
      </c>
      <c r="BC268">
        <v>1</v>
      </c>
      <c r="BD268" t="str">
        <f t="shared" si="27"/>
        <v xml:space="preserve">N655WP  </v>
      </c>
      <c r="BE268">
        <v>1</v>
      </c>
      <c r="BG268">
        <v>0</v>
      </c>
      <c r="BH268">
        <v>0</v>
      </c>
      <c r="BI268">
        <v>0</v>
      </c>
      <c r="BJ268">
        <v>1775</v>
      </c>
      <c r="BK268">
        <v>-25</v>
      </c>
      <c r="BL268" t="s">
        <v>180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>"20:17:43.765"</f>
        <v>20:17:43.765</v>
      </c>
      <c r="CF268">
        <v>765192546</v>
      </c>
      <c r="CS268">
        <v>3</v>
      </c>
      <c r="CT268">
        <v>2</v>
      </c>
      <c r="CU268">
        <v>0</v>
      </c>
      <c r="CV268">
        <v>2</v>
      </c>
      <c r="CW268">
        <v>0</v>
      </c>
      <c r="CX268">
        <v>6</v>
      </c>
      <c r="CY268">
        <v>7</v>
      </c>
      <c r="CZ268" t="s">
        <v>131</v>
      </c>
      <c r="DA268">
        <v>403</v>
      </c>
      <c r="DB268">
        <v>0</v>
      </c>
      <c r="DC268" t="s">
        <v>199</v>
      </c>
      <c r="DD268" t="s">
        <v>200</v>
      </c>
      <c r="DG268">
        <v>160802</v>
      </c>
      <c r="DI268">
        <v>1</v>
      </c>
      <c r="DJ268">
        <v>0</v>
      </c>
      <c r="DK268">
        <v>0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25">
      <c r="A269" t="str">
        <f>"10/06/2022 20:17:44.110"</f>
        <v>10/06/2022 20:17:44.110</v>
      </c>
      <c r="C269" t="str">
        <f t="shared" si="26"/>
        <v>FFDFD3C0</v>
      </c>
      <c r="D269" t="s">
        <v>134</v>
      </c>
      <c r="E269">
        <v>4</v>
      </c>
      <c r="F269">
        <v>1004</v>
      </c>
      <c r="G269" t="s">
        <v>135</v>
      </c>
      <c r="J269" t="s">
        <v>136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"20:17:43.758"</f>
        <v>20:17:43.758</v>
      </c>
      <c r="T269" t="str">
        <f>"20:17:43.658"</f>
        <v>20:17:43.658</v>
      </c>
      <c r="U269" t="str">
        <f t="shared" si="29"/>
        <v>A8A14F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9</v>
      </c>
      <c r="AF269" t="s">
        <v>125</v>
      </c>
      <c r="AG269">
        <v>0</v>
      </c>
      <c r="AH269">
        <v>3</v>
      </c>
      <c r="AI269">
        <v>1</v>
      </c>
      <c r="AJ269">
        <v>0</v>
      </c>
      <c r="AK269" t="s">
        <v>348</v>
      </c>
      <c r="AL269">
        <v>36.105065000000003</v>
      </c>
      <c r="AM269" t="s">
        <v>349</v>
      </c>
      <c r="AN269">
        <v>-79.966564000000005</v>
      </c>
      <c r="AO269">
        <v>100</v>
      </c>
      <c r="AP269">
        <v>1800</v>
      </c>
      <c r="AQ269" t="s">
        <v>129</v>
      </c>
      <c r="AR269">
        <v>-38</v>
      </c>
      <c r="AS269">
        <v>46</v>
      </c>
      <c r="AT269">
        <v>0</v>
      </c>
      <c r="BB269" t="str">
        <f t="shared" si="30"/>
        <v>1200</v>
      </c>
      <c r="BC269">
        <v>1</v>
      </c>
      <c r="BD269" t="str">
        <f t="shared" si="27"/>
        <v xml:space="preserve">N655WP  </v>
      </c>
      <c r="BE269">
        <v>1</v>
      </c>
      <c r="BG269">
        <v>0</v>
      </c>
      <c r="BH269">
        <v>0</v>
      </c>
      <c r="BI269">
        <v>0</v>
      </c>
      <c r="BJ269">
        <v>1775</v>
      </c>
      <c r="BK269">
        <v>-25</v>
      </c>
      <c r="BL269" t="s">
        <v>180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>"20:17:43.765"</f>
        <v>20:17:43.765</v>
      </c>
      <c r="CF269">
        <v>765192546</v>
      </c>
      <c r="CS269">
        <v>3</v>
      </c>
      <c r="CT269">
        <v>2</v>
      </c>
      <c r="CU269">
        <v>0</v>
      </c>
      <c r="CV269">
        <v>2</v>
      </c>
      <c r="CW269">
        <v>0</v>
      </c>
      <c r="CX269">
        <v>6</v>
      </c>
      <c r="CY269">
        <v>7</v>
      </c>
      <c r="CZ269" t="s">
        <v>131</v>
      </c>
      <c r="DA269">
        <v>403</v>
      </c>
      <c r="DB269">
        <v>0</v>
      </c>
      <c r="DC269" t="s">
        <v>199</v>
      </c>
      <c r="DD269" t="s">
        <v>200</v>
      </c>
      <c r="DG269">
        <v>160802</v>
      </c>
      <c r="DI269">
        <v>1</v>
      </c>
      <c r="DJ269">
        <v>0</v>
      </c>
      <c r="DK269">
        <v>1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25">
      <c r="A270" t="str">
        <f>"10/06/2022 20:17:44.110"</f>
        <v>10/06/2022 20:17:44.110</v>
      </c>
      <c r="C270" t="str">
        <f t="shared" si="26"/>
        <v>FFDFD3C0</v>
      </c>
      <c r="D270" t="s">
        <v>123</v>
      </c>
      <c r="E270">
        <v>27</v>
      </c>
      <c r="H270">
        <v>102</v>
      </c>
      <c r="I270" t="s">
        <v>151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"20:17:43.758"</f>
        <v>20:17:43.758</v>
      </c>
      <c r="T270" t="str">
        <f>"20:17:43.658"</f>
        <v>20:17:43.658</v>
      </c>
      <c r="U270" t="str">
        <f t="shared" si="29"/>
        <v>A8A14F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9</v>
      </c>
      <c r="AF270" t="s">
        <v>125</v>
      </c>
      <c r="AG270">
        <v>0</v>
      </c>
      <c r="AH270">
        <v>3</v>
      </c>
      <c r="AI270">
        <v>1</v>
      </c>
      <c r="AJ270">
        <v>0</v>
      </c>
      <c r="AK270" t="s">
        <v>348</v>
      </c>
      <c r="AL270">
        <v>36.105065000000003</v>
      </c>
      <c r="AM270" t="s">
        <v>349</v>
      </c>
      <c r="AN270">
        <v>-79.966564000000005</v>
      </c>
      <c r="AO270">
        <v>100</v>
      </c>
      <c r="AP270">
        <v>1800</v>
      </c>
      <c r="AQ270" t="s">
        <v>129</v>
      </c>
      <c r="AR270">
        <v>-38</v>
      </c>
      <c r="AS270">
        <v>46</v>
      </c>
      <c r="AT270">
        <v>0</v>
      </c>
      <c r="BB270" t="str">
        <f t="shared" si="30"/>
        <v>1200</v>
      </c>
      <c r="BC270">
        <v>1</v>
      </c>
      <c r="BD270" t="str">
        <f t="shared" si="27"/>
        <v xml:space="preserve">N655WP  </v>
      </c>
      <c r="BE270">
        <v>1</v>
      </c>
      <c r="BG270">
        <v>0</v>
      </c>
      <c r="BH270">
        <v>0</v>
      </c>
      <c r="BI270">
        <v>0</v>
      </c>
      <c r="BJ270">
        <v>1775</v>
      </c>
      <c r="BK270">
        <v>-25</v>
      </c>
      <c r="BL270" t="s">
        <v>180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>"20:17:43.765"</f>
        <v>20:17:43.765</v>
      </c>
      <c r="CF270">
        <v>765192546</v>
      </c>
      <c r="CS270">
        <v>3</v>
      </c>
      <c r="CT270">
        <v>2</v>
      </c>
      <c r="CU270">
        <v>0</v>
      </c>
      <c r="CV270">
        <v>2</v>
      </c>
      <c r="CW270">
        <v>0</v>
      </c>
      <c r="CX270">
        <v>6</v>
      </c>
      <c r="CY270">
        <v>7</v>
      </c>
      <c r="CZ270" t="s">
        <v>131</v>
      </c>
      <c r="DA270">
        <v>403</v>
      </c>
      <c r="DB270">
        <v>0</v>
      </c>
      <c r="DC270" t="s">
        <v>199</v>
      </c>
      <c r="DD270" t="s">
        <v>200</v>
      </c>
      <c r="DG270">
        <v>160802</v>
      </c>
      <c r="DI270">
        <v>1</v>
      </c>
      <c r="DJ270">
        <v>0</v>
      </c>
      <c r="DK270">
        <v>1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25">
      <c r="A271" t="str">
        <f>"10/06/2022 20:17:44.438"</f>
        <v>10/06/2022 20:17:44.438</v>
      </c>
      <c r="C271" t="str">
        <f t="shared" si="26"/>
        <v>FFDFD3C0</v>
      </c>
      <c r="D271" t="s">
        <v>134</v>
      </c>
      <c r="E271">
        <v>5</v>
      </c>
      <c r="F271">
        <v>1005</v>
      </c>
      <c r="G271" t="s">
        <v>155</v>
      </c>
      <c r="J271" t="s">
        <v>136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"20:17:44.164"</f>
        <v>20:17:44.164</v>
      </c>
      <c r="T271" t="str">
        <f>"20:17:42.064"</f>
        <v>20:17:42.064</v>
      </c>
      <c r="U271" t="str">
        <f t="shared" si="29"/>
        <v>A8A14F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9</v>
      </c>
      <c r="AF271" t="s">
        <v>145</v>
      </c>
      <c r="AG271">
        <v>0</v>
      </c>
      <c r="AH271">
        <v>3</v>
      </c>
      <c r="AI271">
        <v>1</v>
      </c>
      <c r="AJ271">
        <v>0</v>
      </c>
      <c r="AK271" t="s">
        <v>350</v>
      </c>
      <c r="AL271">
        <v>36.105150999999999</v>
      </c>
      <c r="AM271" t="s">
        <v>351</v>
      </c>
      <c r="AN271">
        <v>-79.966628999999998</v>
      </c>
      <c r="AO271">
        <v>100</v>
      </c>
      <c r="AP271">
        <v>1800</v>
      </c>
      <c r="AQ271" t="s">
        <v>129</v>
      </c>
      <c r="AR271">
        <v>-38</v>
      </c>
      <c r="AS271">
        <v>45</v>
      </c>
      <c r="AT271">
        <v>0</v>
      </c>
      <c r="BB271" t="str">
        <f t="shared" si="30"/>
        <v>1200</v>
      </c>
      <c r="BC271">
        <v>1</v>
      </c>
      <c r="BD271" t="str">
        <f t="shared" si="27"/>
        <v xml:space="preserve">N655WP  </v>
      </c>
      <c r="BE271">
        <v>1</v>
      </c>
      <c r="BG271">
        <v>0</v>
      </c>
      <c r="BH271">
        <v>0</v>
      </c>
      <c r="BI271">
        <v>0</v>
      </c>
      <c r="BJ271">
        <v>1775</v>
      </c>
      <c r="BK271">
        <v>-25</v>
      </c>
      <c r="BL271" t="s">
        <v>148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>"20:17:44.170"</f>
        <v>20:17:44.170</v>
      </c>
      <c r="CF271">
        <v>170082755</v>
      </c>
      <c r="CS271">
        <v>3</v>
      </c>
      <c r="CT271">
        <v>2</v>
      </c>
      <c r="CU271">
        <v>0</v>
      </c>
      <c r="CV271">
        <v>2</v>
      </c>
      <c r="CW271">
        <v>0</v>
      </c>
      <c r="CX271">
        <v>5</v>
      </c>
      <c r="CY271">
        <v>7</v>
      </c>
      <c r="CZ271" t="s">
        <v>131</v>
      </c>
      <c r="DA271">
        <v>404</v>
      </c>
      <c r="DB271">
        <v>0</v>
      </c>
      <c r="DC271" t="s">
        <v>152</v>
      </c>
      <c r="DD271" t="s">
        <v>153</v>
      </c>
      <c r="DG271">
        <v>13907950</v>
      </c>
      <c r="DI271">
        <v>1</v>
      </c>
      <c r="DJ271">
        <v>0</v>
      </c>
      <c r="DK271">
        <v>0</v>
      </c>
      <c r="DL271">
        <v>0</v>
      </c>
      <c r="DM271">
        <v>0</v>
      </c>
      <c r="DN271">
        <v>1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25">
      <c r="A272" t="str">
        <f>"10/06/2022 20:17:44.813"</f>
        <v>10/06/2022 20:17:44.813</v>
      </c>
      <c r="C272" t="str">
        <f t="shared" si="26"/>
        <v>FFDFD3C0</v>
      </c>
      <c r="D272" t="s">
        <v>123</v>
      </c>
      <c r="E272">
        <v>25</v>
      </c>
      <c r="H272">
        <v>100</v>
      </c>
      <c r="I272" t="s">
        <v>124</v>
      </c>
      <c r="J272" t="s">
        <v>125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"20:17:44.602"</f>
        <v>20:17:44.602</v>
      </c>
      <c r="T272" t="str">
        <f>"20:17:44.202"</f>
        <v>20:17:44.202</v>
      </c>
      <c r="U272" t="str">
        <f t="shared" si="29"/>
        <v>A8A14F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9</v>
      </c>
      <c r="AF272" t="s">
        <v>125</v>
      </c>
      <c r="AG272">
        <v>0</v>
      </c>
      <c r="AH272">
        <v>3</v>
      </c>
      <c r="AI272">
        <v>1</v>
      </c>
      <c r="AJ272">
        <v>0</v>
      </c>
      <c r="AK272" t="s">
        <v>257</v>
      </c>
      <c r="AL272">
        <v>36.105237000000002</v>
      </c>
      <c r="AM272" t="s">
        <v>352</v>
      </c>
      <c r="AN272">
        <v>-79.966671000000005</v>
      </c>
      <c r="AO272">
        <v>100</v>
      </c>
      <c r="AP272">
        <v>1800</v>
      </c>
      <c r="AQ272" t="s">
        <v>129</v>
      </c>
      <c r="AR272">
        <v>-37</v>
      </c>
      <c r="AS272">
        <v>47</v>
      </c>
      <c r="AT272">
        <v>64</v>
      </c>
      <c r="BB272" t="str">
        <f t="shared" si="30"/>
        <v>1200</v>
      </c>
      <c r="BC272">
        <v>1</v>
      </c>
      <c r="BD272" t="str">
        <f t="shared" si="27"/>
        <v xml:space="preserve">N655WP  </v>
      </c>
      <c r="BE272">
        <v>1</v>
      </c>
      <c r="BG272">
        <v>0</v>
      </c>
      <c r="BH272">
        <v>0</v>
      </c>
      <c r="BI272">
        <v>0</v>
      </c>
      <c r="BJ272">
        <v>1775</v>
      </c>
      <c r="BK272">
        <v>-25</v>
      </c>
      <c r="BL272" t="s">
        <v>180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>"20:17:44.605"</f>
        <v>20:17:44.605</v>
      </c>
      <c r="CF272">
        <v>605110844</v>
      </c>
      <c r="CS272">
        <v>3</v>
      </c>
      <c r="CT272">
        <v>2</v>
      </c>
      <c r="CU272">
        <v>0</v>
      </c>
      <c r="CV272">
        <v>2</v>
      </c>
      <c r="CW272">
        <v>0</v>
      </c>
      <c r="CX272">
        <v>6</v>
      </c>
      <c r="CY272">
        <v>7</v>
      </c>
      <c r="CZ272" t="s">
        <v>131</v>
      </c>
      <c r="DA272">
        <v>403</v>
      </c>
      <c r="DB272">
        <v>0</v>
      </c>
      <c r="DC272" t="s">
        <v>199</v>
      </c>
      <c r="DD272" t="s">
        <v>200</v>
      </c>
      <c r="DG272">
        <v>162295</v>
      </c>
      <c r="DI272">
        <v>1</v>
      </c>
      <c r="DJ272">
        <v>0</v>
      </c>
      <c r="DK272">
        <v>0</v>
      </c>
      <c r="DL272">
        <v>0</v>
      </c>
      <c r="DM272">
        <v>0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25">
      <c r="A273" t="str">
        <f>"10/06/2022 20:17:44.813"</f>
        <v>10/06/2022 20:17:44.813</v>
      </c>
      <c r="C273" t="str">
        <f t="shared" si="26"/>
        <v>FFDFD3C0</v>
      </c>
      <c r="D273" t="s">
        <v>134</v>
      </c>
      <c r="E273">
        <v>4</v>
      </c>
      <c r="F273">
        <v>1004</v>
      </c>
      <c r="G273" t="s">
        <v>135</v>
      </c>
      <c r="J273" t="s">
        <v>136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"20:17:44.602"</f>
        <v>20:17:44.602</v>
      </c>
      <c r="T273" t="str">
        <f>"20:17:44.202"</f>
        <v>20:17:44.202</v>
      </c>
      <c r="U273" t="str">
        <f t="shared" si="29"/>
        <v>A8A14F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9</v>
      </c>
      <c r="AF273" t="s">
        <v>125</v>
      </c>
      <c r="AG273">
        <v>0</v>
      </c>
      <c r="AH273">
        <v>3</v>
      </c>
      <c r="AI273">
        <v>1</v>
      </c>
      <c r="AJ273">
        <v>0</v>
      </c>
      <c r="AK273" t="s">
        <v>257</v>
      </c>
      <c r="AL273">
        <v>36.105237000000002</v>
      </c>
      <c r="AM273" t="s">
        <v>352</v>
      </c>
      <c r="AN273">
        <v>-79.966671000000005</v>
      </c>
      <c r="AO273">
        <v>100</v>
      </c>
      <c r="AP273">
        <v>1800</v>
      </c>
      <c r="AQ273" t="s">
        <v>129</v>
      </c>
      <c r="AR273">
        <v>-37</v>
      </c>
      <c r="AS273">
        <v>47</v>
      </c>
      <c r="AT273">
        <v>64</v>
      </c>
      <c r="BB273" t="str">
        <f t="shared" si="30"/>
        <v>1200</v>
      </c>
      <c r="BC273">
        <v>1</v>
      </c>
      <c r="BD273" t="str">
        <f t="shared" si="27"/>
        <v xml:space="preserve">N655WP  </v>
      </c>
      <c r="BE273">
        <v>1</v>
      </c>
      <c r="BG273">
        <v>0</v>
      </c>
      <c r="BH273">
        <v>0</v>
      </c>
      <c r="BI273">
        <v>0</v>
      </c>
      <c r="BJ273">
        <v>1775</v>
      </c>
      <c r="BK273">
        <v>-25</v>
      </c>
      <c r="BL273" t="s">
        <v>180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>"20:17:44.605"</f>
        <v>20:17:44.605</v>
      </c>
      <c r="CF273">
        <v>605110844</v>
      </c>
      <c r="CS273">
        <v>3</v>
      </c>
      <c r="CT273">
        <v>2</v>
      </c>
      <c r="CU273">
        <v>0</v>
      </c>
      <c r="CV273">
        <v>2</v>
      </c>
      <c r="CW273">
        <v>0</v>
      </c>
      <c r="CX273">
        <v>6</v>
      </c>
      <c r="CY273">
        <v>7</v>
      </c>
      <c r="CZ273" t="s">
        <v>131</v>
      </c>
      <c r="DA273">
        <v>403</v>
      </c>
      <c r="DB273">
        <v>0</v>
      </c>
      <c r="DC273" t="s">
        <v>199</v>
      </c>
      <c r="DD273" t="s">
        <v>200</v>
      </c>
      <c r="DG273">
        <v>162295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1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25">
      <c r="A274" t="str">
        <f>"10/06/2022 20:17:44.813"</f>
        <v>10/06/2022 20:17:44.813</v>
      </c>
      <c r="C274" t="str">
        <f t="shared" si="26"/>
        <v>FFDFD3C0</v>
      </c>
      <c r="D274" t="s">
        <v>123</v>
      </c>
      <c r="E274">
        <v>27</v>
      </c>
      <c r="H274">
        <v>102</v>
      </c>
      <c r="I274" t="s">
        <v>151</v>
      </c>
      <c r="J274" t="s">
        <v>125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"20:17:44.602"</f>
        <v>20:17:44.602</v>
      </c>
      <c r="T274" t="str">
        <f>"20:17:44.202"</f>
        <v>20:17:44.202</v>
      </c>
      <c r="U274" t="str">
        <f t="shared" si="29"/>
        <v>A8A14F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9</v>
      </c>
      <c r="AF274" t="s">
        <v>125</v>
      </c>
      <c r="AG274">
        <v>0</v>
      </c>
      <c r="AH274">
        <v>3</v>
      </c>
      <c r="AI274">
        <v>1</v>
      </c>
      <c r="AJ274">
        <v>0</v>
      </c>
      <c r="AK274" t="s">
        <v>257</v>
      </c>
      <c r="AL274">
        <v>36.105237000000002</v>
      </c>
      <c r="AM274" t="s">
        <v>352</v>
      </c>
      <c r="AN274">
        <v>-79.966671000000005</v>
      </c>
      <c r="AO274">
        <v>100</v>
      </c>
      <c r="AP274">
        <v>1800</v>
      </c>
      <c r="AQ274" t="s">
        <v>129</v>
      </c>
      <c r="AR274">
        <v>-37</v>
      </c>
      <c r="AS274">
        <v>47</v>
      </c>
      <c r="AT274">
        <v>64</v>
      </c>
      <c r="BB274" t="str">
        <f t="shared" si="30"/>
        <v>1200</v>
      </c>
      <c r="BC274">
        <v>1</v>
      </c>
      <c r="BD274" t="str">
        <f t="shared" si="27"/>
        <v xml:space="preserve">N655WP  </v>
      </c>
      <c r="BE274">
        <v>1</v>
      </c>
      <c r="BG274">
        <v>0</v>
      </c>
      <c r="BH274">
        <v>0</v>
      </c>
      <c r="BI274">
        <v>0</v>
      </c>
      <c r="BJ274">
        <v>1775</v>
      </c>
      <c r="BK274">
        <v>-25</v>
      </c>
      <c r="BL274" t="s">
        <v>180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>"20:17:44.605"</f>
        <v>20:17:44.605</v>
      </c>
      <c r="CF274">
        <v>605110844</v>
      </c>
      <c r="CS274">
        <v>3</v>
      </c>
      <c r="CT274">
        <v>2</v>
      </c>
      <c r="CU274">
        <v>0</v>
      </c>
      <c r="CV274">
        <v>2</v>
      </c>
      <c r="CW274">
        <v>0</v>
      </c>
      <c r="CX274">
        <v>6</v>
      </c>
      <c r="CY274">
        <v>7</v>
      </c>
      <c r="CZ274" t="s">
        <v>131</v>
      </c>
      <c r="DA274">
        <v>403</v>
      </c>
      <c r="DB274">
        <v>0</v>
      </c>
      <c r="DC274" t="s">
        <v>199</v>
      </c>
      <c r="DD274" t="s">
        <v>200</v>
      </c>
      <c r="DG274">
        <v>162295</v>
      </c>
      <c r="DI274">
        <v>1</v>
      </c>
      <c r="DJ274">
        <v>0</v>
      </c>
      <c r="DK274">
        <v>0</v>
      </c>
      <c r="DL274">
        <v>0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25">
      <c r="A275" t="str">
        <f>"10/06/2022 20:17:45.657"</f>
        <v>10/06/2022 20:17:45.657</v>
      </c>
      <c r="C275" t="str">
        <f t="shared" si="26"/>
        <v>FFDFD3C0</v>
      </c>
      <c r="D275" t="s">
        <v>123</v>
      </c>
      <c r="E275">
        <v>25</v>
      </c>
      <c r="H275">
        <v>100</v>
      </c>
      <c r="I275" t="s">
        <v>124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"20:17:45.430"</f>
        <v>20:17:45.430</v>
      </c>
      <c r="T275" t="str">
        <f>"20:17:45.130"</f>
        <v>20:17:45.130</v>
      </c>
      <c r="U275" t="str">
        <f t="shared" si="29"/>
        <v>A8A14F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9</v>
      </c>
      <c r="AF275" t="s">
        <v>125</v>
      </c>
      <c r="AG275">
        <v>0</v>
      </c>
      <c r="AH275">
        <v>3</v>
      </c>
      <c r="AI275">
        <v>1</v>
      </c>
      <c r="AJ275">
        <v>0</v>
      </c>
      <c r="AK275" t="s">
        <v>353</v>
      </c>
      <c r="AL275">
        <v>36.105429999999998</v>
      </c>
      <c r="AM275" t="s">
        <v>354</v>
      </c>
      <c r="AN275">
        <v>-79.966908000000004</v>
      </c>
      <c r="AO275">
        <v>100</v>
      </c>
      <c r="AP275">
        <v>1800</v>
      </c>
      <c r="AQ275" t="s">
        <v>129</v>
      </c>
      <c r="AR275">
        <v>-36</v>
      </c>
      <c r="AS275">
        <v>48</v>
      </c>
      <c r="AT275">
        <v>192</v>
      </c>
      <c r="BB275" t="str">
        <f t="shared" si="30"/>
        <v>1200</v>
      </c>
      <c r="BC275">
        <v>1</v>
      </c>
      <c r="BD275" t="str">
        <f t="shared" si="27"/>
        <v xml:space="preserve">N655WP  </v>
      </c>
      <c r="BE275">
        <v>1</v>
      </c>
      <c r="BG275">
        <v>0</v>
      </c>
      <c r="BH275">
        <v>0</v>
      </c>
      <c r="BI275">
        <v>0</v>
      </c>
      <c r="BJ275">
        <v>1775</v>
      </c>
      <c r="BK275">
        <v>-25</v>
      </c>
      <c r="BL275" t="s">
        <v>180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>"20:17:45.430"</f>
        <v>20:17:45.430</v>
      </c>
      <c r="CF275">
        <v>430030605</v>
      </c>
      <c r="CS275">
        <v>3</v>
      </c>
      <c r="CT275">
        <v>2</v>
      </c>
      <c r="CU275">
        <v>0</v>
      </c>
      <c r="CV275">
        <v>2</v>
      </c>
      <c r="CW275">
        <v>0</v>
      </c>
      <c r="CX275">
        <v>6</v>
      </c>
      <c r="CY275">
        <v>7</v>
      </c>
      <c r="CZ275" t="s">
        <v>131</v>
      </c>
      <c r="DA275">
        <v>403</v>
      </c>
      <c r="DB275">
        <v>0</v>
      </c>
      <c r="DC275" t="s">
        <v>199</v>
      </c>
      <c r="DD275" t="s">
        <v>200</v>
      </c>
      <c r="DG275">
        <v>163721</v>
      </c>
      <c r="DI275">
        <v>1</v>
      </c>
      <c r="DJ275">
        <v>0</v>
      </c>
      <c r="DK275">
        <v>0</v>
      </c>
      <c r="DL275">
        <v>0</v>
      </c>
      <c r="DM275">
        <v>0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25">
      <c r="A276" t="str">
        <f>"10/06/2022 20:17:45.657"</f>
        <v>10/06/2022 20:17:45.657</v>
      </c>
      <c r="C276" t="str">
        <f t="shared" si="26"/>
        <v>FFDFD3C0</v>
      </c>
      <c r="D276" t="s">
        <v>134</v>
      </c>
      <c r="E276">
        <v>4</v>
      </c>
      <c r="F276">
        <v>1004</v>
      </c>
      <c r="G276" t="s">
        <v>135</v>
      </c>
      <c r="J276" t="s">
        <v>136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"20:17:45.430"</f>
        <v>20:17:45.430</v>
      </c>
      <c r="T276" t="str">
        <f>"20:17:45.130"</f>
        <v>20:17:45.130</v>
      </c>
      <c r="U276" t="str">
        <f t="shared" si="29"/>
        <v>A8A14F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9</v>
      </c>
      <c r="AF276" t="s">
        <v>125</v>
      </c>
      <c r="AG276">
        <v>0</v>
      </c>
      <c r="AH276">
        <v>3</v>
      </c>
      <c r="AI276">
        <v>1</v>
      </c>
      <c r="AJ276">
        <v>0</v>
      </c>
      <c r="AK276" t="s">
        <v>353</v>
      </c>
      <c r="AL276">
        <v>36.105429999999998</v>
      </c>
      <c r="AM276" t="s">
        <v>354</v>
      </c>
      <c r="AN276">
        <v>-79.966908000000004</v>
      </c>
      <c r="AO276">
        <v>100</v>
      </c>
      <c r="AP276">
        <v>1800</v>
      </c>
      <c r="AQ276" t="s">
        <v>129</v>
      </c>
      <c r="AR276">
        <v>-36</v>
      </c>
      <c r="AS276">
        <v>48</v>
      </c>
      <c r="AT276">
        <v>192</v>
      </c>
      <c r="BB276" t="str">
        <f t="shared" si="30"/>
        <v>1200</v>
      </c>
      <c r="BC276">
        <v>1</v>
      </c>
      <c r="BD276" t="str">
        <f t="shared" si="27"/>
        <v xml:space="preserve">N655WP  </v>
      </c>
      <c r="BE276">
        <v>1</v>
      </c>
      <c r="BG276">
        <v>0</v>
      </c>
      <c r="BH276">
        <v>0</v>
      </c>
      <c r="BI276">
        <v>0</v>
      </c>
      <c r="BJ276">
        <v>1775</v>
      </c>
      <c r="BK276">
        <v>-25</v>
      </c>
      <c r="BL276" t="s">
        <v>180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>"20:17:45.430"</f>
        <v>20:17:45.430</v>
      </c>
      <c r="CF276">
        <v>430030605</v>
      </c>
      <c r="CS276">
        <v>3</v>
      </c>
      <c r="CT276">
        <v>2</v>
      </c>
      <c r="CU276">
        <v>0</v>
      </c>
      <c r="CV276">
        <v>2</v>
      </c>
      <c r="CW276">
        <v>0</v>
      </c>
      <c r="CX276">
        <v>6</v>
      </c>
      <c r="CY276">
        <v>7</v>
      </c>
      <c r="CZ276" t="s">
        <v>131</v>
      </c>
      <c r="DA276">
        <v>403</v>
      </c>
      <c r="DB276">
        <v>0</v>
      </c>
      <c r="DC276" t="s">
        <v>199</v>
      </c>
      <c r="DD276" t="s">
        <v>200</v>
      </c>
      <c r="DG276">
        <v>163721</v>
      </c>
      <c r="DI276">
        <v>1</v>
      </c>
      <c r="DJ276">
        <v>0</v>
      </c>
      <c r="DK276">
        <v>1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25">
      <c r="A277" t="str">
        <f>"10/06/2022 20:17:45.657"</f>
        <v>10/06/2022 20:17:45.657</v>
      </c>
      <c r="C277" t="str">
        <f t="shared" si="26"/>
        <v>FFDFD3C0</v>
      </c>
      <c r="D277" t="s">
        <v>123</v>
      </c>
      <c r="E277">
        <v>27</v>
      </c>
      <c r="H277">
        <v>102</v>
      </c>
      <c r="I277" t="s">
        <v>151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"20:17:45.430"</f>
        <v>20:17:45.430</v>
      </c>
      <c r="T277" t="str">
        <f>"20:17:45.130"</f>
        <v>20:17:45.130</v>
      </c>
      <c r="U277" t="str">
        <f t="shared" si="29"/>
        <v>A8A14F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9</v>
      </c>
      <c r="AF277" t="s">
        <v>125</v>
      </c>
      <c r="AG277">
        <v>0</v>
      </c>
      <c r="AH277">
        <v>3</v>
      </c>
      <c r="AI277">
        <v>1</v>
      </c>
      <c r="AJ277">
        <v>0</v>
      </c>
      <c r="AK277" t="s">
        <v>353</v>
      </c>
      <c r="AL277">
        <v>36.105429999999998</v>
      </c>
      <c r="AM277" t="s">
        <v>354</v>
      </c>
      <c r="AN277">
        <v>-79.966908000000004</v>
      </c>
      <c r="AO277">
        <v>100</v>
      </c>
      <c r="AP277">
        <v>1800</v>
      </c>
      <c r="AQ277" t="s">
        <v>129</v>
      </c>
      <c r="AR277">
        <v>-36</v>
      </c>
      <c r="AS277">
        <v>48</v>
      </c>
      <c r="AT277">
        <v>192</v>
      </c>
      <c r="BB277" t="str">
        <f t="shared" si="30"/>
        <v>1200</v>
      </c>
      <c r="BC277">
        <v>1</v>
      </c>
      <c r="BD277" t="str">
        <f t="shared" si="27"/>
        <v xml:space="preserve">N655WP  </v>
      </c>
      <c r="BE277">
        <v>1</v>
      </c>
      <c r="BG277">
        <v>0</v>
      </c>
      <c r="BH277">
        <v>0</v>
      </c>
      <c r="BI277">
        <v>0</v>
      </c>
      <c r="BJ277">
        <v>1775</v>
      </c>
      <c r="BK277">
        <v>-25</v>
      </c>
      <c r="BL277" t="s">
        <v>180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>"20:17:45.430"</f>
        <v>20:17:45.430</v>
      </c>
      <c r="CF277">
        <v>430030605</v>
      </c>
      <c r="CS277">
        <v>3</v>
      </c>
      <c r="CT277">
        <v>2</v>
      </c>
      <c r="CU277">
        <v>0</v>
      </c>
      <c r="CV277">
        <v>2</v>
      </c>
      <c r="CW277">
        <v>0</v>
      </c>
      <c r="CX277">
        <v>6</v>
      </c>
      <c r="CY277">
        <v>7</v>
      </c>
      <c r="CZ277" t="s">
        <v>131</v>
      </c>
      <c r="DA277">
        <v>403</v>
      </c>
      <c r="DB277">
        <v>0</v>
      </c>
      <c r="DC277" t="s">
        <v>199</v>
      </c>
      <c r="DD277" t="s">
        <v>200</v>
      </c>
      <c r="DG277">
        <v>163721</v>
      </c>
      <c r="DI277">
        <v>1</v>
      </c>
      <c r="DJ277">
        <v>0</v>
      </c>
      <c r="DK277">
        <v>1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25">
      <c r="A278" t="str">
        <f>"10/06/2022 20:17:46.564"</f>
        <v>10/06/2022 20:17:46.564</v>
      </c>
      <c r="C278" t="str">
        <f t="shared" si="26"/>
        <v>FFDFD3C0</v>
      </c>
      <c r="D278" t="s">
        <v>123</v>
      </c>
      <c r="E278">
        <v>25</v>
      </c>
      <c r="H278">
        <v>100</v>
      </c>
      <c r="I278" t="s">
        <v>124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"20:17:46.398"</f>
        <v>20:17:46.398</v>
      </c>
      <c r="T278" t="str">
        <f>"20:17:46.098"</f>
        <v>20:17:46.098</v>
      </c>
      <c r="U278" t="str">
        <f t="shared" si="29"/>
        <v>A8A14F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9</v>
      </c>
      <c r="AF278" t="s">
        <v>125</v>
      </c>
      <c r="AG278">
        <v>0</v>
      </c>
      <c r="AH278">
        <v>3</v>
      </c>
      <c r="AI278">
        <v>1</v>
      </c>
      <c r="AJ278">
        <v>0</v>
      </c>
      <c r="AK278" t="s">
        <v>355</v>
      </c>
      <c r="AL278">
        <v>36.105645000000003</v>
      </c>
      <c r="AM278" t="s">
        <v>356</v>
      </c>
      <c r="AN278">
        <v>-79.967035999999993</v>
      </c>
      <c r="AO278">
        <v>100</v>
      </c>
      <c r="AP278">
        <v>1800</v>
      </c>
      <c r="AQ278" t="s">
        <v>129</v>
      </c>
      <c r="AR278">
        <v>-35</v>
      </c>
      <c r="AS278">
        <v>48</v>
      </c>
      <c r="AT278">
        <v>192</v>
      </c>
      <c r="BB278" t="str">
        <f t="shared" si="30"/>
        <v>1200</v>
      </c>
      <c r="BC278">
        <v>1</v>
      </c>
      <c r="BD278" t="str">
        <f t="shared" si="27"/>
        <v xml:space="preserve">N655WP  </v>
      </c>
      <c r="BE278">
        <v>1</v>
      </c>
      <c r="BG278">
        <v>0</v>
      </c>
      <c r="BH278">
        <v>0</v>
      </c>
      <c r="BI278">
        <v>0</v>
      </c>
      <c r="BJ278">
        <v>1775</v>
      </c>
      <c r="BK278">
        <v>-25</v>
      </c>
      <c r="BL278" t="s">
        <v>180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>"20:17:46.405"</f>
        <v>20:17:46.405</v>
      </c>
      <c r="CF278">
        <v>404935776</v>
      </c>
      <c r="CS278">
        <v>3</v>
      </c>
      <c r="CT278">
        <v>2</v>
      </c>
      <c r="CU278">
        <v>0</v>
      </c>
      <c r="CV278">
        <v>2</v>
      </c>
      <c r="CW278">
        <v>0</v>
      </c>
      <c r="CX278">
        <v>6</v>
      </c>
      <c r="CY278">
        <v>7</v>
      </c>
      <c r="CZ278" t="s">
        <v>131</v>
      </c>
      <c r="DA278">
        <v>403</v>
      </c>
      <c r="DB278">
        <v>0</v>
      </c>
      <c r="DC278" t="s">
        <v>199</v>
      </c>
      <c r="DD278" t="s">
        <v>200</v>
      </c>
      <c r="DG278">
        <v>165416</v>
      </c>
      <c r="DI278">
        <v>1</v>
      </c>
      <c r="DJ278">
        <v>0</v>
      </c>
      <c r="DK278">
        <v>0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25">
      <c r="A279" t="str">
        <f>"10/06/2022 20:17:46.642"</f>
        <v>10/06/2022 20:17:46.642</v>
      </c>
      <c r="C279" t="str">
        <f t="shared" si="26"/>
        <v>FFDFD3C0</v>
      </c>
      <c r="D279" t="s">
        <v>134</v>
      </c>
      <c r="E279">
        <v>4</v>
      </c>
      <c r="F279">
        <v>1004</v>
      </c>
      <c r="G279" t="s">
        <v>135</v>
      </c>
      <c r="J279" t="s">
        <v>136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"20:17:46.398"</f>
        <v>20:17:46.398</v>
      </c>
      <c r="T279" t="str">
        <f>"20:17:46.098"</f>
        <v>20:17:46.098</v>
      </c>
      <c r="U279" t="str">
        <f t="shared" si="29"/>
        <v>A8A14F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9</v>
      </c>
      <c r="AF279" t="s">
        <v>125</v>
      </c>
      <c r="AG279">
        <v>0</v>
      </c>
      <c r="AH279">
        <v>3</v>
      </c>
      <c r="AI279">
        <v>1</v>
      </c>
      <c r="AJ279">
        <v>0</v>
      </c>
      <c r="AK279" t="s">
        <v>355</v>
      </c>
      <c r="AL279">
        <v>36.105645000000003</v>
      </c>
      <c r="AM279" t="s">
        <v>356</v>
      </c>
      <c r="AN279">
        <v>-79.967035999999993</v>
      </c>
      <c r="AO279">
        <v>100</v>
      </c>
      <c r="AP279">
        <v>1800</v>
      </c>
      <c r="AQ279" t="s">
        <v>129</v>
      </c>
      <c r="AR279">
        <v>-35</v>
      </c>
      <c r="AS279">
        <v>48</v>
      </c>
      <c r="AT279">
        <v>192</v>
      </c>
      <c r="BB279" t="str">
        <f t="shared" si="30"/>
        <v>1200</v>
      </c>
      <c r="BC279">
        <v>1</v>
      </c>
      <c r="BD279" t="str">
        <f t="shared" si="27"/>
        <v xml:space="preserve">N655WP  </v>
      </c>
      <c r="BE279">
        <v>1</v>
      </c>
      <c r="BG279">
        <v>0</v>
      </c>
      <c r="BH279">
        <v>0</v>
      </c>
      <c r="BI279">
        <v>0</v>
      </c>
      <c r="BJ279">
        <v>1775</v>
      </c>
      <c r="BK279">
        <v>-25</v>
      </c>
      <c r="BL279" t="s">
        <v>180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>"20:17:46.405"</f>
        <v>20:17:46.405</v>
      </c>
      <c r="CF279">
        <v>404935776</v>
      </c>
      <c r="CS279">
        <v>3</v>
      </c>
      <c r="CT279">
        <v>2</v>
      </c>
      <c r="CU279">
        <v>0</v>
      </c>
      <c r="CV279">
        <v>2</v>
      </c>
      <c r="CW279">
        <v>0</v>
      </c>
      <c r="CX279">
        <v>6</v>
      </c>
      <c r="CY279">
        <v>7</v>
      </c>
      <c r="CZ279" t="s">
        <v>131</v>
      </c>
      <c r="DA279">
        <v>403</v>
      </c>
      <c r="DB279">
        <v>0</v>
      </c>
      <c r="DC279" t="s">
        <v>199</v>
      </c>
      <c r="DD279" t="s">
        <v>200</v>
      </c>
      <c r="DG279">
        <v>165416</v>
      </c>
      <c r="DI279">
        <v>1</v>
      </c>
      <c r="DJ279">
        <v>0</v>
      </c>
      <c r="DK279">
        <v>1</v>
      </c>
      <c r="DL279">
        <v>0</v>
      </c>
      <c r="DM279">
        <v>0</v>
      </c>
      <c r="DN279">
        <v>1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25">
      <c r="A280" t="str">
        <f>"10/06/2022 20:17:46.704"</f>
        <v>10/06/2022 20:17:46.704</v>
      </c>
      <c r="C280" t="str">
        <f t="shared" si="26"/>
        <v>FFDFD3C0</v>
      </c>
      <c r="D280" t="s">
        <v>123</v>
      </c>
      <c r="E280">
        <v>27</v>
      </c>
      <c r="H280">
        <v>102</v>
      </c>
      <c r="I280" t="s">
        <v>151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"20:17:46.398"</f>
        <v>20:17:46.398</v>
      </c>
      <c r="T280" t="str">
        <f>"20:17:46.098"</f>
        <v>20:17:46.098</v>
      </c>
      <c r="U280" t="str">
        <f t="shared" si="29"/>
        <v>A8A14F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9</v>
      </c>
      <c r="AF280" t="s">
        <v>125</v>
      </c>
      <c r="AG280">
        <v>0</v>
      </c>
      <c r="AH280">
        <v>3</v>
      </c>
      <c r="AI280">
        <v>1</v>
      </c>
      <c r="AJ280">
        <v>0</v>
      </c>
      <c r="AK280" t="s">
        <v>355</v>
      </c>
      <c r="AL280">
        <v>36.105645000000003</v>
      </c>
      <c r="AM280" t="s">
        <v>356</v>
      </c>
      <c r="AN280">
        <v>-79.967035999999993</v>
      </c>
      <c r="AO280">
        <v>100</v>
      </c>
      <c r="AP280">
        <v>1800</v>
      </c>
      <c r="AQ280" t="s">
        <v>129</v>
      </c>
      <c r="AR280">
        <v>-35</v>
      </c>
      <c r="AS280">
        <v>48</v>
      </c>
      <c r="AT280">
        <v>192</v>
      </c>
      <c r="BB280" t="str">
        <f t="shared" si="30"/>
        <v>1200</v>
      </c>
      <c r="BC280">
        <v>1</v>
      </c>
      <c r="BD280" t="str">
        <f t="shared" si="27"/>
        <v xml:space="preserve">N655WP  </v>
      </c>
      <c r="BE280">
        <v>1</v>
      </c>
      <c r="BG280">
        <v>0</v>
      </c>
      <c r="BH280">
        <v>0</v>
      </c>
      <c r="BI280">
        <v>0</v>
      </c>
      <c r="BJ280">
        <v>1775</v>
      </c>
      <c r="BK280">
        <v>-25</v>
      </c>
      <c r="BL280" t="s">
        <v>180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t="str">
        <f>"20:17:46.405"</f>
        <v>20:17:46.405</v>
      </c>
      <c r="CF280">
        <v>404935776</v>
      </c>
      <c r="CS280">
        <v>3</v>
      </c>
      <c r="CT280">
        <v>2</v>
      </c>
      <c r="CU280">
        <v>0</v>
      </c>
      <c r="CV280">
        <v>2</v>
      </c>
      <c r="CW280">
        <v>0</v>
      </c>
      <c r="CX280">
        <v>6</v>
      </c>
      <c r="CY280">
        <v>7</v>
      </c>
      <c r="CZ280" t="s">
        <v>131</v>
      </c>
      <c r="DA280">
        <v>403</v>
      </c>
      <c r="DB280">
        <v>0</v>
      </c>
      <c r="DC280" t="s">
        <v>199</v>
      </c>
      <c r="DD280" t="s">
        <v>200</v>
      </c>
      <c r="DG280">
        <v>165416</v>
      </c>
      <c r="DI280">
        <v>1</v>
      </c>
      <c r="DJ280">
        <v>0</v>
      </c>
      <c r="DK280">
        <v>1</v>
      </c>
      <c r="DL280">
        <v>0</v>
      </c>
      <c r="DM280">
        <v>0</v>
      </c>
      <c r="DN280">
        <v>1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25">
      <c r="A281" t="str">
        <f>"10/06/2022 20:17:47.704"</f>
        <v>10/06/2022 20:17:47.704</v>
      </c>
      <c r="C281" t="str">
        <f t="shared" si="26"/>
        <v>FFDFD3C0</v>
      </c>
      <c r="D281" t="s">
        <v>123</v>
      </c>
      <c r="E281">
        <v>25</v>
      </c>
      <c r="H281">
        <v>100</v>
      </c>
      <c r="I281" t="s">
        <v>124</v>
      </c>
      <c r="J281" t="s">
        <v>125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"20:17:47.453"</f>
        <v>20:17:47.453</v>
      </c>
      <c r="T281" t="str">
        <f>"20:17:47.053"</f>
        <v>20:17:47.053</v>
      </c>
      <c r="U281" t="str">
        <f t="shared" si="29"/>
        <v>A8A14F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9</v>
      </c>
      <c r="AF281" t="s">
        <v>125</v>
      </c>
      <c r="AG281">
        <v>0</v>
      </c>
      <c r="AH281">
        <v>3</v>
      </c>
      <c r="AI281">
        <v>1</v>
      </c>
      <c r="AJ281">
        <v>0</v>
      </c>
      <c r="AK281" t="s">
        <v>241</v>
      </c>
      <c r="AL281">
        <v>36.105924000000002</v>
      </c>
      <c r="AM281" t="s">
        <v>357</v>
      </c>
      <c r="AN281">
        <v>-79.967314999999999</v>
      </c>
      <c r="AO281">
        <v>100</v>
      </c>
      <c r="AP281">
        <v>1800</v>
      </c>
      <c r="AQ281" t="s">
        <v>129</v>
      </c>
      <c r="AR281">
        <v>-34</v>
      </c>
      <c r="AS281">
        <v>49</v>
      </c>
      <c r="AT281">
        <v>-64</v>
      </c>
      <c r="BB281" t="str">
        <f t="shared" si="30"/>
        <v>1200</v>
      </c>
      <c r="BC281">
        <v>1</v>
      </c>
      <c r="BD281" t="str">
        <f t="shared" si="27"/>
        <v xml:space="preserve">N655WP  </v>
      </c>
      <c r="BE281">
        <v>1</v>
      </c>
      <c r="BG281">
        <v>0</v>
      </c>
      <c r="BH281">
        <v>0</v>
      </c>
      <c r="BI281">
        <v>0</v>
      </c>
      <c r="BJ281">
        <v>1800</v>
      </c>
      <c r="BK281">
        <v>0</v>
      </c>
      <c r="BL281" t="s">
        <v>180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t="str">
        <f>"20:17:47.455"</f>
        <v>20:17:47.455</v>
      </c>
      <c r="CF281">
        <v>454833637</v>
      </c>
      <c r="CS281">
        <v>3</v>
      </c>
      <c r="CT281">
        <v>2</v>
      </c>
      <c r="CU281">
        <v>0</v>
      </c>
      <c r="CV281">
        <v>2</v>
      </c>
      <c r="CW281">
        <v>0</v>
      </c>
      <c r="CX281">
        <v>6</v>
      </c>
      <c r="CY281">
        <v>7</v>
      </c>
      <c r="CZ281" t="s">
        <v>131</v>
      </c>
      <c r="DA281">
        <v>403</v>
      </c>
      <c r="DB281">
        <v>0</v>
      </c>
      <c r="DC281" t="s">
        <v>199</v>
      </c>
      <c r="DD281" t="s">
        <v>200</v>
      </c>
      <c r="DG281">
        <v>167345</v>
      </c>
      <c r="DI281">
        <v>1</v>
      </c>
      <c r="DJ281">
        <v>0</v>
      </c>
      <c r="DK281">
        <v>0</v>
      </c>
      <c r="DL281">
        <v>0</v>
      </c>
      <c r="DM281">
        <v>0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25">
      <c r="A282" t="str">
        <f>"10/06/2022 20:17:47.704"</f>
        <v>10/06/2022 20:17:47.704</v>
      </c>
      <c r="C282" t="str">
        <f t="shared" si="26"/>
        <v>FFDFD3C0</v>
      </c>
      <c r="D282" t="s">
        <v>134</v>
      </c>
      <c r="E282">
        <v>4</v>
      </c>
      <c r="F282">
        <v>1004</v>
      </c>
      <c r="G282" t="s">
        <v>135</v>
      </c>
      <c r="J282" t="s">
        <v>136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"20:17:47.453"</f>
        <v>20:17:47.453</v>
      </c>
      <c r="T282" t="str">
        <f>"20:17:47.053"</f>
        <v>20:17:47.053</v>
      </c>
      <c r="U282" t="str">
        <f t="shared" si="29"/>
        <v>A8A14F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9</v>
      </c>
      <c r="AF282" t="s">
        <v>125</v>
      </c>
      <c r="AG282">
        <v>0</v>
      </c>
      <c r="AH282">
        <v>3</v>
      </c>
      <c r="AI282">
        <v>1</v>
      </c>
      <c r="AJ282">
        <v>0</v>
      </c>
      <c r="AK282" t="s">
        <v>241</v>
      </c>
      <c r="AL282">
        <v>36.105924000000002</v>
      </c>
      <c r="AM282" t="s">
        <v>357</v>
      </c>
      <c r="AN282">
        <v>-79.967314999999999</v>
      </c>
      <c r="AO282">
        <v>100</v>
      </c>
      <c r="AP282">
        <v>1800</v>
      </c>
      <c r="AQ282" t="s">
        <v>129</v>
      </c>
      <c r="AR282">
        <v>-34</v>
      </c>
      <c r="AS282">
        <v>49</v>
      </c>
      <c r="AT282">
        <v>-64</v>
      </c>
      <c r="BB282" t="str">
        <f t="shared" si="30"/>
        <v>1200</v>
      </c>
      <c r="BC282">
        <v>1</v>
      </c>
      <c r="BD282" t="str">
        <f t="shared" si="27"/>
        <v xml:space="preserve">N655WP  </v>
      </c>
      <c r="BE282">
        <v>1</v>
      </c>
      <c r="BG282">
        <v>0</v>
      </c>
      <c r="BH282">
        <v>0</v>
      </c>
      <c r="BI282">
        <v>0</v>
      </c>
      <c r="BJ282">
        <v>1800</v>
      </c>
      <c r="BK282">
        <v>0</v>
      </c>
      <c r="BL282" t="s">
        <v>180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>"20:17:47.455"</f>
        <v>20:17:47.455</v>
      </c>
      <c r="CF282">
        <v>454833637</v>
      </c>
      <c r="CS282">
        <v>3</v>
      </c>
      <c r="CT282">
        <v>2</v>
      </c>
      <c r="CU282">
        <v>0</v>
      </c>
      <c r="CV282">
        <v>2</v>
      </c>
      <c r="CW282">
        <v>0</v>
      </c>
      <c r="CX282">
        <v>6</v>
      </c>
      <c r="CY282">
        <v>7</v>
      </c>
      <c r="CZ282" t="s">
        <v>131</v>
      </c>
      <c r="DA282">
        <v>403</v>
      </c>
      <c r="DB282">
        <v>0</v>
      </c>
      <c r="DC282" t="s">
        <v>199</v>
      </c>
      <c r="DD282" t="s">
        <v>200</v>
      </c>
      <c r="DG282">
        <v>167345</v>
      </c>
      <c r="DI282">
        <v>1</v>
      </c>
      <c r="DJ282">
        <v>0</v>
      </c>
      <c r="DK282">
        <v>0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25">
      <c r="A283" t="str">
        <f>"10/06/2022 20:17:47.704"</f>
        <v>10/06/2022 20:17:47.704</v>
      </c>
      <c r="C283" t="str">
        <f t="shared" si="26"/>
        <v>FFDFD3C0</v>
      </c>
      <c r="D283" t="s">
        <v>123</v>
      </c>
      <c r="E283">
        <v>27</v>
      </c>
      <c r="H283">
        <v>102</v>
      </c>
      <c r="I283" t="s">
        <v>151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"20:17:47.453"</f>
        <v>20:17:47.453</v>
      </c>
      <c r="T283" t="str">
        <f>"20:17:47.053"</f>
        <v>20:17:47.053</v>
      </c>
      <c r="U283" t="str">
        <f t="shared" si="29"/>
        <v>A8A14F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9</v>
      </c>
      <c r="AF283" t="s">
        <v>125</v>
      </c>
      <c r="AG283">
        <v>0</v>
      </c>
      <c r="AH283">
        <v>3</v>
      </c>
      <c r="AI283">
        <v>1</v>
      </c>
      <c r="AJ283">
        <v>0</v>
      </c>
      <c r="AK283" t="s">
        <v>241</v>
      </c>
      <c r="AL283">
        <v>36.105924000000002</v>
      </c>
      <c r="AM283" t="s">
        <v>357</v>
      </c>
      <c r="AN283">
        <v>-79.967314999999999</v>
      </c>
      <c r="AO283">
        <v>100</v>
      </c>
      <c r="AP283">
        <v>1800</v>
      </c>
      <c r="AQ283" t="s">
        <v>129</v>
      </c>
      <c r="AR283">
        <v>-34</v>
      </c>
      <c r="AS283">
        <v>49</v>
      </c>
      <c r="AT283">
        <v>-64</v>
      </c>
      <c r="BB283" t="str">
        <f t="shared" si="30"/>
        <v>1200</v>
      </c>
      <c r="BC283">
        <v>1</v>
      </c>
      <c r="BD283" t="str">
        <f t="shared" si="27"/>
        <v xml:space="preserve">N655WP  </v>
      </c>
      <c r="BE283">
        <v>1</v>
      </c>
      <c r="BG283">
        <v>0</v>
      </c>
      <c r="BH283">
        <v>0</v>
      </c>
      <c r="BI283">
        <v>0</v>
      </c>
      <c r="BJ283">
        <v>1800</v>
      </c>
      <c r="BK283">
        <v>0</v>
      </c>
      <c r="BL283" t="s">
        <v>180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t="str">
        <f>"20:17:47.455"</f>
        <v>20:17:47.455</v>
      </c>
      <c r="CF283">
        <v>454833637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6</v>
      </c>
      <c r="CY283">
        <v>7</v>
      </c>
      <c r="CZ283" t="s">
        <v>131</v>
      </c>
      <c r="DA283">
        <v>403</v>
      </c>
      <c r="DB283">
        <v>0</v>
      </c>
      <c r="DC283" t="s">
        <v>199</v>
      </c>
      <c r="DD283" t="s">
        <v>200</v>
      </c>
      <c r="DG283">
        <v>167345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1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25">
      <c r="A284" t="str">
        <f>"10/06/2022 20:17:48.845"</f>
        <v>10/06/2022 20:17:48.845</v>
      </c>
      <c r="C284" t="str">
        <f t="shared" si="26"/>
        <v>FFDFD3C0</v>
      </c>
      <c r="D284" t="s">
        <v>123</v>
      </c>
      <c r="E284">
        <v>25</v>
      </c>
      <c r="H284">
        <v>100</v>
      </c>
      <c r="I284" t="s">
        <v>124</v>
      </c>
      <c r="J284" t="s">
        <v>125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"20:17:48.469"</f>
        <v>20:17:48.469</v>
      </c>
      <c r="T284" t="str">
        <f>"20:17:48.069"</f>
        <v>20:17:48.069</v>
      </c>
      <c r="U284" t="str">
        <f t="shared" si="29"/>
        <v>A8A14F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9</v>
      </c>
      <c r="AF284" t="s">
        <v>125</v>
      </c>
      <c r="AG284">
        <v>0</v>
      </c>
      <c r="AH284">
        <v>3</v>
      </c>
      <c r="AI284">
        <v>1</v>
      </c>
      <c r="AJ284">
        <v>0</v>
      </c>
      <c r="AK284" t="s">
        <v>358</v>
      </c>
      <c r="AL284">
        <v>36.106138000000001</v>
      </c>
      <c r="AM284" t="s">
        <v>359</v>
      </c>
      <c r="AN284">
        <v>-79.967444</v>
      </c>
      <c r="AO284">
        <v>100</v>
      </c>
      <c r="AP284">
        <v>1800</v>
      </c>
      <c r="AQ284" t="s">
        <v>129</v>
      </c>
      <c r="AR284">
        <v>-33</v>
      </c>
      <c r="AS284">
        <v>51</v>
      </c>
      <c r="AT284">
        <v>-192</v>
      </c>
      <c r="BB284" t="str">
        <f t="shared" si="30"/>
        <v>1200</v>
      </c>
      <c r="BC284">
        <v>1</v>
      </c>
      <c r="BD284" t="str">
        <f t="shared" si="27"/>
        <v xml:space="preserve">N655WP  </v>
      </c>
      <c r="BE284">
        <v>1</v>
      </c>
      <c r="BG284">
        <v>0</v>
      </c>
      <c r="BH284">
        <v>0</v>
      </c>
      <c r="BI284">
        <v>0</v>
      </c>
      <c r="BJ284">
        <v>1800</v>
      </c>
      <c r="BK284">
        <v>0</v>
      </c>
      <c r="BL284" t="s">
        <v>180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>"20:17:48.475"</f>
        <v>20:17:48.475</v>
      </c>
      <c r="CF284">
        <v>474734413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6</v>
      </c>
      <c r="CY284">
        <v>7</v>
      </c>
      <c r="CZ284" t="s">
        <v>131</v>
      </c>
      <c r="DA284">
        <v>403</v>
      </c>
      <c r="DB284">
        <v>0</v>
      </c>
      <c r="DC284" t="s">
        <v>199</v>
      </c>
      <c r="DD284" t="s">
        <v>200</v>
      </c>
      <c r="DG284">
        <v>169045</v>
      </c>
      <c r="DI284">
        <v>1</v>
      </c>
      <c r="DJ284">
        <v>0</v>
      </c>
      <c r="DK284">
        <v>0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25">
      <c r="A285" t="str">
        <f>"10/06/2022 20:17:48.845"</f>
        <v>10/06/2022 20:17:48.845</v>
      </c>
      <c r="C285" t="str">
        <f t="shared" si="26"/>
        <v>FFDFD3C0</v>
      </c>
      <c r="D285" t="s">
        <v>123</v>
      </c>
      <c r="E285">
        <v>27</v>
      </c>
      <c r="H285">
        <v>102</v>
      </c>
      <c r="I285" t="s">
        <v>151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"20:17:48.469"</f>
        <v>20:17:48.469</v>
      </c>
      <c r="T285" t="str">
        <f>"20:17:48.069"</f>
        <v>20:17:48.069</v>
      </c>
      <c r="U285" t="str">
        <f t="shared" si="29"/>
        <v>A8A14F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9</v>
      </c>
      <c r="AF285" t="s">
        <v>125</v>
      </c>
      <c r="AG285">
        <v>0</v>
      </c>
      <c r="AH285">
        <v>3</v>
      </c>
      <c r="AI285">
        <v>1</v>
      </c>
      <c r="AJ285">
        <v>0</v>
      </c>
      <c r="AK285" t="s">
        <v>358</v>
      </c>
      <c r="AL285">
        <v>36.106138000000001</v>
      </c>
      <c r="AM285" t="s">
        <v>359</v>
      </c>
      <c r="AN285">
        <v>-79.967444</v>
      </c>
      <c r="AO285">
        <v>100</v>
      </c>
      <c r="AP285">
        <v>1800</v>
      </c>
      <c r="AQ285" t="s">
        <v>129</v>
      </c>
      <c r="AR285">
        <v>-33</v>
      </c>
      <c r="AS285">
        <v>51</v>
      </c>
      <c r="AT285">
        <v>-192</v>
      </c>
      <c r="BB285" t="str">
        <f t="shared" si="30"/>
        <v>1200</v>
      </c>
      <c r="BC285">
        <v>1</v>
      </c>
      <c r="BD285" t="str">
        <f t="shared" si="27"/>
        <v xml:space="preserve">N655WP  </v>
      </c>
      <c r="BE285">
        <v>1</v>
      </c>
      <c r="BG285">
        <v>0</v>
      </c>
      <c r="BH285">
        <v>0</v>
      </c>
      <c r="BI285">
        <v>0</v>
      </c>
      <c r="BJ285">
        <v>1800</v>
      </c>
      <c r="BK285">
        <v>0</v>
      </c>
      <c r="BL285" t="s">
        <v>180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>"20:17:48.475"</f>
        <v>20:17:48.475</v>
      </c>
      <c r="CF285">
        <v>474734413</v>
      </c>
      <c r="CS285">
        <v>3</v>
      </c>
      <c r="CT285">
        <v>2</v>
      </c>
      <c r="CU285">
        <v>0</v>
      </c>
      <c r="CV285">
        <v>2</v>
      </c>
      <c r="CW285">
        <v>0</v>
      </c>
      <c r="CX285">
        <v>6</v>
      </c>
      <c r="CY285">
        <v>7</v>
      </c>
      <c r="CZ285" t="s">
        <v>131</v>
      </c>
      <c r="DA285">
        <v>403</v>
      </c>
      <c r="DB285">
        <v>0</v>
      </c>
      <c r="DC285" t="s">
        <v>199</v>
      </c>
      <c r="DD285" t="s">
        <v>200</v>
      </c>
      <c r="DG285">
        <v>169045</v>
      </c>
      <c r="DI285">
        <v>1</v>
      </c>
      <c r="DJ285">
        <v>0</v>
      </c>
      <c r="DK285">
        <v>0</v>
      </c>
      <c r="DL285">
        <v>0</v>
      </c>
      <c r="DM285">
        <v>0</v>
      </c>
      <c r="DN285">
        <v>1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25">
      <c r="A286" t="str">
        <f>"10/06/2022 20:17:48.845"</f>
        <v>10/06/2022 20:17:48.845</v>
      </c>
      <c r="C286" t="str">
        <f t="shared" si="26"/>
        <v>FFDFD3C0</v>
      </c>
      <c r="D286" t="s">
        <v>134</v>
      </c>
      <c r="E286">
        <v>4</v>
      </c>
      <c r="F286">
        <v>1004</v>
      </c>
      <c r="G286" t="s">
        <v>135</v>
      </c>
      <c r="J286" t="s">
        <v>136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"20:17:48.469"</f>
        <v>20:17:48.469</v>
      </c>
      <c r="T286" t="str">
        <f>"20:17:48.069"</f>
        <v>20:17:48.069</v>
      </c>
      <c r="U286" t="str">
        <f t="shared" si="29"/>
        <v>A8A14F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9</v>
      </c>
      <c r="AF286" t="s">
        <v>125</v>
      </c>
      <c r="AG286">
        <v>0</v>
      </c>
      <c r="AH286">
        <v>3</v>
      </c>
      <c r="AI286">
        <v>1</v>
      </c>
      <c r="AJ286">
        <v>0</v>
      </c>
      <c r="AK286" t="s">
        <v>358</v>
      </c>
      <c r="AL286">
        <v>36.106138000000001</v>
      </c>
      <c r="AM286" t="s">
        <v>359</v>
      </c>
      <c r="AN286">
        <v>-79.967444</v>
      </c>
      <c r="AO286">
        <v>100</v>
      </c>
      <c r="AP286">
        <v>1800</v>
      </c>
      <c r="AQ286" t="s">
        <v>129</v>
      </c>
      <c r="AR286">
        <v>-33</v>
      </c>
      <c r="AS286">
        <v>51</v>
      </c>
      <c r="AT286">
        <v>-192</v>
      </c>
      <c r="BB286" t="str">
        <f t="shared" si="30"/>
        <v>1200</v>
      </c>
      <c r="BC286">
        <v>1</v>
      </c>
      <c r="BD286" t="str">
        <f t="shared" si="27"/>
        <v xml:space="preserve">N655WP  </v>
      </c>
      <c r="BE286">
        <v>1</v>
      </c>
      <c r="BG286">
        <v>0</v>
      </c>
      <c r="BH286">
        <v>0</v>
      </c>
      <c r="BI286">
        <v>0</v>
      </c>
      <c r="BJ286">
        <v>1800</v>
      </c>
      <c r="BK286">
        <v>0</v>
      </c>
      <c r="BL286" t="s">
        <v>180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>"20:17:48.475"</f>
        <v>20:17:48.475</v>
      </c>
      <c r="CF286">
        <v>474734413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6</v>
      </c>
      <c r="CY286">
        <v>7</v>
      </c>
      <c r="CZ286" t="s">
        <v>131</v>
      </c>
      <c r="DA286">
        <v>403</v>
      </c>
      <c r="DB286">
        <v>0</v>
      </c>
      <c r="DC286" t="s">
        <v>199</v>
      </c>
      <c r="DD286" t="s">
        <v>200</v>
      </c>
      <c r="DG286">
        <v>169045</v>
      </c>
      <c r="DI286">
        <v>1</v>
      </c>
      <c r="DJ286">
        <v>0</v>
      </c>
      <c r="DK286">
        <v>1</v>
      </c>
      <c r="DL286">
        <v>0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25">
      <c r="A287" t="str">
        <f>"10/06/2022 20:17:49.829"</f>
        <v>10/06/2022 20:17:49.829</v>
      </c>
      <c r="C287" t="str">
        <f t="shared" si="26"/>
        <v>FFDFD3C0</v>
      </c>
      <c r="D287" t="s">
        <v>123</v>
      </c>
      <c r="E287">
        <v>27</v>
      </c>
      <c r="H287">
        <v>102</v>
      </c>
      <c r="I287" t="s">
        <v>151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"20:17:49.594"</f>
        <v>20:17:49.594</v>
      </c>
      <c r="T287" t="str">
        <f>"20:17:48.594"</f>
        <v>20:17:48.594</v>
      </c>
      <c r="U287" t="str">
        <f t="shared" si="29"/>
        <v>A8A14F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9</v>
      </c>
      <c r="AF287" t="s">
        <v>125</v>
      </c>
      <c r="AG287">
        <v>0</v>
      </c>
      <c r="AH287">
        <v>3</v>
      </c>
      <c r="AI287">
        <v>1</v>
      </c>
      <c r="AJ287">
        <v>0</v>
      </c>
      <c r="AK287" t="s">
        <v>360</v>
      </c>
      <c r="AL287">
        <v>36.106417</v>
      </c>
      <c r="AM287" t="s">
        <v>361</v>
      </c>
      <c r="AN287">
        <v>-79.967680000000001</v>
      </c>
      <c r="AO287">
        <v>100</v>
      </c>
      <c r="AP287">
        <v>1800</v>
      </c>
      <c r="AQ287" t="s">
        <v>129</v>
      </c>
      <c r="AR287">
        <v>-33</v>
      </c>
      <c r="AS287">
        <v>52</v>
      </c>
      <c r="AT287">
        <v>-192</v>
      </c>
      <c r="BB287" t="str">
        <f t="shared" si="30"/>
        <v>1200</v>
      </c>
      <c r="BC287">
        <v>1</v>
      </c>
      <c r="BD287" t="str">
        <f t="shared" si="27"/>
        <v xml:space="preserve">N655WP  </v>
      </c>
      <c r="BE287">
        <v>1</v>
      </c>
      <c r="BG287">
        <v>0</v>
      </c>
      <c r="BH287">
        <v>0</v>
      </c>
      <c r="BI287">
        <v>0</v>
      </c>
      <c r="BJ287">
        <v>1775</v>
      </c>
      <c r="BK287">
        <v>-25</v>
      </c>
      <c r="BL287" t="s">
        <v>180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>"20:17:49.600"</f>
        <v>20:17:49.600</v>
      </c>
      <c r="CF287">
        <v>599624990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6</v>
      </c>
      <c r="CY287">
        <v>7</v>
      </c>
      <c r="CZ287" t="s">
        <v>131</v>
      </c>
      <c r="DA287">
        <v>403</v>
      </c>
      <c r="DB287">
        <v>0</v>
      </c>
      <c r="DC287" t="s">
        <v>199</v>
      </c>
      <c r="DD287" t="s">
        <v>200</v>
      </c>
      <c r="DG287">
        <v>170991</v>
      </c>
      <c r="DI287">
        <v>1</v>
      </c>
      <c r="DJ287">
        <v>0</v>
      </c>
      <c r="DK287">
        <v>0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25">
      <c r="A288" t="str">
        <f>"10/06/2022 20:17:49.829"</f>
        <v>10/06/2022 20:17:49.829</v>
      </c>
      <c r="C288" t="str">
        <f t="shared" si="26"/>
        <v>FFDFD3C0</v>
      </c>
      <c r="D288" t="s">
        <v>134</v>
      </c>
      <c r="E288">
        <v>4</v>
      </c>
      <c r="F288">
        <v>1004</v>
      </c>
      <c r="G288" t="s">
        <v>135</v>
      </c>
      <c r="J288" t="s">
        <v>136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"20:17:49.594"</f>
        <v>20:17:49.594</v>
      </c>
      <c r="T288" t="str">
        <f>"20:17:48.594"</f>
        <v>20:17:48.594</v>
      </c>
      <c r="U288" t="str">
        <f t="shared" si="29"/>
        <v>A8A14F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9</v>
      </c>
      <c r="AF288" t="s">
        <v>125</v>
      </c>
      <c r="AG288">
        <v>0</v>
      </c>
      <c r="AH288">
        <v>3</v>
      </c>
      <c r="AI288">
        <v>1</v>
      </c>
      <c r="AJ288">
        <v>0</v>
      </c>
      <c r="AK288" t="s">
        <v>360</v>
      </c>
      <c r="AL288">
        <v>36.106417</v>
      </c>
      <c r="AM288" t="s">
        <v>361</v>
      </c>
      <c r="AN288">
        <v>-79.967680000000001</v>
      </c>
      <c r="AO288">
        <v>100</v>
      </c>
      <c r="AP288">
        <v>1800</v>
      </c>
      <c r="AQ288" t="s">
        <v>129</v>
      </c>
      <c r="AR288">
        <v>-33</v>
      </c>
      <c r="AS288">
        <v>52</v>
      </c>
      <c r="AT288">
        <v>-192</v>
      </c>
      <c r="BB288" t="str">
        <f t="shared" si="30"/>
        <v>1200</v>
      </c>
      <c r="BC288">
        <v>1</v>
      </c>
      <c r="BD288" t="str">
        <f t="shared" si="27"/>
        <v xml:space="preserve">N655WP  </v>
      </c>
      <c r="BE288">
        <v>1</v>
      </c>
      <c r="BG288">
        <v>0</v>
      </c>
      <c r="BH288">
        <v>0</v>
      </c>
      <c r="BI288">
        <v>0</v>
      </c>
      <c r="BJ288">
        <v>1775</v>
      </c>
      <c r="BK288">
        <v>-25</v>
      </c>
      <c r="BL288" t="s">
        <v>180</v>
      </c>
      <c r="BM288">
        <v>1</v>
      </c>
      <c r="BN288">
        <v>1</v>
      </c>
      <c r="BO288">
        <v>1</v>
      </c>
      <c r="BP288">
        <v>0</v>
      </c>
      <c r="BS288">
        <v>0</v>
      </c>
      <c r="BT288">
        <v>0</v>
      </c>
      <c r="BU288">
        <v>0</v>
      </c>
      <c r="CE288" t="str">
        <f>"20:17:49.600"</f>
        <v>20:17:49.600</v>
      </c>
      <c r="CF288">
        <v>599624990</v>
      </c>
      <c r="CS288">
        <v>3</v>
      </c>
      <c r="CT288">
        <v>2</v>
      </c>
      <c r="CU288">
        <v>0</v>
      </c>
      <c r="CV288">
        <v>2</v>
      </c>
      <c r="CW288">
        <v>0</v>
      </c>
      <c r="CX288">
        <v>6</v>
      </c>
      <c r="CY288">
        <v>7</v>
      </c>
      <c r="CZ288" t="s">
        <v>131</v>
      </c>
      <c r="DA288">
        <v>403</v>
      </c>
      <c r="DB288">
        <v>0</v>
      </c>
      <c r="DC288" t="s">
        <v>199</v>
      </c>
      <c r="DD288" t="s">
        <v>200</v>
      </c>
      <c r="DG288">
        <v>170991</v>
      </c>
      <c r="DI288">
        <v>1</v>
      </c>
      <c r="DJ288">
        <v>0</v>
      </c>
      <c r="DK288">
        <v>1</v>
      </c>
      <c r="DL288">
        <v>0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25">
      <c r="A289" t="str">
        <f>"10/06/2022 20:17:49.829"</f>
        <v>10/06/2022 20:17:49.829</v>
      </c>
      <c r="C289" t="str">
        <f t="shared" ref="C289:C352" si="32">"FFDFD3C0"</f>
        <v>FFDFD3C0</v>
      </c>
      <c r="D289" t="s">
        <v>123</v>
      </c>
      <c r="E289">
        <v>25</v>
      </c>
      <c r="H289">
        <v>100</v>
      </c>
      <c r="I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"20:17:49.594"</f>
        <v>20:17:49.594</v>
      </c>
      <c r="T289" t="str">
        <f>"20:17:48.594"</f>
        <v>20:17:48.594</v>
      </c>
      <c r="U289" t="str">
        <f t="shared" si="29"/>
        <v>A8A14F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9</v>
      </c>
      <c r="AF289" t="s">
        <v>125</v>
      </c>
      <c r="AG289">
        <v>0</v>
      </c>
      <c r="AH289">
        <v>3</v>
      </c>
      <c r="AI289">
        <v>1</v>
      </c>
      <c r="AJ289">
        <v>0</v>
      </c>
      <c r="AK289" t="s">
        <v>360</v>
      </c>
      <c r="AL289">
        <v>36.106417</v>
      </c>
      <c r="AM289" t="s">
        <v>361</v>
      </c>
      <c r="AN289">
        <v>-79.967680000000001</v>
      </c>
      <c r="AO289">
        <v>100</v>
      </c>
      <c r="AP289">
        <v>1800</v>
      </c>
      <c r="AQ289" t="s">
        <v>129</v>
      </c>
      <c r="AR289">
        <v>-33</v>
      </c>
      <c r="AS289">
        <v>52</v>
      </c>
      <c r="AT289">
        <v>-192</v>
      </c>
      <c r="BB289" t="str">
        <f t="shared" si="30"/>
        <v>1200</v>
      </c>
      <c r="BC289">
        <v>1</v>
      </c>
      <c r="BD289" t="str">
        <f t="shared" ref="BD289:BD352" si="33">"N655WP  "</f>
        <v xml:space="preserve">N655WP  </v>
      </c>
      <c r="BE289">
        <v>1</v>
      </c>
      <c r="BG289">
        <v>0</v>
      </c>
      <c r="BH289">
        <v>0</v>
      </c>
      <c r="BI289">
        <v>0</v>
      </c>
      <c r="BJ289">
        <v>1775</v>
      </c>
      <c r="BK289">
        <v>-25</v>
      </c>
      <c r="BL289" t="s">
        <v>180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>"20:17:49.600"</f>
        <v>20:17:49.600</v>
      </c>
      <c r="CF289">
        <v>599624990</v>
      </c>
      <c r="CS289">
        <v>3</v>
      </c>
      <c r="CT289">
        <v>2</v>
      </c>
      <c r="CU289">
        <v>0</v>
      </c>
      <c r="CV289">
        <v>2</v>
      </c>
      <c r="CW289">
        <v>0</v>
      </c>
      <c r="CX289">
        <v>6</v>
      </c>
      <c r="CY289">
        <v>7</v>
      </c>
      <c r="CZ289" t="s">
        <v>131</v>
      </c>
      <c r="DA289">
        <v>403</v>
      </c>
      <c r="DB289">
        <v>0</v>
      </c>
      <c r="DC289" t="s">
        <v>199</v>
      </c>
      <c r="DD289" t="s">
        <v>200</v>
      </c>
      <c r="DG289">
        <v>170991</v>
      </c>
      <c r="DI289">
        <v>1</v>
      </c>
      <c r="DJ289">
        <v>0</v>
      </c>
      <c r="DK289">
        <v>0</v>
      </c>
      <c r="DL289">
        <v>0</v>
      </c>
      <c r="DM289">
        <v>0</v>
      </c>
      <c r="DN289">
        <v>1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25">
      <c r="A290" t="str">
        <f>"10/06/2022 20:17:49.829"</f>
        <v>10/06/2022 20:17:49.829</v>
      </c>
      <c r="C290" t="str">
        <f t="shared" si="32"/>
        <v>FFDFD3C0</v>
      </c>
      <c r="D290" t="s">
        <v>134</v>
      </c>
      <c r="E290">
        <v>5</v>
      </c>
      <c r="F290">
        <v>1005</v>
      </c>
      <c r="G290" t="s">
        <v>155</v>
      </c>
      <c r="J290" t="s">
        <v>136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"20:17:49.594"</f>
        <v>20:17:49.594</v>
      </c>
      <c r="T290" t="str">
        <f>"20:17:47.594"</f>
        <v>20:17:47.594</v>
      </c>
      <c r="U290" t="str">
        <f t="shared" si="29"/>
        <v>A8A14F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9</v>
      </c>
      <c r="AF290" t="s">
        <v>145</v>
      </c>
      <c r="AG290">
        <v>0</v>
      </c>
      <c r="AH290">
        <v>3</v>
      </c>
      <c r="AI290">
        <v>1</v>
      </c>
      <c r="AJ290">
        <v>0</v>
      </c>
      <c r="AK290" t="s">
        <v>360</v>
      </c>
      <c r="AL290">
        <v>36.106417</v>
      </c>
      <c r="AM290" t="s">
        <v>361</v>
      </c>
      <c r="AN290">
        <v>-79.967680000000001</v>
      </c>
      <c r="AO290">
        <v>100</v>
      </c>
      <c r="AP290">
        <v>1800</v>
      </c>
      <c r="AQ290" t="s">
        <v>129</v>
      </c>
      <c r="AR290">
        <v>-34</v>
      </c>
      <c r="AS290">
        <v>50</v>
      </c>
      <c r="AT290">
        <v>-128</v>
      </c>
      <c r="BB290" t="str">
        <f t="shared" si="30"/>
        <v>1200</v>
      </c>
      <c r="BC290">
        <v>1</v>
      </c>
      <c r="BD290" t="str">
        <f t="shared" si="33"/>
        <v xml:space="preserve">N655WP  </v>
      </c>
      <c r="BE290">
        <v>1</v>
      </c>
      <c r="BG290">
        <v>0</v>
      </c>
      <c r="BH290">
        <v>0</v>
      </c>
      <c r="BI290">
        <v>0</v>
      </c>
      <c r="BJ290">
        <v>1800</v>
      </c>
      <c r="BK290">
        <v>0</v>
      </c>
      <c r="BL290" t="s">
        <v>148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>"20:17:49.600"</f>
        <v>20:17:49.600</v>
      </c>
      <c r="CF290">
        <v>599553800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5</v>
      </c>
      <c r="CY290">
        <v>7</v>
      </c>
      <c r="CZ290" t="s">
        <v>131</v>
      </c>
      <c r="DA290">
        <v>404</v>
      </c>
      <c r="DB290">
        <v>0</v>
      </c>
      <c r="DC290" t="s">
        <v>152</v>
      </c>
      <c r="DD290" t="s">
        <v>153</v>
      </c>
      <c r="DG290">
        <v>13909082</v>
      </c>
      <c r="DI290">
        <v>1</v>
      </c>
      <c r="DJ290">
        <v>0</v>
      </c>
      <c r="DK290">
        <v>1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25">
      <c r="A291" t="str">
        <f>"10/06/2022 20:17:50.860"</f>
        <v>10/06/2022 20:17:50.860</v>
      </c>
      <c r="C291" t="str">
        <f t="shared" si="32"/>
        <v>FFDFD3C0</v>
      </c>
      <c r="D291" t="s">
        <v>123</v>
      </c>
      <c r="E291">
        <v>27</v>
      </c>
      <c r="H291">
        <v>102</v>
      </c>
      <c r="I291" t="s">
        <v>151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"20:17:50.688"</f>
        <v>20:17:50.688</v>
      </c>
      <c r="T291" t="str">
        <f>"20:17:50.288"</f>
        <v>20:17:50.288</v>
      </c>
      <c r="U291" t="str">
        <f t="shared" si="29"/>
        <v>A8A14F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9</v>
      </c>
      <c r="AF291" t="s">
        <v>125</v>
      </c>
      <c r="AG291">
        <v>0</v>
      </c>
      <c r="AH291">
        <v>3</v>
      </c>
      <c r="AI291">
        <v>1</v>
      </c>
      <c r="AJ291">
        <v>0</v>
      </c>
      <c r="AK291" t="s">
        <v>362</v>
      </c>
      <c r="AL291">
        <v>36.106695999999999</v>
      </c>
      <c r="AM291" t="s">
        <v>363</v>
      </c>
      <c r="AN291">
        <v>-79.967872999999997</v>
      </c>
      <c r="AO291">
        <v>100</v>
      </c>
      <c r="AP291">
        <v>1800</v>
      </c>
      <c r="AQ291" t="s">
        <v>129</v>
      </c>
      <c r="AR291">
        <v>-31</v>
      </c>
      <c r="AS291">
        <v>55</v>
      </c>
      <c r="AT291">
        <v>-64</v>
      </c>
      <c r="BB291" t="str">
        <f t="shared" si="30"/>
        <v>1200</v>
      </c>
      <c r="BC291">
        <v>1</v>
      </c>
      <c r="BD291" t="str">
        <f t="shared" si="33"/>
        <v xml:space="preserve">N655WP  </v>
      </c>
      <c r="BE291">
        <v>1</v>
      </c>
      <c r="BG291">
        <v>0</v>
      </c>
      <c r="BH291">
        <v>0</v>
      </c>
      <c r="BI291">
        <v>0</v>
      </c>
      <c r="BJ291">
        <v>1775</v>
      </c>
      <c r="BK291">
        <v>-25</v>
      </c>
      <c r="BL291" t="s">
        <v>180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>"20:17:50.694"</f>
        <v>20:17:50.694</v>
      </c>
      <c r="CF291">
        <v>694447154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6</v>
      </c>
      <c r="CY291">
        <v>7</v>
      </c>
      <c r="CZ291" t="s">
        <v>131</v>
      </c>
      <c r="DA291">
        <v>404</v>
      </c>
      <c r="DB291">
        <v>0</v>
      </c>
      <c r="DC291" t="s">
        <v>152</v>
      </c>
      <c r="DD291" t="s">
        <v>153</v>
      </c>
      <c r="DG291">
        <v>13909309</v>
      </c>
      <c r="DI291">
        <v>1</v>
      </c>
      <c r="DJ291">
        <v>0</v>
      </c>
      <c r="DK291">
        <v>0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25">
      <c r="A292" t="str">
        <f>"10/06/2022 20:17:50.892"</f>
        <v>10/06/2022 20:17:50.892</v>
      </c>
      <c r="C292" t="str">
        <f t="shared" si="32"/>
        <v>FFDFD3C0</v>
      </c>
      <c r="D292" t="s">
        <v>134</v>
      </c>
      <c r="E292">
        <v>4</v>
      </c>
      <c r="F292">
        <v>1004</v>
      </c>
      <c r="G292" t="s">
        <v>135</v>
      </c>
      <c r="J292" t="s">
        <v>136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"20:17:50.688"</f>
        <v>20:17:50.688</v>
      </c>
      <c r="T292" t="str">
        <f>"20:17:50.288"</f>
        <v>20:17:50.288</v>
      </c>
      <c r="U292" t="str">
        <f t="shared" si="29"/>
        <v>A8A14F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9</v>
      </c>
      <c r="AF292" t="s">
        <v>125</v>
      </c>
      <c r="AG292">
        <v>0</v>
      </c>
      <c r="AH292">
        <v>3</v>
      </c>
      <c r="AI292">
        <v>1</v>
      </c>
      <c r="AJ292">
        <v>0</v>
      </c>
      <c r="AK292" t="s">
        <v>362</v>
      </c>
      <c r="AL292">
        <v>36.106695999999999</v>
      </c>
      <c r="AM292" t="s">
        <v>363</v>
      </c>
      <c r="AN292">
        <v>-79.967872999999997</v>
      </c>
      <c r="AO292">
        <v>100</v>
      </c>
      <c r="AP292">
        <v>1800</v>
      </c>
      <c r="AQ292" t="s">
        <v>129</v>
      </c>
      <c r="AR292">
        <v>-31</v>
      </c>
      <c r="AS292">
        <v>55</v>
      </c>
      <c r="AT292">
        <v>-64</v>
      </c>
      <c r="BB292" t="str">
        <f t="shared" si="30"/>
        <v>1200</v>
      </c>
      <c r="BC292">
        <v>1</v>
      </c>
      <c r="BD292" t="str">
        <f t="shared" si="33"/>
        <v xml:space="preserve">N655WP  </v>
      </c>
      <c r="BE292">
        <v>1</v>
      </c>
      <c r="BG292">
        <v>0</v>
      </c>
      <c r="BH292">
        <v>0</v>
      </c>
      <c r="BI292">
        <v>0</v>
      </c>
      <c r="BJ292">
        <v>1775</v>
      </c>
      <c r="BK292">
        <v>-25</v>
      </c>
      <c r="BL292" t="s">
        <v>180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>"20:17:50.694"</f>
        <v>20:17:50.694</v>
      </c>
      <c r="CF292">
        <v>694447154</v>
      </c>
      <c r="CS292">
        <v>3</v>
      </c>
      <c r="CT292">
        <v>2</v>
      </c>
      <c r="CU292">
        <v>0</v>
      </c>
      <c r="CV292">
        <v>2</v>
      </c>
      <c r="CW292">
        <v>0</v>
      </c>
      <c r="CX292">
        <v>6</v>
      </c>
      <c r="CY292">
        <v>7</v>
      </c>
      <c r="CZ292" t="s">
        <v>131</v>
      </c>
      <c r="DA292">
        <v>404</v>
      </c>
      <c r="DB292">
        <v>0</v>
      </c>
      <c r="DC292" t="s">
        <v>152</v>
      </c>
      <c r="DD292" t="s">
        <v>153</v>
      </c>
      <c r="DG292">
        <v>13909309</v>
      </c>
      <c r="DI292">
        <v>1</v>
      </c>
      <c r="DJ292">
        <v>0</v>
      </c>
      <c r="DK292">
        <v>1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25">
      <c r="A293" t="str">
        <f>"10/06/2022 20:17:50.892"</f>
        <v>10/06/2022 20:17:50.892</v>
      </c>
      <c r="C293" t="str">
        <f t="shared" si="32"/>
        <v>FFDFD3C0</v>
      </c>
      <c r="D293" t="s">
        <v>134</v>
      </c>
      <c r="E293">
        <v>5</v>
      </c>
      <c r="F293">
        <v>1005</v>
      </c>
      <c r="G293" t="s">
        <v>155</v>
      </c>
      <c r="J293" t="s">
        <v>136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"20:17:50.688"</f>
        <v>20:17:50.688</v>
      </c>
      <c r="T293" t="str">
        <f>"20:17:50.288"</f>
        <v>20:17:50.288</v>
      </c>
      <c r="U293" t="str">
        <f t="shared" si="29"/>
        <v>A8A14F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9</v>
      </c>
      <c r="AF293" t="s">
        <v>145</v>
      </c>
      <c r="AG293">
        <v>0</v>
      </c>
      <c r="AH293">
        <v>3</v>
      </c>
      <c r="AI293">
        <v>1</v>
      </c>
      <c r="AJ293">
        <v>0</v>
      </c>
      <c r="AK293" t="s">
        <v>362</v>
      </c>
      <c r="AL293">
        <v>36.106695999999999</v>
      </c>
      <c r="AM293" t="s">
        <v>363</v>
      </c>
      <c r="AN293">
        <v>-79.967872999999997</v>
      </c>
      <c r="AO293">
        <v>100</v>
      </c>
      <c r="AP293">
        <v>1800</v>
      </c>
      <c r="AQ293" t="s">
        <v>129</v>
      </c>
      <c r="AR293">
        <v>-31</v>
      </c>
      <c r="AS293">
        <v>55</v>
      </c>
      <c r="AT293">
        <v>-64</v>
      </c>
      <c r="BB293" t="str">
        <f t="shared" si="30"/>
        <v>1200</v>
      </c>
      <c r="BC293">
        <v>1</v>
      </c>
      <c r="BD293" t="str">
        <f t="shared" si="33"/>
        <v xml:space="preserve">N655WP  </v>
      </c>
      <c r="BE293">
        <v>1</v>
      </c>
      <c r="BG293">
        <v>0</v>
      </c>
      <c r="BH293">
        <v>0</v>
      </c>
      <c r="BI293">
        <v>0</v>
      </c>
      <c r="BJ293">
        <v>1775</v>
      </c>
      <c r="BK293">
        <v>-25</v>
      </c>
      <c r="BL293" t="s">
        <v>148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t="str">
        <f>"20:17:50.694"</f>
        <v>20:17:50.694</v>
      </c>
      <c r="CF293">
        <v>694447154</v>
      </c>
      <c r="CS293">
        <v>3</v>
      </c>
      <c r="CT293">
        <v>2</v>
      </c>
      <c r="CU293">
        <v>0</v>
      </c>
      <c r="CV293">
        <v>2</v>
      </c>
      <c r="CW293">
        <v>0</v>
      </c>
      <c r="CX293">
        <v>6</v>
      </c>
      <c r="CY293">
        <v>7</v>
      </c>
      <c r="CZ293" t="s">
        <v>131</v>
      </c>
      <c r="DA293">
        <v>404</v>
      </c>
      <c r="DB293">
        <v>0</v>
      </c>
      <c r="DC293" t="s">
        <v>152</v>
      </c>
      <c r="DD293" t="s">
        <v>153</v>
      </c>
      <c r="DG293">
        <v>13909309</v>
      </c>
      <c r="DI293">
        <v>1</v>
      </c>
      <c r="DJ293">
        <v>0</v>
      </c>
      <c r="DK293">
        <v>1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25">
      <c r="A294" t="str">
        <f>"10/06/2022 20:17:50.923"</f>
        <v>10/06/2022 20:17:50.923</v>
      </c>
      <c r="C294" t="str">
        <f t="shared" si="32"/>
        <v>FFDFD3C0</v>
      </c>
      <c r="D294" t="s">
        <v>123</v>
      </c>
      <c r="E294">
        <v>25</v>
      </c>
      <c r="H294">
        <v>100</v>
      </c>
      <c r="I294" t="s">
        <v>124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"20:17:50.688"</f>
        <v>20:17:50.688</v>
      </c>
      <c r="T294" t="str">
        <f>"20:17:50.288"</f>
        <v>20:17:50.288</v>
      </c>
      <c r="U294" t="str">
        <f t="shared" si="29"/>
        <v>A8A14F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9</v>
      </c>
      <c r="AF294" t="s">
        <v>125</v>
      </c>
      <c r="AG294">
        <v>0</v>
      </c>
      <c r="AH294">
        <v>3</v>
      </c>
      <c r="AI294">
        <v>1</v>
      </c>
      <c r="AJ294">
        <v>0</v>
      </c>
      <c r="AK294" t="s">
        <v>362</v>
      </c>
      <c r="AL294">
        <v>36.106695999999999</v>
      </c>
      <c r="AM294" t="s">
        <v>363</v>
      </c>
      <c r="AN294">
        <v>-79.967872999999997</v>
      </c>
      <c r="AO294">
        <v>100</v>
      </c>
      <c r="AP294">
        <v>1800</v>
      </c>
      <c r="AQ294" t="s">
        <v>129</v>
      </c>
      <c r="AR294">
        <v>-31</v>
      </c>
      <c r="AS294">
        <v>55</v>
      </c>
      <c r="AT294">
        <v>-64</v>
      </c>
      <c r="BB294" t="str">
        <f t="shared" si="30"/>
        <v>1200</v>
      </c>
      <c r="BC294">
        <v>1</v>
      </c>
      <c r="BD294" t="str">
        <f t="shared" si="33"/>
        <v xml:space="preserve">N655WP  </v>
      </c>
      <c r="BE294">
        <v>1</v>
      </c>
      <c r="BG294">
        <v>0</v>
      </c>
      <c r="BH294">
        <v>0</v>
      </c>
      <c r="BI294">
        <v>0</v>
      </c>
      <c r="BJ294">
        <v>1775</v>
      </c>
      <c r="BK294">
        <v>-25</v>
      </c>
      <c r="BL294" t="s">
        <v>180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>"20:17:50.694"</f>
        <v>20:17:50.694</v>
      </c>
      <c r="CF294">
        <v>694447154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6</v>
      </c>
      <c r="CY294">
        <v>7</v>
      </c>
      <c r="CZ294" t="s">
        <v>131</v>
      </c>
      <c r="DA294">
        <v>404</v>
      </c>
      <c r="DB294">
        <v>0</v>
      </c>
      <c r="DC294" t="s">
        <v>152</v>
      </c>
      <c r="DD294" t="s">
        <v>153</v>
      </c>
      <c r="DG294">
        <v>13909309</v>
      </c>
      <c r="DI294">
        <v>1</v>
      </c>
      <c r="DJ294">
        <v>0</v>
      </c>
      <c r="DK294">
        <v>1</v>
      </c>
      <c r="DL294">
        <v>0</v>
      </c>
      <c r="DM294">
        <v>0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25">
      <c r="A295" t="str">
        <f>"10/06/2022 20:17:51.892"</f>
        <v>10/06/2022 20:17:51.892</v>
      </c>
      <c r="C295" t="str">
        <f t="shared" si="32"/>
        <v>FFDFD3C0</v>
      </c>
      <c r="D295" t="s">
        <v>123</v>
      </c>
      <c r="E295">
        <v>27</v>
      </c>
      <c r="H295">
        <v>102</v>
      </c>
      <c r="I295" t="s">
        <v>151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ref="S295:T297" si="34">"20:17:51.680"</f>
        <v>20:17:51.680</v>
      </c>
      <c r="T295" t="str">
        <f t="shared" si="34"/>
        <v>20:17:51.680</v>
      </c>
      <c r="U295" t="str">
        <f t="shared" si="29"/>
        <v>A8A14F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9</v>
      </c>
      <c r="AF295" t="s">
        <v>125</v>
      </c>
      <c r="AG295">
        <v>0</v>
      </c>
      <c r="AH295">
        <v>3</v>
      </c>
      <c r="AI295">
        <v>1</v>
      </c>
      <c r="AJ295">
        <v>0</v>
      </c>
      <c r="AK295" t="s">
        <v>364</v>
      </c>
      <c r="AL295">
        <v>36.106997</v>
      </c>
      <c r="AM295" t="s">
        <v>365</v>
      </c>
      <c r="AN295">
        <v>-79.968023000000002</v>
      </c>
      <c r="AO295">
        <v>100</v>
      </c>
      <c r="AP295">
        <v>1800</v>
      </c>
      <c r="AQ295" t="s">
        <v>129</v>
      </c>
      <c r="AR295">
        <v>-27</v>
      </c>
      <c r="AS295">
        <v>58</v>
      </c>
      <c r="AT295">
        <v>128</v>
      </c>
      <c r="BB295" t="str">
        <f t="shared" si="30"/>
        <v>1200</v>
      </c>
      <c r="BC295">
        <v>1</v>
      </c>
      <c r="BD295" t="str">
        <f t="shared" si="33"/>
        <v xml:space="preserve">N655WP  </v>
      </c>
      <c r="BE295">
        <v>1</v>
      </c>
      <c r="BG295">
        <v>0</v>
      </c>
      <c r="BH295">
        <v>0</v>
      </c>
      <c r="BI295">
        <v>0</v>
      </c>
      <c r="BJ295">
        <v>1775</v>
      </c>
      <c r="BK295">
        <v>-25</v>
      </c>
      <c r="BL295" t="s">
        <v>180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>"20:17:51.684"</f>
        <v>20:17:51.684</v>
      </c>
      <c r="CF295">
        <v>684422114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6</v>
      </c>
      <c r="CY295">
        <v>7</v>
      </c>
      <c r="CZ295" t="s">
        <v>131</v>
      </c>
      <c r="DA295">
        <v>403</v>
      </c>
      <c r="DB295">
        <v>0</v>
      </c>
      <c r="DC295" t="s">
        <v>199</v>
      </c>
      <c r="DD295" t="s">
        <v>200</v>
      </c>
      <c r="DG295">
        <v>174643</v>
      </c>
      <c r="DI295">
        <v>1</v>
      </c>
      <c r="DJ295">
        <v>0</v>
      </c>
      <c r="DK295">
        <v>0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25">
      <c r="A296" t="str">
        <f>"10/06/2022 20:17:51.939"</f>
        <v>10/06/2022 20:17:51.939</v>
      </c>
      <c r="C296" t="str">
        <f t="shared" si="32"/>
        <v>FFDFD3C0</v>
      </c>
      <c r="D296" t="s">
        <v>134</v>
      </c>
      <c r="E296">
        <v>4</v>
      </c>
      <c r="F296">
        <v>1004</v>
      </c>
      <c r="G296" t="s">
        <v>135</v>
      </c>
      <c r="J296" t="s">
        <v>136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34"/>
        <v>20:17:51.680</v>
      </c>
      <c r="T296" t="str">
        <f t="shared" si="34"/>
        <v>20:17:51.680</v>
      </c>
      <c r="U296" t="str">
        <f t="shared" si="29"/>
        <v>A8A14F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9</v>
      </c>
      <c r="AF296" t="s">
        <v>125</v>
      </c>
      <c r="AG296">
        <v>0</v>
      </c>
      <c r="AH296">
        <v>3</v>
      </c>
      <c r="AI296">
        <v>1</v>
      </c>
      <c r="AJ296">
        <v>0</v>
      </c>
      <c r="AK296" t="s">
        <v>364</v>
      </c>
      <c r="AL296">
        <v>36.106997</v>
      </c>
      <c r="AM296" t="s">
        <v>365</v>
      </c>
      <c r="AN296">
        <v>-79.968023000000002</v>
      </c>
      <c r="AO296">
        <v>100</v>
      </c>
      <c r="AP296">
        <v>1800</v>
      </c>
      <c r="AQ296" t="s">
        <v>129</v>
      </c>
      <c r="AR296">
        <v>-27</v>
      </c>
      <c r="AS296">
        <v>58</v>
      </c>
      <c r="AT296">
        <v>128</v>
      </c>
      <c r="BB296" t="str">
        <f t="shared" si="30"/>
        <v>1200</v>
      </c>
      <c r="BC296">
        <v>1</v>
      </c>
      <c r="BD296" t="str">
        <f t="shared" si="33"/>
        <v xml:space="preserve">N655WP  </v>
      </c>
      <c r="BE296">
        <v>1</v>
      </c>
      <c r="BG296">
        <v>0</v>
      </c>
      <c r="BH296">
        <v>0</v>
      </c>
      <c r="BI296">
        <v>0</v>
      </c>
      <c r="BJ296">
        <v>1775</v>
      </c>
      <c r="BK296">
        <v>-25</v>
      </c>
      <c r="BL296" t="s">
        <v>180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t="str">
        <f>"20:17:51.684"</f>
        <v>20:17:51.684</v>
      </c>
      <c r="CF296">
        <v>684422114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6</v>
      </c>
      <c r="CY296">
        <v>7</v>
      </c>
      <c r="CZ296" t="s">
        <v>131</v>
      </c>
      <c r="DA296">
        <v>403</v>
      </c>
      <c r="DB296">
        <v>0</v>
      </c>
      <c r="DC296" t="s">
        <v>199</v>
      </c>
      <c r="DD296" t="s">
        <v>200</v>
      </c>
      <c r="DG296">
        <v>174643</v>
      </c>
      <c r="DI296">
        <v>1</v>
      </c>
      <c r="DJ296">
        <v>0</v>
      </c>
      <c r="DK296">
        <v>1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25">
      <c r="A297" t="str">
        <f>"10/06/2022 20:17:51.970"</f>
        <v>10/06/2022 20:17:51.970</v>
      </c>
      <c r="C297" t="str">
        <f t="shared" si="32"/>
        <v>FFDFD3C0</v>
      </c>
      <c r="D297" t="s">
        <v>123</v>
      </c>
      <c r="E297">
        <v>25</v>
      </c>
      <c r="H297">
        <v>100</v>
      </c>
      <c r="I297" t="s">
        <v>124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34"/>
        <v>20:17:51.680</v>
      </c>
      <c r="T297" t="str">
        <f t="shared" si="34"/>
        <v>20:17:51.680</v>
      </c>
      <c r="U297" t="str">
        <f t="shared" si="29"/>
        <v>A8A14F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9</v>
      </c>
      <c r="AF297" t="s">
        <v>125</v>
      </c>
      <c r="AG297">
        <v>0</v>
      </c>
      <c r="AH297">
        <v>3</v>
      </c>
      <c r="AI297">
        <v>1</v>
      </c>
      <c r="AJ297">
        <v>0</v>
      </c>
      <c r="AK297" t="s">
        <v>364</v>
      </c>
      <c r="AL297">
        <v>36.106997</v>
      </c>
      <c r="AM297" t="s">
        <v>365</v>
      </c>
      <c r="AN297">
        <v>-79.968023000000002</v>
      </c>
      <c r="AO297">
        <v>100</v>
      </c>
      <c r="AP297">
        <v>1800</v>
      </c>
      <c r="AQ297" t="s">
        <v>129</v>
      </c>
      <c r="AR297">
        <v>-27</v>
      </c>
      <c r="AS297">
        <v>58</v>
      </c>
      <c r="AT297">
        <v>128</v>
      </c>
      <c r="BB297" t="str">
        <f t="shared" si="30"/>
        <v>1200</v>
      </c>
      <c r="BC297">
        <v>1</v>
      </c>
      <c r="BD297" t="str">
        <f t="shared" si="33"/>
        <v xml:space="preserve">N655WP  </v>
      </c>
      <c r="BE297">
        <v>1</v>
      </c>
      <c r="BG297">
        <v>0</v>
      </c>
      <c r="BH297">
        <v>0</v>
      </c>
      <c r="BI297">
        <v>0</v>
      </c>
      <c r="BJ297">
        <v>1775</v>
      </c>
      <c r="BK297">
        <v>-25</v>
      </c>
      <c r="BL297" t="s">
        <v>180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>"20:17:51.684"</f>
        <v>20:17:51.684</v>
      </c>
      <c r="CF297">
        <v>684422114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6</v>
      </c>
      <c r="CY297">
        <v>7</v>
      </c>
      <c r="CZ297" t="s">
        <v>131</v>
      </c>
      <c r="DA297">
        <v>403</v>
      </c>
      <c r="DB297">
        <v>0</v>
      </c>
      <c r="DC297" t="s">
        <v>199</v>
      </c>
      <c r="DD297" t="s">
        <v>200</v>
      </c>
      <c r="DG297">
        <v>174643</v>
      </c>
      <c r="DI297">
        <v>1</v>
      </c>
      <c r="DJ297">
        <v>0</v>
      </c>
      <c r="DK297">
        <v>1</v>
      </c>
      <c r="DL297">
        <v>0</v>
      </c>
      <c r="DM297">
        <v>0</v>
      </c>
      <c r="DN297">
        <v>1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25">
      <c r="A298" t="str">
        <f>"10/06/2022 20:17:52.360"</f>
        <v>10/06/2022 20:17:52.360</v>
      </c>
      <c r="C298" t="str">
        <f t="shared" si="32"/>
        <v>FFDFD3C0</v>
      </c>
      <c r="D298" t="s">
        <v>134</v>
      </c>
      <c r="E298">
        <v>5</v>
      </c>
      <c r="F298">
        <v>1005</v>
      </c>
      <c r="G298" t="s">
        <v>155</v>
      </c>
      <c r="J298" t="s">
        <v>136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"20:17:52.117"</f>
        <v>20:17:52.117</v>
      </c>
      <c r="T298" t="str">
        <f>"20:17:51.717"</f>
        <v>20:17:51.717</v>
      </c>
      <c r="U298" t="str">
        <f t="shared" si="29"/>
        <v>A8A14F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9</v>
      </c>
      <c r="AF298" t="s">
        <v>145</v>
      </c>
      <c r="AG298">
        <v>0</v>
      </c>
      <c r="AH298">
        <v>3</v>
      </c>
      <c r="AI298">
        <v>1</v>
      </c>
      <c r="AJ298">
        <v>0</v>
      </c>
      <c r="AK298" t="s">
        <v>221</v>
      </c>
      <c r="AL298">
        <v>36.107081999999998</v>
      </c>
      <c r="AM298" t="s">
        <v>366</v>
      </c>
      <c r="AN298">
        <v>-79.968087999999995</v>
      </c>
      <c r="AO298">
        <v>100</v>
      </c>
      <c r="AP298">
        <v>1800</v>
      </c>
      <c r="AQ298" t="s">
        <v>129</v>
      </c>
      <c r="AR298">
        <v>-27</v>
      </c>
      <c r="AS298">
        <v>58</v>
      </c>
      <c r="AT298">
        <v>128</v>
      </c>
      <c r="BB298" t="str">
        <f t="shared" si="30"/>
        <v>1200</v>
      </c>
      <c r="BC298">
        <v>1</v>
      </c>
      <c r="BD298" t="str">
        <f t="shared" si="33"/>
        <v xml:space="preserve">N655WP  </v>
      </c>
      <c r="BE298">
        <v>1</v>
      </c>
      <c r="BG298">
        <v>0</v>
      </c>
      <c r="BH298">
        <v>0</v>
      </c>
      <c r="BI298">
        <v>0</v>
      </c>
      <c r="BJ298">
        <v>1775</v>
      </c>
      <c r="BK298">
        <v>-25</v>
      </c>
      <c r="BL298" t="s">
        <v>148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t="str">
        <f>"20:17:52.119"</f>
        <v>20:17:52.119</v>
      </c>
      <c r="CF298">
        <v>119308347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5</v>
      </c>
      <c r="CY298">
        <v>7</v>
      </c>
      <c r="CZ298" t="s">
        <v>131</v>
      </c>
      <c r="DA298">
        <v>404</v>
      </c>
      <c r="DB298">
        <v>0</v>
      </c>
      <c r="DC298" t="s">
        <v>152</v>
      </c>
      <c r="DD298" t="s">
        <v>153</v>
      </c>
      <c r="DG298">
        <v>13909627</v>
      </c>
      <c r="DI298">
        <v>1</v>
      </c>
      <c r="DJ298">
        <v>0</v>
      </c>
      <c r="DK298">
        <v>0</v>
      </c>
      <c r="DL298">
        <v>0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25">
      <c r="A299" t="str">
        <f>"10/06/2022 20:17:52.876"</f>
        <v>10/06/2022 20:17:52.876</v>
      </c>
      <c r="C299" t="str">
        <f t="shared" si="32"/>
        <v>FFDFD3C0</v>
      </c>
      <c r="D299" t="s">
        <v>123</v>
      </c>
      <c r="E299">
        <v>25</v>
      </c>
      <c r="H299">
        <v>100</v>
      </c>
      <c r="I299" t="s">
        <v>124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ref="S299:T301" si="35">"20:17:52.641"</f>
        <v>20:17:52.641</v>
      </c>
      <c r="T299" t="str">
        <f t="shared" si="35"/>
        <v>20:17:52.641</v>
      </c>
      <c r="U299" t="str">
        <f t="shared" si="29"/>
        <v>A8A14F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9</v>
      </c>
      <c r="AF299" t="s">
        <v>125</v>
      </c>
      <c r="AG299">
        <v>0</v>
      </c>
      <c r="AH299">
        <v>3</v>
      </c>
      <c r="AI299">
        <v>1</v>
      </c>
      <c r="AJ299">
        <v>0</v>
      </c>
      <c r="AK299" t="s">
        <v>367</v>
      </c>
      <c r="AL299">
        <v>36.107253999999998</v>
      </c>
      <c r="AM299" t="s">
        <v>368</v>
      </c>
      <c r="AN299">
        <v>-79.968174000000005</v>
      </c>
      <c r="AO299">
        <v>100</v>
      </c>
      <c r="AP299">
        <v>1800</v>
      </c>
      <c r="AQ299" t="s">
        <v>129</v>
      </c>
      <c r="AR299">
        <v>-24</v>
      </c>
      <c r="AS299">
        <v>60</v>
      </c>
      <c r="AT299">
        <v>192</v>
      </c>
      <c r="BB299" t="str">
        <f t="shared" si="30"/>
        <v>1200</v>
      </c>
      <c r="BC299">
        <v>1</v>
      </c>
      <c r="BD299" t="str">
        <f t="shared" si="33"/>
        <v xml:space="preserve">N655WP  </v>
      </c>
      <c r="BE299">
        <v>1</v>
      </c>
      <c r="BG299">
        <v>0</v>
      </c>
      <c r="BH299">
        <v>0</v>
      </c>
      <c r="BI299">
        <v>0</v>
      </c>
      <c r="BJ299">
        <v>1800</v>
      </c>
      <c r="BK299">
        <v>0</v>
      </c>
      <c r="BL299" t="s">
        <v>180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>"20:17:52.644"</f>
        <v>20:17:52.644</v>
      </c>
      <c r="CF299">
        <v>644257220</v>
      </c>
      <c r="CS299">
        <v>3</v>
      </c>
      <c r="CT299">
        <v>2</v>
      </c>
      <c r="CU299">
        <v>0</v>
      </c>
      <c r="CV299">
        <v>2</v>
      </c>
      <c r="CW299">
        <v>0</v>
      </c>
      <c r="CX299">
        <v>5</v>
      </c>
      <c r="CY299">
        <v>7</v>
      </c>
      <c r="CZ299" t="s">
        <v>131</v>
      </c>
      <c r="DA299">
        <v>404</v>
      </c>
      <c r="DB299">
        <v>0</v>
      </c>
      <c r="DC299" t="s">
        <v>152</v>
      </c>
      <c r="DD299" t="s">
        <v>153</v>
      </c>
      <c r="DG299">
        <v>13909746</v>
      </c>
      <c r="DI299">
        <v>1</v>
      </c>
      <c r="DJ299">
        <v>0</v>
      </c>
      <c r="DK299">
        <v>0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25">
      <c r="A300" t="str">
        <f>"10/06/2022 20:17:52.876"</f>
        <v>10/06/2022 20:17:52.876</v>
      </c>
      <c r="C300" t="str">
        <f t="shared" si="32"/>
        <v>FFDFD3C0</v>
      </c>
      <c r="D300" t="s">
        <v>123</v>
      </c>
      <c r="E300">
        <v>27</v>
      </c>
      <c r="H300">
        <v>102</v>
      </c>
      <c r="I300" t="s">
        <v>151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35"/>
        <v>20:17:52.641</v>
      </c>
      <c r="T300" t="str">
        <f t="shared" si="35"/>
        <v>20:17:52.641</v>
      </c>
      <c r="U300" t="str">
        <f t="shared" si="29"/>
        <v>A8A14F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9</v>
      </c>
      <c r="AF300" t="s">
        <v>125</v>
      </c>
      <c r="AG300">
        <v>0</v>
      </c>
      <c r="AH300">
        <v>3</v>
      </c>
      <c r="AI300">
        <v>1</v>
      </c>
      <c r="AJ300">
        <v>0</v>
      </c>
      <c r="AK300" t="s">
        <v>367</v>
      </c>
      <c r="AL300">
        <v>36.107253999999998</v>
      </c>
      <c r="AM300" t="s">
        <v>368</v>
      </c>
      <c r="AN300">
        <v>-79.968174000000005</v>
      </c>
      <c r="AO300">
        <v>100</v>
      </c>
      <c r="AP300">
        <v>1800</v>
      </c>
      <c r="AQ300" t="s">
        <v>129</v>
      </c>
      <c r="AR300">
        <v>-24</v>
      </c>
      <c r="AS300">
        <v>60</v>
      </c>
      <c r="AT300">
        <v>192</v>
      </c>
      <c r="BB300" t="str">
        <f t="shared" si="30"/>
        <v>1200</v>
      </c>
      <c r="BC300">
        <v>1</v>
      </c>
      <c r="BD300" t="str">
        <f t="shared" si="33"/>
        <v xml:space="preserve">N655WP  </v>
      </c>
      <c r="BE300">
        <v>1</v>
      </c>
      <c r="BG300">
        <v>0</v>
      </c>
      <c r="BH300">
        <v>0</v>
      </c>
      <c r="BI300">
        <v>0</v>
      </c>
      <c r="BJ300">
        <v>1800</v>
      </c>
      <c r="BK300">
        <v>0</v>
      </c>
      <c r="BL300" t="s">
        <v>180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>"20:17:52.644"</f>
        <v>20:17:52.644</v>
      </c>
      <c r="CF300">
        <v>644257220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5</v>
      </c>
      <c r="CY300">
        <v>7</v>
      </c>
      <c r="CZ300" t="s">
        <v>131</v>
      </c>
      <c r="DA300">
        <v>404</v>
      </c>
      <c r="DB300">
        <v>0</v>
      </c>
      <c r="DC300" t="s">
        <v>152</v>
      </c>
      <c r="DD300" t="s">
        <v>153</v>
      </c>
      <c r="DG300">
        <v>13909746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1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25">
      <c r="A301" t="str">
        <f>"10/06/2022 20:17:52.938"</f>
        <v>10/06/2022 20:17:52.938</v>
      </c>
      <c r="C301" t="str">
        <f t="shared" si="32"/>
        <v>FFDFD3C0</v>
      </c>
      <c r="D301" t="s">
        <v>134</v>
      </c>
      <c r="E301">
        <v>4</v>
      </c>
      <c r="F301">
        <v>1004</v>
      </c>
      <c r="G301" t="s">
        <v>135</v>
      </c>
      <c r="J301" t="s">
        <v>136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35"/>
        <v>20:17:52.641</v>
      </c>
      <c r="T301" t="str">
        <f t="shared" si="35"/>
        <v>20:17:52.641</v>
      </c>
      <c r="U301" t="str">
        <f t="shared" si="29"/>
        <v>A8A14F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9</v>
      </c>
      <c r="AF301" t="s">
        <v>125</v>
      </c>
      <c r="AG301">
        <v>0</v>
      </c>
      <c r="AH301">
        <v>3</v>
      </c>
      <c r="AI301">
        <v>1</v>
      </c>
      <c r="AJ301">
        <v>0</v>
      </c>
      <c r="AK301" t="s">
        <v>367</v>
      </c>
      <c r="AL301">
        <v>36.107253999999998</v>
      </c>
      <c r="AM301" t="s">
        <v>368</v>
      </c>
      <c r="AN301">
        <v>-79.968174000000005</v>
      </c>
      <c r="AO301">
        <v>100</v>
      </c>
      <c r="AP301">
        <v>1800</v>
      </c>
      <c r="AQ301" t="s">
        <v>129</v>
      </c>
      <c r="AR301">
        <v>-24</v>
      </c>
      <c r="AS301">
        <v>60</v>
      </c>
      <c r="AT301">
        <v>192</v>
      </c>
      <c r="BB301" t="str">
        <f t="shared" si="30"/>
        <v>1200</v>
      </c>
      <c r="BC301">
        <v>1</v>
      </c>
      <c r="BD301" t="str">
        <f t="shared" si="33"/>
        <v xml:space="preserve">N655WP  </v>
      </c>
      <c r="BE301">
        <v>1</v>
      </c>
      <c r="BG301">
        <v>0</v>
      </c>
      <c r="BH301">
        <v>0</v>
      </c>
      <c r="BI301">
        <v>0</v>
      </c>
      <c r="BJ301">
        <v>1800</v>
      </c>
      <c r="BK301">
        <v>0</v>
      </c>
      <c r="BL301" t="s">
        <v>180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t="str">
        <f>"20:17:52.644"</f>
        <v>20:17:52.644</v>
      </c>
      <c r="CF301">
        <v>644257220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5</v>
      </c>
      <c r="CY301">
        <v>7</v>
      </c>
      <c r="CZ301" t="s">
        <v>131</v>
      </c>
      <c r="DA301">
        <v>404</v>
      </c>
      <c r="DB301">
        <v>0</v>
      </c>
      <c r="DC301" t="s">
        <v>152</v>
      </c>
      <c r="DD301" t="s">
        <v>153</v>
      </c>
      <c r="DG301">
        <v>13909746</v>
      </c>
      <c r="DI301">
        <v>1</v>
      </c>
      <c r="DJ301">
        <v>0</v>
      </c>
      <c r="DK301">
        <v>1</v>
      </c>
      <c r="DL301">
        <v>0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25">
      <c r="A302" t="str">
        <f>"10/06/2022 20:17:53.407"</f>
        <v>10/06/2022 20:17:53.407</v>
      </c>
      <c r="C302" t="str">
        <f t="shared" si="32"/>
        <v>FFDFD3C0</v>
      </c>
      <c r="D302" t="s">
        <v>134</v>
      </c>
      <c r="E302">
        <v>5</v>
      </c>
      <c r="F302">
        <v>1005</v>
      </c>
      <c r="G302" t="s">
        <v>155</v>
      </c>
      <c r="J302" t="s">
        <v>136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"20:17:53.148"</f>
        <v>20:17:53.148</v>
      </c>
      <c r="T302" t="str">
        <f>"20:17:53.048"</f>
        <v>20:17:53.048</v>
      </c>
      <c r="U302" t="str">
        <f t="shared" si="29"/>
        <v>A8A14F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9</v>
      </c>
      <c r="AF302" t="s">
        <v>145</v>
      </c>
      <c r="AG302">
        <v>0</v>
      </c>
      <c r="AH302">
        <v>3</v>
      </c>
      <c r="AI302">
        <v>1</v>
      </c>
      <c r="AJ302">
        <v>0</v>
      </c>
      <c r="AK302" t="s">
        <v>369</v>
      </c>
      <c r="AL302">
        <v>36.107340000000001</v>
      </c>
      <c r="AM302" t="s">
        <v>370</v>
      </c>
      <c r="AN302">
        <v>-79.968215999999998</v>
      </c>
      <c r="AO302">
        <v>100</v>
      </c>
      <c r="AP302">
        <v>1800</v>
      </c>
      <c r="AQ302" t="s">
        <v>129</v>
      </c>
      <c r="AR302">
        <v>-22</v>
      </c>
      <c r="AS302">
        <v>61</v>
      </c>
      <c r="AT302">
        <v>128</v>
      </c>
      <c r="BB302" t="str">
        <f t="shared" si="30"/>
        <v>1200</v>
      </c>
      <c r="BC302">
        <v>1</v>
      </c>
      <c r="BD302" t="str">
        <f t="shared" si="33"/>
        <v xml:space="preserve">N655WP  </v>
      </c>
      <c r="BE302">
        <v>1</v>
      </c>
      <c r="BG302">
        <v>0</v>
      </c>
      <c r="BH302">
        <v>0</v>
      </c>
      <c r="BI302">
        <v>0</v>
      </c>
      <c r="BJ302">
        <v>1775</v>
      </c>
      <c r="BK302">
        <v>-25</v>
      </c>
      <c r="BL302" t="s">
        <v>148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>"20:17:53.154"</f>
        <v>20:17:53.154</v>
      </c>
      <c r="CF302">
        <v>154207527</v>
      </c>
      <c r="CS302">
        <v>3</v>
      </c>
      <c r="CT302">
        <v>2</v>
      </c>
      <c r="CU302">
        <v>0</v>
      </c>
      <c r="CV302">
        <v>2</v>
      </c>
      <c r="CW302">
        <v>0</v>
      </c>
      <c r="CX302">
        <v>4</v>
      </c>
      <c r="CY302">
        <v>7</v>
      </c>
      <c r="CZ302" t="s">
        <v>131</v>
      </c>
      <c r="DA302">
        <v>404</v>
      </c>
      <c r="DB302">
        <v>0</v>
      </c>
      <c r="DC302" t="s">
        <v>152</v>
      </c>
      <c r="DD302" t="s">
        <v>153</v>
      </c>
      <c r="DG302">
        <v>13909847</v>
      </c>
      <c r="DI302">
        <v>1</v>
      </c>
      <c r="DJ302">
        <v>0</v>
      </c>
      <c r="DK302">
        <v>0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25">
      <c r="A303" t="str">
        <f>"10/06/2022 20:17:54.501"</f>
        <v>10/06/2022 20:17:54.501</v>
      </c>
      <c r="C303" t="str">
        <f t="shared" si="32"/>
        <v>FFDFD3C0</v>
      </c>
      <c r="D303" t="s">
        <v>123</v>
      </c>
      <c r="E303">
        <v>27</v>
      </c>
      <c r="H303">
        <v>102</v>
      </c>
      <c r="I303" t="s">
        <v>151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ref="S303:T305" si="36">"20:17:54.188"</f>
        <v>20:17:54.188</v>
      </c>
      <c r="T303" t="str">
        <f t="shared" si="36"/>
        <v>20:17:54.188</v>
      </c>
      <c r="U303" t="str">
        <f t="shared" si="29"/>
        <v>A8A14F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9</v>
      </c>
      <c r="AF303" t="s">
        <v>125</v>
      </c>
      <c r="AG303">
        <v>0</v>
      </c>
      <c r="AH303">
        <v>3</v>
      </c>
      <c r="AI303">
        <v>1</v>
      </c>
      <c r="AJ303">
        <v>0</v>
      </c>
      <c r="AK303" t="s">
        <v>211</v>
      </c>
      <c r="AL303">
        <v>36.107661999999998</v>
      </c>
      <c r="AM303" t="s">
        <v>371</v>
      </c>
      <c r="AN303">
        <v>-79.968344999999999</v>
      </c>
      <c r="AO303">
        <v>100</v>
      </c>
      <c r="AP303">
        <v>1800</v>
      </c>
      <c r="AQ303" t="s">
        <v>129</v>
      </c>
      <c r="AR303">
        <v>-17</v>
      </c>
      <c r="AS303">
        <v>63</v>
      </c>
      <c r="AT303">
        <v>0</v>
      </c>
      <c r="BB303" t="str">
        <f t="shared" si="30"/>
        <v>1200</v>
      </c>
      <c r="BC303">
        <v>1</v>
      </c>
      <c r="BD303" t="str">
        <f t="shared" si="33"/>
        <v xml:space="preserve">N655WP  </v>
      </c>
      <c r="BE303">
        <v>1</v>
      </c>
      <c r="BG303">
        <v>0</v>
      </c>
      <c r="BH303">
        <v>0</v>
      </c>
      <c r="BI303">
        <v>0</v>
      </c>
      <c r="BJ303">
        <v>1775</v>
      </c>
      <c r="BK303">
        <v>-25</v>
      </c>
      <c r="BL303" t="s">
        <v>180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t="str">
        <f>"20:17:54.189"</f>
        <v>20:17:54.189</v>
      </c>
      <c r="CF303">
        <v>189178478</v>
      </c>
      <c r="CS303">
        <v>3</v>
      </c>
      <c r="CT303">
        <v>2</v>
      </c>
      <c r="CU303">
        <v>0</v>
      </c>
      <c r="CV303">
        <v>2</v>
      </c>
      <c r="CW303">
        <v>0</v>
      </c>
      <c r="CX303">
        <v>6</v>
      </c>
      <c r="CY303">
        <v>7</v>
      </c>
      <c r="CZ303" t="s">
        <v>131</v>
      </c>
      <c r="DA303">
        <v>403</v>
      </c>
      <c r="DB303">
        <v>0</v>
      </c>
      <c r="DC303" t="s">
        <v>199</v>
      </c>
      <c r="DD303" t="s">
        <v>200</v>
      </c>
      <c r="DG303">
        <v>179184</v>
      </c>
      <c r="DI303">
        <v>1</v>
      </c>
      <c r="DJ303">
        <v>0</v>
      </c>
      <c r="DK303">
        <v>0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25">
      <c r="A304" t="str">
        <f>"10/06/2022 20:17:54.501"</f>
        <v>10/06/2022 20:17:54.501</v>
      </c>
      <c r="C304" t="str">
        <f t="shared" si="32"/>
        <v>FFDFD3C0</v>
      </c>
      <c r="D304" t="s">
        <v>134</v>
      </c>
      <c r="E304">
        <v>4</v>
      </c>
      <c r="F304">
        <v>1004</v>
      </c>
      <c r="G304" t="s">
        <v>135</v>
      </c>
      <c r="J304" t="s">
        <v>136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36"/>
        <v>20:17:54.188</v>
      </c>
      <c r="T304" t="str">
        <f t="shared" si="36"/>
        <v>20:17:54.188</v>
      </c>
      <c r="U304" t="str">
        <f t="shared" si="29"/>
        <v>A8A14F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9</v>
      </c>
      <c r="AF304" t="s">
        <v>125</v>
      </c>
      <c r="AG304">
        <v>0</v>
      </c>
      <c r="AH304">
        <v>3</v>
      </c>
      <c r="AI304">
        <v>1</v>
      </c>
      <c r="AJ304">
        <v>0</v>
      </c>
      <c r="AK304" t="s">
        <v>211</v>
      </c>
      <c r="AL304">
        <v>36.107661999999998</v>
      </c>
      <c r="AM304" t="s">
        <v>371</v>
      </c>
      <c r="AN304">
        <v>-79.968344999999999</v>
      </c>
      <c r="AO304">
        <v>100</v>
      </c>
      <c r="AP304">
        <v>1800</v>
      </c>
      <c r="AQ304" t="s">
        <v>129</v>
      </c>
      <c r="AR304">
        <v>-17</v>
      </c>
      <c r="AS304">
        <v>63</v>
      </c>
      <c r="AT304">
        <v>0</v>
      </c>
      <c r="BB304" t="str">
        <f t="shared" si="30"/>
        <v>1200</v>
      </c>
      <c r="BC304">
        <v>1</v>
      </c>
      <c r="BD304" t="str">
        <f t="shared" si="33"/>
        <v xml:space="preserve">N655WP  </v>
      </c>
      <c r="BE304">
        <v>1</v>
      </c>
      <c r="BG304">
        <v>0</v>
      </c>
      <c r="BH304">
        <v>0</v>
      </c>
      <c r="BI304">
        <v>0</v>
      </c>
      <c r="BJ304">
        <v>1775</v>
      </c>
      <c r="BK304">
        <v>-25</v>
      </c>
      <c r="BL304" t="s">
        <v>180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>"20:17:54.189"</f>
        <v>20:17:54.189</v>
      </c>
      <c r="CF304">
        <v>189178478</v>
      </c>
      <c r="CS304">
        <v>3</v>
      </c>
      <c r="CT304">
        <v>2</v>
      </c>
      <c r="CU304">
        <v>0</v>
      </c>
      <c r="CV304">
        <v>2</v>
      </c>
      <c r="CW304">
        <v>0</v>
      </c>
      <c r="CX304">
        <v>6</v>
      </c>
      <c r="CY304">
        <v>7</v>
      </c>
      <c r="CZ304" t="s">
        <v>131</v>
      </c>
      <c r="DA304">
        <v>403</v>
      </c>
      <c r="DB304">
        <v>0</v>
      </c>
      <c r="DC304" t="s">
        <v>199</v>
      </c>
      <c r="DD304" t="s">
        <v>200</v>
      </c>
      <c r="DG304">
        <v>179184</v>
      </c>
      <c r="DI304">
        <v>1</v>
      </c>
      <c r="DJ304">
        <v>0</v>
      </c>
      <c r="DK304">
        <v>1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25">
      <c r="A305" t="str">
        <f>"10/06/2022 20:17:54.501"</f>
        <v>10/06/2022 20:17:54.501</v>
      </c>
      <c r="C305" t="str">
        <f t="shared" si="32"/>
        <v>FFDFD3C0</v>
      </c>
      <c r="D305" t="s">
        <v>123</v>
      </c>
      <c r="E305">
        <v>25</v>
      </c>
      <c r="H305">
        <v>100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36"/>
        <v>20:17:54.188</v>
      </c>
      <c r="T305" t="str">
        <f t="shared" si="36"/>
        <v>20:17:54.188</v>
      </c>
      <c r="U305" t="str">
        <f t="shared" si="29"/>
        <v>A8A14F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9</v>
      </c>
      <c r="AF305" t="s">
        <v>125</v>
      </c>
      <c r="AG305">
        <v>0</v>
      </c>
      <c r="AH305">
        <v>3</v>
      </c>
      <c r="AI305">
        <v>1</v>
      </c>
      <c r="AJ305">
        <v>0</v>
      </c>
      <c r="AK305" t="s">
        <v>211</v>
      </c>
      <c r="AL305">
        <v>36.107661999999998</v>
      </c>
      <c r="AM305" t="s">
        <v>371</v>
      </c>
      <c r="AN305">
        <v>-79.968344999999999</v>
      </c>
      <c r="AO305">
        <v>100</v>
      </c>
      <c r="AP305">
        <v>1800</v>
      </c>
      <c r="AQ305" t="s">
        <v>129</v>
      </c>
      <c r="AR305">
        <v>-17</v>
      </c>
      <c r="AS305">
        <v>63</v>
      </c>
      <c r="AT305">
        <v>0</v>
      </c>
      <c r="BB305" t="str">
        <f t="shared" si="30"/>
        <v>1200</v>
      </c>
      <c r="BC305">
        <v>1</v>
      </c>
      <c r="BD305" t="str">
        <f t="shared" si="33"/>
        <v xml:space="preserve">N655WP  </v>
      </c>
      <c r="BE305">
        <v>1</v>
      </c>
      <c r="BG305">
        <v>0</v>
      </c>
      <c r="BH305">
        <v>0</v>
      </c>
      <c r="BI305">
        <v>0</v>
      </c>
      <c r="BJ305">
        <v>1775</v>
      </c>
      <c r="BK305">
        <v>-25</v>
      </c>
      <c r="BL305" t="s">
        <v>180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>"20:17:54.189"</f>
        <v>20:17:54.189</v>
      </c>
      <c r="CF305">
        <v>189178478</v>
      </c>
      <c r="CS305">
        <v>3</v>
      </c>
      <c r="CT305">
        <v>2</v>
      </c>
      <c r="CU305">
        <v>0</v>
      </c>
      <c r="CV305">
        <v>2</v>
      </c>
      <c r="CW305">
        <v>0</v>
      </c>
      <c r="CX305">
        <v>6</v>
      </c>
      <c r="CY305">
        <v>7</v>
      </c>
      <c r="CZ305" t="s">
        <v>131</v>
      </c>
      <c r="DA305">
        <v>403</v>
      </c>
      <c r="DB305">
        <v>0</v>
      </c>
      <c r="DC305" t="s">
        <v>199</v>
      </c>
      <c r="DD305" t="s">
        <v>200</v>
      </c>
      <c r="DG305">
        <v>179184</v>
      </c>
      <c r="DI305">
        <v>1</v>
      </c>
      <c r="DJ305">
        <v>0</v>
      </c>
      <c r="DK305">
        <v>0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25">
      <c r="A306" t="str">
        <f>"10/06/2022 20:17:55.376"</f>
        <v>10/06/2022 20:17:55.376</v>
      </c>
      <c r="C306" t="str">
        <f t="shared" si="32"/>
        <v>FFDFD3C0</v>
      </c>
      <c r="D306" t="s">
        <v>134</v>
      </c>
      <c r="E306">
        <v>4</v>
      </c>
      <c r="F306">
        <v>1004</v>
      </c>
      <c r="G306" t="s">
        <v>135</v>
      </c>
      <c r="J306" t="s">
        <v>136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"20:17:55.188"</f>
        <v>20:17:55.188</v>
      </c>
      <c r="T306" t="str">
        <f>"20:17:55.087"</f>
        <v>20:17:55.087</v>
      </c>
      <c r="U306" t="str">
        <f t="shared" si="29"/>
        <v>A8A14F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9</v>
      </c>
      <c r="AF306" t="s">
        <v>125</v>
      </c>
      <c r="AG306">
        <v>0</v>
      </c>
      <c r="AH306">
        <v>3</v>
      </c>
      <c r="AI306">
        <v>1</v>
      </c>
      <c r="AJ306">
        <v>0</v>
      </c>
      <c r="AK306" t="s">
        <v>203</v>
      </c>
      <c r="AL306">
        <v>36.107962000000001</v>
      </c>
      <c r="AM306" t="s">
        <v>372</v>
      </c>
      <c r="AN306">
        <v>-79.968367000000001</v>
      </c>
      <c r="AO306">
        <v>100</v>
      </c>
      <c r="AP306">
        <v>1800</v>
      </c>
      <c r="AQ306" t="s">
        <v>129</v>
      </c>
      <c r="AR306">
        <v>-13</v>
      </c>
      <c r="AS306">
        <v>65</v>
      </c>
      <c r="AT306">
        <v>64</v>
      </c>
      <c r="BB306" t="str">
        <f t="shared" si="30"/>
        <v>1200</v>
      </c>
      <c r="BC306">
        <v>1</v>
      </c>
      <c r="BD306" t="str">
        <f t="shared" si="33"/>
        <v xml:space="preserve">N655WP  </v>
      </c>
      <c r="BE306">
        <v>1</v>
      </c>
      <c r="BG306">
        <v>0</v>
      </c>
      <c r="BH306">
        <v>0</v>
      </c>
      <c r="BI306">
        <v>0</v>
      </c>
      <c r="BJ306">
        <v>1800</v>
      </c>
      <c r="BK306">
        <v>0</v>
      </c>
      <c r="BL306" t="s">
        <v>180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t="str">
        <f>"20:17:55.194"</f>
        <v>20:17:55.194</v>
      </c>
      <c r="CF306">
        <v>194080685</v>
      </c>
      <c r="CS306">
        <v>3</v>
      </c>
      <c r="CT306">
        <v>2</v>
      </c>
      <c r="CU306">
        <v>0</v>
      </c>
      <c r="CV306">
        <v>2</v>
      </c>
      <c r="CW306">
        <v>0</v>
      </c>
      <c r="CX306">
        <v>6</v>
      </c>
      <c r="CY306">
        <v>7</v>
      </c>
      <c r="CZ306" t="s">
        <v>131</v>
      </c>
      <c r="DA306">
        <v>403</v>
      </c>
      <c r="DB306">
        <v>0</v>
      </c>
      <c r="DC306" t="s">
        <v>199</v>
      </c>
      <c r="DD306" t="s">
        <v>200</v>
      </c>
      <c r="DG306">
        <v>180951</v>
      </c>
      <c r="DI306">
        <v>1</v>
      </c>
      <c r="DJ306">
        <v>0</v>
      </c>
      <c r="DK306">
        <v>0</v>
      </c>
      <c r="DL306">
        <v>0</v>
      </c>
      <c r="DM306">
        <v>0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25">
      <c r="A307" t="str">
        <f>"10/06/2022 20:17:55.376"</f>
        <v>10/06/2022 20:17:55.376</v>
      </c>
      <c r="C307" t="str">
        <f t="shared" si="32"/>
        <v>FFDFD3C0</v>
      </c>
      <c r="D307" t="s">
        <v>123</v>
      </c>
      <c r="E307">
        <v>25</v>
      </c>
      <c r="H307">
        <v>100</v>
      </c>
      <c r="I307" t="s">
        <v>124</v>
      </c>
      <c r="J307" t="s">
        <v>125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"20:17:55.188"</f>
        <v>20:17:55.188</v>
      </c>
      <c r="T307" t="str">
        <f>"20:17:55.087"</f>
        <v>20:17:55.087</v>
      </c>
      <c r="U307" t="str">
        <f t="shared" si="29"/>
        <v>A8A14F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9</v>
      </c>
      <c r="AF307" t="s">
        <v>125</v>
      </c>
      <c r="AG307">
        <v>0</v>
      </c>
      <c r="AH307">
        <v>3</v>
      </c>
      <c r="AI307">
        <v>1</v>
      </c>
      <c r="AJ307">
        <v>0</v>
      </c>
      <c r="AK307" t="s">
        <v>203</v>
      </c>
      <c r="AL307">
        <v>36.107962000000001</v>
      </c>
      <c r="AM307" t="s">
        <v>372</v>
      </c>
      <c r="AN307">
        <v>-79.968367000000001</v>
      </c>
      <c r="AO307">
        <v>100</v>
      </c>
      <c r="AP307">
        <v>1800</v>
      </c>
      <c r="AQ307" t="s">
        <v>129</v>
      </c>
      <c r="AR307">
        <v>-13</v>
      </c>
      <c r="AS307">
        <v>65</v>
      </c>
      <c r="AT307">
        <v>64</v>
      </c>
      <c r="BB307" t="str">
        <f t="shared" si="30"/>
        <v>1200</v>
      </c>
      <c r="BC307">
        <v>1</v>
      </c>
      <c r="BD307" t="str">
        <f t="shared" si="33"/>
        <v xml:space="preserve">N655WP  </v>
      </c>
      <c r="BE307">
        <v>1</v>
      </c>
      <c r="BG307">
        <v>0</v>
      </c>
      <c r="BH307">
        <v>0</v>
      </c>
      <c r="BI307">
        <v>0</v>
      </c>
      <c r="BJ307">
        <v>1800</v>
      </c>
      <c r="BK307">
        <v>0</v>
      </c>
      <c r="BL307" t="s">
        <v>180</v>
      </c>
      <c r="BM307">
        <v>1</v>
      </c>
      <c r="BN307">
        <v>1</v>
      </c>
      <c r="BO307">
        <v>1</v>
      </c>
      <c r="BP307">
        <v>0</v>
      </c>
      <c r="BS307">
        <v>0</v>
      </c>
      <c r="BT307">
        <v>0</v>
      </c>
      <c r="BU307">
        <v>0</v>
      </c>
      <c r="CE307" t="str">
        <f>"20:17:55.194"</f>
        <v>20:17:55.194</v>
      </c>
      <c r="CF307">
        <v>194080685</v>
      </c>
      <c r="CS307">
        <v>3</v>
      </c>
      <c r="CT307">
        <v>2</v>
      </c>
      <c r="CU307">
        <v>0</v>
      </c>
      <c r="CV307">
        <v>2</v>
      </c>
      <c r="CW307">
        <v>0</v>
      </c>
      <c r="CX307">
        <v>6</v>
      </c>
      <c r="CY307">
        <v>7</v>
      </c>
      <c r="CZ307" t="s">
        <v>131</v>
      </c>
      <c r="DA307">
        <v>403</v>
      </c>
      <c r="DB307">
        <v>0</v>
      </c>
      <c r="DC307" t="s">
        <v>199</v>
      </c>
      <c r="DD307" t="s">
        <v>200</v>
      </c>
      <c r="DG307">
        <v>180951</v>
      </c>
      <c r="DI307">
        <v>1</v>
      </c>
      <c r="DJ307">
        <v>0</v>
      </c>
      <c r="DK307">
        <v>1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25">
      <c r="A308" t="str">
        <f>"10/06/2022 20:17:55.376"</f>
        <v>10/06/2022 20:17:55.376</v>
      </c>
      <c r="C308" t="str">
        <f t="shared" si="32"/>
        <v>FFDFD3C0</v>
      </c>
      <c r="D308" t="s">
        <v>123</v>
      </c>
      <c r="E308">
        <v>27</v>
      </c>
      <c r="H308">
        <v>102</v>
      </c>
      <c r="I308" t="s">
        <v>151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"20:17:55.188"</f>
        <v>20:17:55.188</v>
      </c>
      <c r="T308" t="str">
        <f>"20:17:55.087"</f>
        <v>20:17:55.087</v>
      </c>
      <c r="U308" t="str">
        <f t="shared" si="29"/>
        <v>A8A14F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9</v>
      </c>
      <c r="AF308" t="s">
        <v>125</v>
      </c>
      <c r="AG308">
        <v>0</v>
      </c>
      <c r="AH308">
        <v>3</v>
      </c>
      <c r="AI308">
        <v>1</v>
      </c>
      <c r="AJ308">
        <v>0</v>
      </c>
      <c r="AK308" t="s">
        <v>203</v>
      </c>
      <c r="AL308">
        <v>36.107962000000001</v>
      </c>
      <c r="AM308" t="s">
        <v>372</v>
      </c>
      <c r="AN308">
        <v>-79.968367000000001</v>
      </c>
      <c r="AO308">
        <v>100</v>
      </c>
      <c r="AP308">
        <v>1800</v>
      </c>
      <c r="AQ308" t="s">
        <v>129</v>
      </c>
      <c r="AR308">
        <v>-13</v>
      </c>
      <c r="AS308">
        <v>65</v>
      </c>
      <c r="AT308">
        <v>64</v>
      </c>
      <c r="BB308" t="str">
        <f t="shared" si="30"/>
        <v>1200</v>
      </c>
      <c r="BC308">
        <v>1</v>
      </c>
      <c r="BD308" t="str">
        <f t="shared" si="33"/>
        <v xml:space="preserve">N655WP  </v>
      </c>
      <c r="BE308">
        <v>1</v>
      </c>
      <c r="BG308">
        <v>0</v>
      </c>
      <c r="BH308">
        <v>0</v>
      </c>
      <c r="BI308">
        <v>0</v>
      </c>
      <c r="BJ308">
        <v>1800</v>
      </c>
      <c r="BK308">
        <v>0</v>
      </c>
      <c r="BL308" t="s">
        <v>180</v>
      </c>
      <c r="BM308">
        <v>1</v>
      </c>
      <c r="BN308">
        <v>1</v>
      </c>
      <c r="BO308">
        <v>1</v>
      </c>
      <c r="BP308">
        <v>0</v>
      </c>
      <c r="BS308">
        <v>0</v>
      </c>
      <c r="BT308">
        <v>0</v>
      </c>
      <c r="BU308">
        <v>0</v>
      </c>
      <c r="CE308" t="str">
        <f>"20:17:55.194"</f>
        <v>20:17:55.194</v>
      </c>
      <c r="CF308">
        <v>194080685</v>
      </c>
      <c r="CS308">
        <v>3</v>
      </c>
      <c r="CT308">
        <v>2</v>
      </c>
      <c r="CU308">
        <v>0</v>
      </c>
      <c r="CV308">
        <v>2</v>
      </c>
      <c r="CW308">
        <v>0</v>
      </c>
      <c r="CX308">
        <v>6</v>
      </c>
      <c r="CY308">
        <v>7</v>
      </c>
      <c r="CZ308" t="s">
        <v>131</v>
      </c>
      <c r="DA308">
        <v>403</v>
      </c>
      <c r="DB308">
        <v>0</v>
      </c>
      <c r="DC308" t="s">
        <v>199</v>
      </c>
      <c r="DD308" t="s">
        <v>200</v>
      </c>
      <c r="DG308">
        <v>180951</v>
      </c>
      <c r="DI308">
        <v>1</v>
      </c>
      <c r="DJ308">
        <v>0</v>
      </c>
      <c r="DK308">
        <v>1</v>
      </c>
      <c r="DL308">
        <v>0</v>
      </c>
      <c r="DM308">
        <v>0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25">
      <c r="A309" t="str">
        <f>"10/06/2022 20:17:55.376"</f>
        <v>10/06/2022 20:17:55.376</v>
      </c>
      <c r="C309" t="str">
        <f t="shared" si="32"/>
        <v>FFDFD3C0</v>
      </c>
      <c r="D309" t="s">
        <v>134</v>
      </c>
      <c r="E309">
        <v>5</v>
      </c>
      <c r="F309">
        <v>1005</v>
      </c>
      <c r="G309" t="s">
        <v>155</v>
      </c>
      <c r="J309" t="s">
        <v>136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"20:17:55.188"</f>
        <v>20:17:55.188</v>
      </c>
      <c r="T309" t="str">
        <f>"20:17:54.188"</f>
        <v>20:17:54.188</v>
      </c>
      <c r="U309" t="str">
        <f t="shared" si="29"/>
        <v>A8A14F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9</v>
      </c>
      <c r="AF309" t="s">
        <v>145</v>
      </c>
      <c r="AG309">
        <v>0</v>
      </c>
      <c r="AH309">
        <v>3</v>
      </c>
      <c r="AI309">
        <v>1</v>
      </c>
      <c r="AJ309">
        <v>0</v>
      </c>
      <c r="AK309" t="s">
        <v>203</v>
      </c>
      <c r="AL309">
        <v>36.107962000000001</v>
      </c>
      <c r="AM309" t="s">
        <v>372</v>
      </c>
      <c r="AN309">
        <v>-79.968367000000001</v>
      </c>
      <c r="AO309">
        <v>100</v>
      </c>
      <c r="AP309">
        <v>1800</v>
      </c>
      <c r="AQ309" t="s">
        <v>129</v>
      </c>
      <c r="AR309">
        <v>-17</v>
      </c>
      <c r="AS309">
        <v>63</v>
      </c>
      <c r="AT309">
        <v>0</v>
      </c>
      <c r="BB309" t="str">
        <f t="shared" si="30"/>
        <v>1200</v>
      </c>
      <c r="BC309">
        <v>1</v>
      </c>
      <c r="BD309" t="str">
        <f t="shared" si="33"/>
        <v xml:space="preserve">N655WP  </v>
      </c>
      <c r="BE309">
        <v>1</v>
      </c>
      <c r="BG309">
        <v>0</v>
      </c>
      <c r="BH309">
        <v>0</v>
      </c>
      <c r="BI309">
        <v>0</v>
      </c>
      <c r="BJ309">
        <v>1775</v>
      </c>
      <c r="BK309">
        <v>-25</v>
      </c>
      <c r="BL309" t="s">
        <v>148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t="str">
        <f>"20:17:55.194"</f>
        <v>20:17:55.194</v>
      </c>
      <c r="CF309">
        <v>194008885</v>
      </c>
      <c r="CS309">
        <v>3</v>
      </c>
      <c r="CT309">
        <v>2</v>
      </c>
      <c r="CU309">
        <v>0</v>
      </c>
      <c r="CV309">
        <v>2</v>
      </c>
      <c r="CW309">
        <v>0</v>
      </c>
      <c r="CX309">
        <v>6</v>
      </c>
      <c r="CY309">
        <v>7</v>
      </c>
      <c r="CZ309" t="s">
        <v>131</v>
      </c>
      <c r="DA309">
        <v>404</v>
      </c>
      <c r="DB309">
        <v>0</v>
      </c>
      <c r="DC309" t="s">
        <v>152</v>
      </c>
      <c r="DD309" t="s">
        <v>153</v>
      </c>
      <c r="DG309">
        <v>13910252</v>
      </c>
      <c r="DI309">
        <v>1</v>
      </c>
      <c r="DJ309">
        <v>0</v>
      </c>
      <c r="DK309">
        <v>1</v>
      </c>
      <c r="DL309">
        <v>0</v>
      </c>
      <c r="DM309">
        <v>0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25">
      <c r="A310" t="str">
        <f>"10/06/2022 20:17:56.376"</f>
        <v>10/06/2022 20:17:56.376</v>
      </c>
      <c r="C310" t="str">
        <f t="shared" si="32"/>
        <v>FFDFD3C0</v>
      </c>
      <c r="D310" t="s">
        <v>123</v>
      </c>
      <c r="E310">
        <v>25</v>
      </c>
      <c r="H310">
        <v>100</v>
      </c>
      <c r="I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"20:17:56.063"</f>
        <v>20:17:56.063</v>
      </c>
      <c r="T310" t="str">
        <f>"20:17:55.663"</f>
        <v>20:17:55.663</v>
      </c>
      <c r="U310" t="str">
        <f t="shared" si="29"/>
        <v>A8A14F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9</v>
      </c>
      <c r="AF310" t="s">
        <v>125</v>
      </c>
      <c r="AG310">
        <v>0</v>
      </c>
      <c r="AH310">
        <v>3</v>
      </c>
      <c r="AI310">
        <v>1</v>
      </c>
      <c r="AJ310">
        <v>0</v>
      </c>
      <c r="AK310" t="s">
        <v>195</v>
      </c>
      <c r="AL310">
        <v>36.108241</v>
      </c>
      <c r="AM310" t="s">
        <v>373</v>
      </c>
      <c r="AN310">
        <v>-79.968430999999995</v>
      </c>
      <c r="AO310">
        <v>100</v>
      </c>
      <c r="AP310">
        <v>1800</v>
      </c>
      <c r="AQ310" t="s">
        <v>129</v>
      </c>
      <c r="AR310">
        <v>-10</v>
      </c>
      <c r="AS310">
        <v>66</v>
      </c>
      <c r="AT310">
        <v>192</v>
      </c>
      <c r="BB310" t="str">
        <f t="shared" si="30"/>
        <v>1200</v>
      </c>
      <c r="BC310">
        <v>1</v>
      </c>
      <c r="BD310" t="str">
        <f t="shared" si="33"/>
        <v xml:space="preserve">N655WP  </v>
      </c>
      <c r="BE310">
        <v>1</v>
      </c>
      <c r="BG310">
        <v>0</v>
      </c>
      <c r="BH310">
        <v>0</v>
      </c>
      <c r="BI310">
        <v>0</v>
      </c>
      <c r="BJ310">
        <v>1775</v>
      </c>
      <c r="BK310">
        <v>-25</v>
      </c>
      <c r="BL310" t="s">
        <v>180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>"20:17:56.064"</f>
        <v>20:17:56.064</v>
      </c>
      <c r="CF310">
        <v>63996022</v>
      </c>
      <c r="CS310">
        <v>3</v>
      </c>
      <c r="CT310">
        <v>2</v>
      </c>
      <c r="CU310">
        <v>0</v>
      </c>
      <c r="CV310">
        <v>2</v>
      </c>
      <c r="CW310">
        <v>0</v>
      </c>
      <c r="CX310">
        <v>6</v>
      </c>
      <c r="CY310">
        <v>7</v>
      </c>
      <c r="CZ310" t="s">
        <v>131</v>
      </c>
      <c r="DA310">
        <v>403</v>
      </c>
      <c r="DB310">
        <v>0</v>
      </c>
      <c r="DC310" t="s">
        <v>199</v>
      </c>
      <c r="DD310" t="s">
        <v>200</v>
      </c>
      <c r="DG310">
        <v>182570</v>
      </c>
      <c r="DI310">
        <v>1</v>
      </c>
      <c r="DJ310">
        <v>0</v>
      </c>
      <c r="DK310">
        <v>0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25">
      <c r="A311" t="str">
        <f>"10/06/2022 20:17:56.376"</f>
        <v>10/06/2022 20:17:56.376</v>
      </c>
      <c r="C311" t="str">
        <f t="shared" si="32"/>
        <v>FFDFD3C0</v>
      </c>
      <c r="D311" t="s">
        <v>123</v>
      </c>
      <c r="E311">
        <v>27</v>
      </c>
      <c r="H311">
        <v>102</v>
      </c>
      <c r="I311" t="s">
        <v>151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"20:17:56.063"</f>
        <v>20:17:56.063</v>
      </c>
      <c r="T311" t="str">
        <f>"20:17:55.663"</f>
        <v>20:17:55.663</v>
      </c>
      <c r="U311" t="str">
        <f t="shared" si="29"/>
        <v>A8A14F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9</v>
      </c>
      <c r="AF311" t="s">
        <v>125</v>
      </c>
      <c r="AG311">
        <v>0</v>
      </c>
      <c r="AH311">
        <v>3</v>
      </c>
      <c r="AI311">
        <v>1</v>
      </c>
      <c r="AJ311">
        <v>0</v>
      </c>
      <c r="AK311" t="s">
        <v>195</v>
      </c>
      <c r="AL311">
        <v>36.108241</v>
      </c>
      <c r="AM311" t="s">
        <v>373</v>
      </c>
      <c r="AN311">
        <v>-79.968430999999995</v>
      </c>
      <c r="AO311">
        <v>100</v>
      </c>
      <c r="AP311">
        <v>1800</v>
      </c>
      <c r="AQ311" t="s">
        <v>129</v>
      </c>
      <c r="AR311">
        <v>-10</v>
      </c>
      <c r="AS311">
        <v>66</v>
      </c>
      <c r="AT311">
        <v>192</v>
      </c>
      <c r="BB311" t="str">
        <f t="shared" si="30"/>
        <v>1200</v>
      </c>
      <c r="BC311">
        <v>1</v>
      </c>
      <c r="BD311" t="str">
        <f t="shared" si="33"/>
        <v xml:space="preserve">N655WP  </v>
      </c>
      <c r="BE311">
        <v>1</v>
      </c>
      <c r="BG311">
        <v>0</v>
      </c>
      <c r="BH311">
        <v>0</v>
      </c>
      <c r="BI311">
        <v>0</v>
      </c>
      <c r="BJ311">
        <v>1775</v>
      </c>
      <c r="BK311">
        <v>-25</v>
      </c>
      <c r="BL311" t="s">
        <v>180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t="str">
        <f>"20:17:56.064"</f>
        <v>20:17:56.064</v>
      </c>
      <c r="CF311">
        <v>63996022</v>
      </c>
      <c r="CS311">
        <v>3</v>
      </c>
      <c r="CT311">
        <v>2</v>
      </c>
      <c r="CU311">
        <v>0</v>
      </c>
      <c r="CV311">
        <v>2</v>
      </c>
      <c r="CW311">
        <v>0</v>
      </c>
      <c r="CX311">
        <v>6</v>
      </c>
      <c r="CY311">
        <v>7</v>
      </c>
      <c r="CZ311" t="s">
        <v>131</v>
      </c>
      <c r="DA311">
        <v>403</v>
      </c>
      <c r="DB311">
        <v>0</v>
      </c>
      <c r="DC311" t="s">
        <v>199</v>
      </c>
      <c r="DD311" t="s">
        <v>200</v>
      </c>
      <c r="DG311">
        <v>182570</v>
      </c>
      <c r="DI311">
        <v>1</v>
      </c>
      <c r="DJ311">
        <v>0</v>
      </c>
      <c r="DK311">
        <v>1</v>
      </c>
      <c r="DL311">
        <v>0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25">
      <c r="A312" t="str">
        <f>"10/06/2022 20:17:56.376"</f>
        <v>10/06/2022 20:17:56.376</v>
      </c>
      <c r="C312" t="str">
        <f t="shared" si="32"/>
        <v>FFDFD3C0</v>
      </c>
      <c r="D312" t="s">
        <v>134</v>
      </c>
      <c r="E312">
        <v>4</v>
      </c>
      <c r="F312">
        <v>1004</v>
      </c>
      <c r="G312" t="s">
        <v>135</v>
      </c>
      <c r="J312" t="s">
        <v>136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"20:17:56.063"</f>
        <v>20:17:56.063</v>
      </c>
      <c r="T312" t="str">
        <f>"20:17:55.663"</f>
        <v>20:17:55.663</v>
      </c>
      <c r="U312" t="str">
        <f t="shared" si="29"/>
        <v>A8A14F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9</v>
      </c>
      <c r="AF312" t="s">
        <v>125</v>
      </c>
      <c r="AG312">
        <v>0</v>
      </c>
      <c r="AH312">
        <v>3</v>
      </c>
      <c r="AI312">
        <v>1</v>
      </c>
      <c r="AJ312">
        <v>0</v>
      </c>
      <c r="AK312" t="s">
        <v>195</v>
      </c>
      <c r="AL312">
        <v>36.108241</v>
      </c>
      <c r="AM312" t="s">
        <v>373</v>
      </c>
      <c r="AN312">
        <v>-79.968430999999995</v>
      </c>
      <c r="AO312">
        <v>100</v>
      </c>
      <c r="AP312">
        <v>1800</v>
      </c>
      <c r="AQ312" t="s">
        <v>129</v>
      </c>
      <c r="AR312">
        <v>-10</v>
      </c>
      <c r="AS312">
        <v>66</v>
      </c>
      <c r="AT312">
        <v>192</v>
      </c>
      <c r="BB312" t="str">
        <f t="shared" si="30"/>
        <v>1200</v>
      </c>
      <c r="BC312">
        <v>1</v>
      </c>
      <c r="BD312" t="str">
        <f t="shared" si="33"/>
        <v xml:space="preserve">N655WP  </v>
      </c>
      <c r="BE312">
        <v>1</v>
      </c>
      <c r="BG312">
        <v>0</v>
      </c>
      <c r="BH312">
        <v>0</v>
      </c>
      <c r="BI312">
        <v>0</v>
      </c>
      <c r="BJ312">
        <v>1775</v>
      </c>
      <c r="BK312">
        <v>-25</v>
      </c>
      <c r="BL312" t="s">
        <v>180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t="str">
        <f>"20:17:56.064"</f>
        <v>20:17:56.064</v>
      </c>
      <c r="CF312">
        <v>63996022</v>
      </c>
      <c r="CS312">
        <v>3</v>
      </c>
      <c r="CT312">
        <v>2</v>
      </c>
      <c r="CU312">
        <v>0</v>
      </c>
      <c r="CV312">
        <v>2</v>
      </c>
      <c r="CW312">
        <v>0</v>
      </c>
      <c r="CX312">
        <v>6</v>
      </c>
      <c r="CY312">
        <v>7</v>
      </c>
      <c r="CZ312" t="s">
        <v>131</v>
      </c>
      <c r="DA312">
        <v>403</v>
      </c>
      <c r="DB312">
        <v>0</v>
      </c>
      <c r="DC312" t="s">
        <v>199</v>
      </c>
      <c r="DD312" t="s">
        <v>200</v>
      </c>
      <c r="DG312">
        <v>182570</v>
      </c>
      <c r="DI312">
        <v>1</v>
      </c>
      <c r="DJ312">
        <v>0</v>
      </c>
      <c r="DK312">
        <v>1</v>
      </c>
      <c r="DL312">
        <v>0</v>
      </c>
      <c r="DM312">
        <v>0</v>
      </c>
      <c r="DN312">
        <v>1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25">
      <c r="A313" t="str">
        <f>"10/06/2022 20:17:57.485"</f>
        <v>10/06/2022 20:17:57.485</v>
      </c>
      <c r="C313" t="str">
        <f t="shared" si="32"/>
        <v>FFDFD3C0</v>
      </c>
      <c r="D313" t="s">
        <v>134</v>
      </c>
      <c r="E313">
        <v>4</v>
      </c>
      <c r="F313">
        <v>1004</v>
      </c>
      <c r="G313" t="s">
        <v>135</v>
      </c>
      <c r="J313" t="s">
        <v>136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"20:17:57.109"</f>
        <v>20:17:57.109</v>
      </c>
      <c r="T313" t="str">
        <f>"20:17:56.609"</f>
        <v>20:17:56.609</v>
      </c>
      <c r="U313" t="str">
        <f t="shared" si="29"/>
        <v>A8A14F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9</v>
      </c>
      <c r="AF313" t="s">
        <v>125</v>
      </c>
      <c r="AG313">
        <v>0</v>
      </c>
      <c r="AH313">
        <v>3</v>
      </c>
      <c r="AI313">
        <v>1</v>
      </c>
      <c r="AJ313">
        <v>0</v>
      </c>
      <c r="AK313" t="s">
        <v>374</v>
      </c>
      <c r="AL313">
        <v>36.108584</v>
      </c>
      <c r="AM313" t="s">
        <v>375</v>
      </c>
      <c r="AN313">
        <v>-79.968451999999999</v>
      </c>
      <c r="AO313">
        <v>100</v>
      </c>
      <c r="AP313">
        <v>1800</v>
      </c>
      <c r="AQ313" t="s">
        <v>129</v>
      </c>
      <c r="AR313">
        <v>-5</v>
      </c>
      <c r="AS313">
        <v>67</v>
      </c>
      <c r="AT313">
        <v>192</v>
      </c>
      <c r="BB313" t="str">
        <f t="shared" si="30"/>
        <v>1200</v>
      </c>
      <c r="BC313">
        <v>1</v>
      </c>
      <c r="BD313" t="str">
        <f t="shared" si="33"/>
        <v xml:space="preserve">N655WP  </v>
      </c>
      <c r="BE313">
        <v>1</v>
      </c>
      <c r="BG313">
        <v>0</v>
      </c>
      <c r="BH313">
        <v>0</v>
      </c>
      <c r="BI313">
        <v>0</v>
      </c>
      <c r="BJ313">
        <v>1800</v>
      </c>
      <c r="BK313">
        <v>0</v>
      </c>
      <c r="BL313" t="s">
        <v>180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>"20:17:57.114"</f>
        <v>20:17:57.114</v>
      </c>
      <c r="CF313">
        <v>113893802</v>
      </c>
      <c r="CS313">
        <v>3</v>
      </c>
      <c r="CT313">
        <v>2</v>
      </c>
      <c r="CU313">
        <v>0</v>
      </c>
      <c r="CV313">
        <v>2</v>
      </c>
      <c r="CW313">
        <v>0</v>
      </c>
      <c r="CX313">
        <v>5</v>
      </c>
      <c r="CY313">
        <v>7</v>
      </c>
      <c r="CZ313" t="s">
        <v>131</v>
      </c>
      <c r="DA313">
        <v>403</v>
      </c>
      <c r="DB313">
        <v>0</v>
      </c>
      <c r="DC313" t="s">
        <v>199</v>
      </c>
      <c r="DD313" t="s">
        <v>200</v>
      </c>
      <c r="DG313">
        <v>184461</v>
      </c>
      <c r="DI313">
        <v>1</v>
      </c>
      <c r="DJ313">
        <v>0</v>
      </c>
      <c r="DK313">
        <v>0</v>
      </c>
      <c r="DL313">
        <v>0</v>
      </c>
      <c r="DM313">
        <v>0</v>
      </c>
      <c r="DN313">
        <v>1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25">
      <c r="A314" t="str">
        <f>"10/06/2022 20:17:57.485"</f>
        <v>10/06/2022 20:17:57.485</v>
      </c>
      <c r="C314" t="str">
        <f t="shared" si="32"/>
        <v>FFDFD3C0</v>
      </c>
      <c r="D314" t="s">
        <v>123</v>
      </c>
      <c r="E314">
        <v>25</v>
      </c>
      <c r="H314">
        <v>100</v>
      </c>
      <c r="I314" t="s">
        <v>124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"20:17:57.109"</f>
        <v>20:17:57.109</v>
      </c>
      <c r="T314" t="str">
        <f>"20:17:56.609"</f>
        <v>20:17:56.609</v>
      </c>
      <c r="U314" t="str">
        <f t="shared" si="29"/>
        <v>A8A14F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9</v>
      </c>
      <c r="AF314" t="s">
        <v>125</v>
      </c>
      <c r="AG314">
        <v>0</v>
      </c>
      <c r="AH314">
        <v>3</v>
      </c>
      <c r="AI314">
        <v>1</v>
      </c>
      <c r="AJ314">
        <v>0</v>
      </c>
      <c r="AK314" t="s">
        <v>374</v>
      </c>
      <c r="AL314">
        <v>36.108584</v>
      </c>
      <c r="AM314" t="s">
        <v>375</v>
      </c>
      <c r="AN314">
        <v>-79.968451999999999</v>
      </c>
      <c r="AO314">
        <v>100</v>
      </c>
      <c r="AP314">
        <v>1800</v>
      </c>
      <c r="AQ314" t="s">
        <v>129</v>
      </c>
      <c r="AR314">
        <v>-5</v>
      </c>
      <c r="AS314">
        <v>67</v>
      </c>
      <c r="AT314">
        <v>192</v>
      </c>
      <c r="BB314" t="str">
        <f t="shared" si="30"/>
        <v>1200</v>
      </c>
      <c r="BC314">
        <v>1</v>
      </c>
      <c r="BD314" t="str">
        <f t="shared" si="33"/>
        <v xml:space="preserve">N655WP  </v>
      </c>
      <c r="BE314">
        <v>1</v>
      </c>
      <c r="BG314">
        <v>0</v>
      </c>
      <c r="BH314">
        <v>0</v>
      </c>
      <c r="BI314">
        <v>0</v>
      </c>
      <c r="BJ314">
        <v>1800</v>
      </c>
      <c r="BK314">
        <v>0</v>
      </c>
      <c r="BL314" t="s">
        <v>180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>"20:17:57.114"</f>
        <v>20:17:57.114</v>
      </c>
      <c r="CF314">
        <v>113893802</v>
      </c>
      <c r="CS314">
        <v>3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131</v>
      </c>
      <c r="DA314">
        <v>403</v>
      </c>
      <c r="DB314">
        <v>0</v>
      </c>
      <c r="DC314" t="s">
        <v>199</v>
      </c>
      <c r="DD314" t="s">
        <v>200</v>
      </c>
      <c r="DG314">
        <v>184461</v>
      </c>
      <c r="DI314">
        <v>1</v>
      </c>
      <c r="DJ314">
        <v>0</v>
      </c>
      <c r="DK314">
        <v>0</v>
      </c>
      <c r="DL314">
        <v>0</v>
      </c>
      <c r="DM314">
        <v>0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25">
      <c r="A315" t="str">
        <f>"10/06/2022 20:17:57.485"</f>
        <v>10/06/2022 20:17:57.485</v>
      </c>
      <c r="C315" t="str">
        <f t="shared" si="32"/>
        <v>FFDFD3C0</v>
      </c>
      <c r="D315" t="s">
        <v>123</v>
      </c>
      <c r="E315">
        <v>27</v>
      </c>
      <c r="H315">
        <v>102</v>
      </c>
      <c r="I315" t="s">
        <v>151</v>
      </c>
      <c r="J315" t="s">
        <v>125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"20:17:57.109"</f>
        <v>20:17:57.109</v>
      </c>
      <c r="T315" t="str">
        <f>"20:17:56.609"</f>
        <v>20:17:56.609</v>
      </c>
      <c r="U315" t="str">
        <f t="shared" si="29"/>
        <v>A8A14F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9</v>
      </c>
      <c r="AF315" t="s">
        <v>125</v>
      </c>
      <c r="AG315">
        <v>0</v>
      </c>
      <c r="AH315">
        <v>3</v>
      </c>
      <c r="AI315">
        <v>1</v>
      </c>
      <c r="AJ315">
        <v>0</v>
      </c>
      <c r="AK315" t="s">
        <v>374</v>
      </c>
      <c r="AL315">
        <v>36.108584</v>
      </c>
      <c r="AM315" t="s">
        <v>375</v>
      </c>
      <c r="AN315">
        <v>-79.968451999999999</v>
      </c>
      <c r="AO315">
        <v>100</v>
      </c>
      <c r="AP315">
        <v>1800</v>
      </c>
      <c r="AQ315" t="s">
        <v>129</v>
      </c>
      <c r="AR315">
        <v>-5</v>
      </c>
      <c r="AS315">
        <v>67</v>
      </c>
      <c r="AT315">
        <v>192</v>
      </c>
      <c r="BB315" t="str">
        <f t="shared" si="30"/>
        <v>1200</v>
      </c>
      <c r="BC315">
        <v>1</v>
      </c>
      <c r="BD315" t="str">
        <f t="shared" si="33"/>
        <v xml:space="preserve">N655WP  </v>
      </c>
      <c r="BE315">
        <v>1</v>
      </c>
      <c r="BG315">
        <v>0</v>
      </c>
      <c r="BH315">
        <v>0</v>
      </c>
      <c r="BI315">
        <v>0</v>
      </c>
      <c r="BJ315">
        <v>1800</v>
      </c>
      <c r="BK315">
        <v>0</v>
      </c>
      <c r="BL315" t="s">
        <v>180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>"20:17:57.114"</f>
        <v>20:17:57.114</v>
      </c>
      <c r="CF315">
        <v>113893802</v>
      </c>
      <c r="CS315">
        <v>3</v>
      </c>
      <c r="CT315">
        <v>2</v>
      </c>
      <c r="CU315">
        <v>0</v>
      </c>
      <c r="CV315">
        <v>2</v>
      </c>
      <c r="CW315">
        <v>0</v>
      </c>
      <c r="CX315">
        <v>5</v>
      </c>
      <c r="CY315">
        <v>7</v>
      </c>
      <c r="CZ315" t="s">
        <v>131</v>
      </c>
      <c r="DA315">
        <v>403</v>
      </c>
      <c r="DB315">
        <v>0</v>
      </c>
      <c r="DC315" t="s">
        <v>199</v>
      </c>
      <c r="DD315" t="s">
        <v>200</v>
      </c>
      <c r="DG315">
        <v>184461</v>
      </c>
      <c r="DI315">
        <v>1</v>
      </c>
      <c r="DJ315">
        <v>0</v>
      </c>
      <c r="DK315">
        <v>1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25">
      <c r="A316" t="str">
        <f>"10/06/2022 20:17:57.979"</f>
        <v>10/06/2022 20:17:57.979</v>
      </c>
      <c r="C316" t="str">
        <f t="shared" si="32"/>
        <v>FFDFD3C0</v>
      </c>
      <c r="D316" t="s">
        <v>134</v>
      </c>
      <c r="E316">
        <v>5</v>
      </c>
      <c r="F316">
        <v>1005</v>
      </c>
      <c r="G316" t="s">
        <v>155</v>
      </c>
      <c r="J316" t="s">
        <v>136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"20:17:57.664"</f>
        <v>20:17:57.664</v>
      </c>
      <c r="T316" t="str">
        <f>"20:17:55.664"</f>
        <v>20:17:55.664</v>
      </c>
      <c r="U316" t="str">
        <f t="shared" si="29"/>
        <v>A8A14F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9</v>
      </c>
      <c r="AF316" t="s">
        <v>145</v>
      </c>
      <c r="AG316">
        <v>0</v>
      </c>
      <c r="AH316">
        <v>3</v>
      </c>
      <c r="AI316">
        <v>1</v>
      </c>
      <c r="AJ316">
        <v>0</v>
      </c>
      <c r="AK316" t="s">
        <v>189</v>
      </c>
      <c r="AL316">
        <v>36.108756</v>
      </c>
      <c r="AM316" t="s">
        <v>373</v>
      </c>
      <c r="AN316">
        <v>-79.968430999999995</v>
      </c>
      <c r="AO316">
        <v>100</v>
      </c>
      <c r="AP316">
        <v>1800</v>
      </c>
      <c r="AQ316" t="s">
        <v>129</v>
      </c>
      <c r="AR316">
        <v>-10</v>
      </c>
      <c r="AS316">
        <v>66</v>
      </c>
      <c r="AT316">
        <v>192</v>
      </c>
      <c r="BB316" t="str">
        <f t="shared" si="30"/>
        <v>1200</v>
      </c>
      <c r="BC316">
        <v>1</v>
      </c>
      <c r="BD316" t="str">
        <f t="shared" si="33"/>
        <v xml:space="preserve">N655WP  </v>
      </c>
      <c r="BE316">
        <v>1</v>
      </c>
      <c r="BG316">
        <v>0</v>
      </c>
      <c r="BH316">
        <v>0</v>
      </c>
      <c r="BI316">
        <v>0</v>
      </c>
      <c r="BJ316">
        <v>1775</v>
      </c>
      <c r="BK316">
        <v>-25</v>
      </c>
      <c r="BL316" t="s">
        <v>148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t="str">
        <f>"20:17:57.669"</f>
        <v>20:17:57.669</v>
      </c>
      <c r="CF316">
        <v>668767907</v>
      </c>
      <c r="CS316">
        <v>3</v>
      </c>
      <c r="CT316">
        <v>2</v>
      </c>
      <c r="CU316">
        <v>0</v>
      </c>
      <c r="CV316">
        <v>2</v>
      </c>
      <c r="CW316">
        <v>0</v>
      </c>
      <c r="CX316">
        <v>6</v>
      </c>
      <c r="CY316">
        <v>7</v>
      </c>
      <c r="CZ316" t="s">
        <v>131</v>
      </c>
      <c r="DA316">
        <v>404</v>
      </c>
      <c r="DB316">
        <v>0</v>
      </c>
      <c r="DC316" t="s">
        <v>152</v>
      </c>
      <c r="DD316" t="s">
        <v>153</v>
      </c>
      <c r="DG316">
        <v>13910796</v>
      </c>
      <c r="DI316">
        <v>1</v>
      </c>
      <c r="DJ316">
        <v>0</v>
      </c>
      <c r="DK316">
        <v>0</v>
      </c>
      <c r="DL316">
        <v>0</v>
      </c>
      <c r="DM316">
        <v>0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25">
      <c r="A317" t="str">
        <f>"10/06/2022 20:17:58.682"</f>
        <v>10/06/2022 20:17:58.682</v>
      </c>
      <c r="C317" t="str">
        <f t="shared" si="32"/>
        <v>FFDFD3C0</v>
      </c>
      <c r="D317" t="s">
        <v>134</v>
      </c>
      <c r="E317">
        <v>4</v>
      </c>
      <c r="F317">
        <v>1004</v>
      </c>
      <c r="G317" t="s">
        <v>135</v>
      </c>
      <c r="J317" t="s">
        <v>136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"20:17:58.234"</f>
        <v>20:17:58.234</v>
      </c>
      <c r="T317" t="str">
        <f>"20:17:57.734"</f>
        <v>20:17:57.734</v>
      </c>
      <c r="U317" t="str">
        <f t="shared" si="29"/>
        <v>A8A14F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9</v>
      </c>
      <c r="AF317" t="s">
        <v>125</v>
      </c>
      <c r="AG317">
        <v>0</v>
      </c>
      <c r="AH317">
        <v>3</v>
      </c>
      <c r="AI317">
        <v>1</v>
      </c>
      <c r="AJ317">
        <v>0</v>
      </c>
      <c r="AK317" t="s">
        <v>376</v>
      </c>
      <c r="AL317">
        <v>36.108949000000003</v>
      </c>
      <c r="AM317" t="s">
        <v>375</v>
      </c>
      <c r="AN317">
        <v>-79.968451999999999</v>
      </c>
      <c r="AO317">
        <v>100</v>
      </c>
      <c r="AP317">
        <v>1800</v>
      </c>
      <c r="AQ317" t="s">
        <v>129</v>
      </c>
      <c r="AR317">
        <v>-1</v>
      </c>
      <c r="AS317">
        <v>68</v>
      </c>
      <c r="AT317">
        <v>-192</v>
      </c>
      <c r="BB317" t="str">
        <f t="shared" si="30"/>
        <v>1200</v>
      </c>
      <c r="BC317">
        <v>1</v>
      </c>
      <c r="BD317" t="str">
        <f t="shared" si="33"/>
        <v xml:space="preserve">N655WP  </v>
      </c>
      <c r="BE317">
        <v>1</v>
      </c>
      <c r="BG317">
        <v>0</v>
      </c>
      <c r="BH317">
        <v>0</v>
      </c>
      <c r="BI317">
        <v>0</v>
      </c>
      <c r="BJ317">
        <v>1800</v>
      </c>
      <c r="BK317">
        <v>0</v>
      </c>
      <c r="BL317" t="s">
        <v>180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t="str">
        <f>"20:17:58.239"</f>
        <v>20:17:58.239</v>
      </c>
      <c r="CF317">
        <v>238784370</v>
      </c>
      <c r="CS317">
        <v>3</v>
      </c>
      <c r="CT317">
        <v>2</v>
      </c>
      <c r="CU317">
        <v>0</v>
      </c>
      <c r="CV317">
        <v>2</v>
      </c>
      <c r="CW317">
        <v>0</v>
      </c>
      <c r="CX317">
        <v>6</v>
      </c>
      <c r="CY317">
        <v>7</v>
      </c>
      <c r="CZ317" t="s">
        <v>131</v>
      </c>
      <c r="DA317">
        <v>403</v>
      </c>
      <c r="DB317">
        <v>0</v>
      </c>
      <c r="DC317" t="s">
        <v>199</v>
      </c>
      <c r="DD317" t="s">
        <v>200</v>
      </c>
      <c r="DG317">
        <v>186467</v>
      </c>
      <c r="DI317">
        <v>1</v>
      </c>
      <c r="DJ317">
        <v>0</v>
      </c>
      <c r="DK317">
        <v>0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25">
      <c r="A318" t="str">
        <f>"10/06/2022 20:17:58.682"</f>
        <v>10/06/2022 20:17:58.682</v>
      </c>
      <c r="C318" t="str">
        <f t="shared" si="32"/>
        <v>FFDFD3C0</v>
      </c>
      <c r="D318" t="s">
        <v>123</v>
      </c>
      <c r="E318">
        <v>25</v>
      </c>
      <c r="H318">
        <v>100</v>
      </c>
      <c r="I318" t="s">
        <v>124</v>
      </c>
      <c r="J318" t="s">
        <v>125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"20:17:58.234"</f>
        <v>20:17:58.234</v>
      </c>
      <c r="T318" t="str">
        <f>"20:17:57.734"</f>
        <v>20:17:57.734</v>
      </c>
      <c r="U318" t="str">
        <f t="shared" si="29"/>
        <v>A8A14F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9</v>
      </c>
      <c r="AF318" t="s">
        <v>125</v>
      </c>
      <c r="AG318">
        <v>0</v>
      </c>
      <c r="AH318">
        <v>3</v>
      </c>
      <c r="AI318">
        <v>1</v>
      </c>
      <c r="AJ318">
        <v>0</v>
      </c>
      <c r="AK318" t="s">
        <v>376</v>
      </c>
      <c r="AL318">
        <v>36.108949000000003</v>
      </c>
      <c r="AM318" t="s">
        <v>375</v>
      </c>
      <c r="AN318">
        <v>-79.968451999999999</v>
      </c>
      <c r="AO318">
        <v>100</v>
      </c>
      <c r="AP318">
        <v>1800</v>
      </c>
      <c r="AQ318" t="s">
        <v>129</v>
      </c>
      <c r="AR318">
        <v>-1</v>
      </c>
      <c r="AS318">
        <v>68</v>
      </c>
      <c r="AT318">
        <v>-192</v>
      </c>
      <c r="BB318" t="str">
        <f t="shared" si="30"/>
        <v>1200</v>
      </c>
      <c r="BC318">
        <v>1</v>
      </c>
      <c r="BD318" t="str">
        <f t="shared" si="33"/>
        <v xml:space="preserve">N655WP  </v>
      </c>
      <c r="BE318">
        <v>1</v>
      </c>
      <c r="BG318">
        <v>0</v>
      </c>
      <c r="BH318">
        <v>0</v>
      </c>
      <c r="BI318">
        <v>0</v>
      </c>
      <c r="BJ318">
        <v>1800</v>
      </c>
      <c r="BK318">
        <v>0</v>
      </c>
      <c r="BL318" t="s">
        <v>180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t="str">
        <f>"20:17:58.239"</f>
        <v>20:17:58.239</v>
      </c>
      <c r="CF318">
        <v>238784370</v>
      </c>
      <c r="CS318">
        <v>3</v>
      </c>
      <c r="CT318">
        <v>2</v>
      </c>
      <c r="CU318">
        <v>0</v>
      </c>
      <c r="CV318">
        <v>2</v>
      </c>
      <c r="CW318">
        <v>0</v>
      </c>
      <c r="CX318">
        <v>6</v>
      </c>
      <c r="CY318">
        <v>7</v>
      </c>
      <c r="CZ318" t="s">
        <v>131</v>
      </c>
      <c r="DA318">
        <v>403</v>
      </c>
      <c r="DB318">
        <v>0</v>
      </c>
      <c r="DC318" t="s">
        <v>199</v>
      </c>
      <c r="DD318" t="s">
        <v>200</v>
      </c>
      <c r="DG318">
        <v>186467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25">
      <c r="A319" t="str">
        <f>"10/06/2022 20:17:58.682"</f>
        <v>10/06/2022 20:17:58.682</v>
      </c>
      <c r="C319" t="str">
        <f t="shared" si="32"/>
        <v>FFDFD3C0</v>
      </c>
      <c r="D319" t="s">
        <v>123</v>
      </c>
      <c r="E319">
        <v>27</v>
      </c>
      <c r="H319">
        <v>102</v>
      </c>
      <c r="I319" t="s">
        <v>151</v>
      </c>
      <c r="J319" t="s">
        <v>125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"20:17:58.234"</f>
        <v>20:17:58.234</v>
      </c>
      <c r="T319" t="str">
        <f>"20:17:57.734"</f>
        <v>20:17:57.734</v>
      </c>
      <c r="U319" t="str">
        <f t="shared" si="29"/>
        <v>A8A14F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9</v>
      </c>
      <c r="AF319" t="s">
        <v>125</v>
      </c>
      <c r="AG319">
        <v>0</v>
      </c>
      <c r="AH319">
        <v>3</v>
      </c>
      <c r="AI319">
        <v>1</v>
      </c>
      <c r="AJ319">
        <v>0</v>
      </c>
      <c r="AK319" t="s">
        <v>376</v>
      </c>
      <c r="AL319">
        <v>36.108949000000003</v>
      </c>
      <c r="AM319" t="s">
        <v>375</v>
      </c>
      <c r="AN319">
        <v>-79.968451999999999</v>
      </c>
      <c r="AO319">
        <v>100</v>
      </c>
      <c r="AP319">
        <v>1800</v>
      </c>
      <c r="AQ319" t="s">
        <v>129</v>
      </c>
      <c r="AR319">
        <v>-1</v>
      </c>
      <c r="AS319">
        <v>68</v>
      </c>
      <c r="AT319">
        <v>-192</v>
      </c>
      <c r="BB319" t="str">
        <f t="shared" si="30"/>
        <v>1200</v>
      </c>
      <c r="BC319">
        <v>1</v>
      </c>
      <c r="BD319" t="str">
        <f t="shared" si="33"/>
        <v xml:space="preserve">N655WP  </v>
      </c>
      <c r="BE319">
        <v>1</v>
      </c>
      <c r="BG319">
        <v>0</v>
      </c>
      <c r="BH319">
        <v>0</v>
      </c>
      <c r="BI319">
        <v>0</v>
      </c>
      <c r="BJ319">
        <v>1800</v>
      </c>
      <c r="BK319">
        <v>0</v>
      </c>
      <c r="BL319" t="s">
        <v>180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>"20:17:58.239"</f>
        <v>20:17:58.239</v>
      </c>
      <c r="CF319">
        <v>238784370</v>
      </c>
      <c r="CS319">
        <v>3</v>
      </c>
      <c r="CT319">
        <v>2</v>
      </c>
      <c r="CU319">
        <v>0</v>
      </c>
      <c r="CV319">
        <v>2</v>
      </c>
      <c r="CW319">
        <v>0</v>
      </c>
      <c r="CX319">
        <v>6</v>
      </c>
      <c r="CY319">
        <v>7</v>
      </c>
      <c r="CZ319" t="s">
        <v>131</v>
      </c>
      <c r="DA319">
        <v>403</v>
      </c>
      <c r="DB319">
        <v>0</v>
      </c>
      <c r="DC319" t="s">
        <v>199</v>
      </c>
      <c r="DD319" t="s">
        <v>200</v>
      </c>
      <c r="DG319">
        <v>186467</v>
      </c>
      <c r="DI319">
        <v>1</v>
      </c>
      <c r="DJ319">
        <v>0</v>
      </c>
      <c r="DK319">
        <v>0</v>
      </c>
      <c r="DL319">
        <v>0</v>
      </c>
      <c r="DM319">
        <v>0</v>
      </c>
      <c r="DN319">
        <v>1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25">
      <c r="A320" t="str">
        <f>"10/06/2022 20:17:59.119"</f>
        <v>10/06/2022 20:17:59.119</v>
      </c>
      <c r="C320" t="str">
        <f t="shared" si="32"/>
        <v>FFDFD3C0</v>
      </c>
      <c r="D320" t="s">
        <v>134</v>
      </c>
      <c r="E320">
        <v>5</v>
      </c>
      <c r="F320">
        <v>1005</v>
      </c>
      <c r="G320" t="s">
        <v>155</v>
      </c>
      <c r="J320" t="s">
        <v>136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"20:17:58.820"</f>
        <v>20:17:58.820</v>
      </c>
      <c r="T320" t="str">
        <f>"20:17:58.720"</f>
        <v>20:17:58.720</v>
      </c>
      <c r="U320" t="str">
        <f t="shared" si="29"/>
        <v>A8A14F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9</v>
      </c>
      <c r="AF320" t="s">
        <v>145</v>
      </c>
      <c r="AG320">
        <v>0</v>
      </c>
      <c r="AH320">
        <v>3</v>
      </c>
      <c r="AI320">
        <v>1</v>
      </c>
      <c r="AJ320">
        <v>0</v>
      </c>
      <c r="AK320" t="s">
        <v>377</v>
      </c>
      <c r="AL320">
        <v>36.109121000000002</v>
      </c>
      <c r="AM320" t="s">
        <v>373</v>
      </c>
      <c r="AN320">
        <v>-79.968430999999995</v>
      </c>
      <c r="AO320">
        <v>100</v>
      </c>
      <c r="AP320">
        <v>1800</v>
      </c>
      <c r="AQ320" t="s">
        <v>129</v>
      </c>
      <c r="AR320">
        <v>3</v>
      </c>
      <c r="AS320">
        <v>69</v>
      </c>
      <c r="AT320">
        <v>-128</v>
      </c>
      <c r="BB320" t="str">
        <f t="shared" si="30"/>
        <v>1200</v>
      </c>
      <c r="BC320">
        <v>1</v>
      </c>
      <c r="BD320" t="str">
        <f t="shared" si="33"/>
        <v xml:space="preserve">N655WP  </v>
      </c>
      <c r="BE320">
        <v>1</v>
      </c>
      <c r="BG320">
        <v>0</v>
      </c>
      <c r="BH320">
        <v>0</v>
      </c>
      <c r="BI320">
        <v>0</v>
      </c>
      <c r="BJ320">
        <v>1800</v>
      </c>
      <c r="BK320">
        <v>0</v>
      </c>
      <c r="BL320" t="s">
        <v>148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t="str">
        <f>"20:17:58.824"</f>
        <v>20:17:58.824</v>
      </c>
      <c r="CF320">
        <v>823655459</v>
      </c>
      <c r="CS320">
        <v>3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404</v>
      </c>
      <c r="DB320">
        <v>0</v>
      </c>
      <c r="DC320" t="s">
        <v>152</v>
      </c>
      <c r="DD320" t="s">
        <v>153</v>
      </c>
      <c r="DG320">
        <v>13911039</v>
      </c>
      <c r="DI320">
        <v>1</v>
      </c>
      <c r="DJ320">
        <v>0</v>
      </c>
      <c r="DK320">
        <v>0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25">
      <c r="A321" t="str">
        <f>"10/06/2022 20:17:59.541"</f>
        <v>10/06/2022 20:17:59.541</v>
      </c>
      <c r="C321" t="str">
        <f t="shared" si="32"/>
        <v>FFDFD3C0</v>
      </c>
      <c r="D321" t="s">
        <v>134</v>
      </c>
      <c r="E321">
        <v>4</v>
      </c>
      <c r="F321">
        <v>1004</v>
      </c>
      <c r="G321" t="s">
        <v>135</v>
      </c>
      <c r="J321" t="s">
        <v>136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ref="S321:T323" si="37">"20:17:59.227"</f>
        <v>20:17:59.227</v>
      </c>
      <c r="T321" t="str">
        <f t="shared" si="37"/>
        <v>20:17:59.227</v>
      </c>
      <c r="U321" t="str">
        <f t="shared" si="29"/>
        <v>A8A14F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9</v>
      </c>
      <c r="AF321" t="s">
        <v>125</v>
      </c>
      <c r="AG321">
        <v>0</v>
      </c>
      <c r="AH321">
        <v>3</v>
      </c>
      <c r="AI321">
        <v>1</v>
      </c>
      <c r="AJ321">
        <v>0</v>
      </c>
      <c r="AK321" t="s">
        <v>378</v>
      </c>
      <c r="AL321">
        <v>36.109228000000002</v>
      </c>
      <c r="AM321" t="s">
        <v>373</v>
      </c>
      <c r="AN321">
        <v>-79.968430999999995</v>
      </c>
      <c r="AO321">
        <v>100</v>
      </c>
      <c r="AP321">
        <v>1800</v>
      </c>
      <c r="AQ321" t="s">
        <v>129</v>
      </c>
      <c r="AR321">
        <v>6</v>
      </c>
      <c r="AS321">
        <v>69</v>
      </c>
      <c r="AT321">
        <v>64</v>
      </c>
      <c r="BB321" t="str">
        <f t="shared" si="30"/>
        <v>1200</v>
      </c>
      <c r="BC321">
        <v>1</v>
      </c>
      <c r="BD321" t="str">
        <f t="shared" si="33"/>
        <v xml:space="preserve">N655WP  </v>
      </c>
      <c r="BE321">
        <v>1</v>
      </c>
      <c r="BG321">
        <v>0</v>
      </c>
      <c r="BH321">
        <v>0</v>
      </c>
      <c r="BI321">
        <v>0</v>
      </c>
      <c r="BJ321">
        <v>1775</v>
      </c>
      <c r="BK321">
        <v>-25</v>
      </c>
      <c r="BL321" t="s">
        <v>180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t="str">
        <f>"20:17:59.229"</f>
        <v>20:17:59.229</v>
      </c>
      <c r="CF321">
        <v>228616037</v>
      </c>
      <c r="CS321">
        <v>3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404</v>
      </c>
      <c r="DB321">
        <v>0</v>
      </c>
      <c r="DC321" t="s">
        <v>152</v>
      </c>
      <c r="DD321" t="s">
        <v>153</v>
      </c>
      <c r="DG321">
        <v>13911127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25">
      <c r="A322" t="str">
        <f>"10/06/2022 20:17:59.541"</f>
        <v>10/06/2022 20:17:59.541</v>
      </c>
      <c r="C322" t="str">
        <f t="shared" si="32"/>
        <v>FFDFD3C0</v>
      </c>
      <c r="D322" t="s">
        <v>123</v>
      </c>
      <c r="E322">
        <v>25</v>
      </c>
      <c r="H322">
        <v>100</v>
      </c>
      <c r="I322" t="s">
        <v>124</v>
      </c>
      <c r="J322" t="s">
        <v>125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37"/>
        <v>20:17:59.227</v>
      </c>
      <c r="T322" t="str">
        <f t="shared" si="37"/>
        <v>20:17:59.227</v>
      </c>
      <c r="U322" t="str">
        <f t="shared" ref="U322:U385" si="38">"A8A14F"</f>
        <v>A8A14F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9</v>
      </c>
      <c r="AF322" t="s">
        <v>125</v>
      </c>
      <c r="AG322">
        <v>0</v>
      </c>
      <c r="AH322">
        <v>3</v>
      </c>
      <c r="AI322">
        <v>1</v>
      </c>
      <c r="AJ322">
        <v>0</v>
      </c>
      <c r="AK322" t="s">
        <v>378</v>
      </c>
      <c r="AL322">
        <v>36.109228000000002</v>
      </c>
      <c r="AM322" t="s">
        <v>373</v>
      </c>
      <c r="AN322">
        <v>-79.968430999999995</v>
      </c>
      <c r="AO322">
        <v>100</v>
      </c>
      <c r="AP322">
        <v>1800</v>
      </c>
      <c r="AQ322" t="s">
        <v>129</v>
      </c>
      <c r="AR322">
        <v>6</v>
      </c>
      <c r="AS322">
        <v>69</v>
      </c>
      <c r="AT322">
        <v>64</v>
      </c>
      <c r="BB322" t="str">
        <f t="shared" ref="BB322:BB385" si="39">"1200"</f>
        <v>1200</v>
      </c>
      <c r="BC322">
        <v>1</v>
      </c>
      <c r="BD322" t="str">
        <f t="shared" si="33"/>
        <v xml:space="preserve">N655WP  </v>
      </c>
      <c r="BE322">
        <v>1</v>
      </c>
      <c r="BG322">
        <v>0</v>
      </c>
      <c r="BH322">
        <v>0</v>
      </c>
      <c r="BI322">
        <v>0</v>
      </c>
      <c r="BJ322">
        <v>1775</v>
      </c>
      <c r="BK322">
        <v>-25</v>
      </c>
      <c r="BL322" t="s">
        <v>180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t="str">
        <f>"20:17:59.229"</f>
        <v>20:17:59.229</v>
      </c>
      <c r="CF322">
        <v>228616037</v>
      </c>
      <c r="CS322">
        <v>3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404</v>
      </c>
      <c r="DB322">
        <v>0</v>
      </c>
      <c r="DC322" t="s">
        <v>152</v>
      </c>
      <c r="DD322" t="s">
        <v>153</v>
      </c>
      <c r="DG322">
        <v>13911127</v>
      </c>
      <c r="DI322">
        <v>1</v>
      </c>
      <c r="DJ322">
        <v>0</v>
      </c>
      <c r="DK322">
        <v>1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25">
      <c r="A323" t="str">
        <f>"10/06/2022 20:17:59.541"</f>
        <v>10/06/2022 20:17:59.541</v>
      </c>
      <c r="C323" t="str">
        <f t="shared" si="32"/>
        <v>FFDFD3C0</v>
      </c>
      <c r="D323" t="s">
        <v>123</v>
      </c>
      <c r="E323">
        <v>27</v>
      </c>
      <c r="H323">
        <v>102</v>
      </c>
      <c r="I323" t="s">
        <v>151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37"/>
        <v>20:17:59.227</v>
      </c>
      <c r="T323" t="str">
        <f t="shared" si="37"/>
        <v>20:17:59.227</v>
      </c>
      <c r="U323" t="str">
        <f t="shared" si="38"/>
        <v>A8A14F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9</v>
      </c>
      <c r="AF323" t="s">
        <v>125</v>
      </c>
      <c r="AG323">
        <v>0</v>
      </c>
      <c r="AH323">
        <v>3</v>
      </c>
      <c r="AI323">
        <v>1</v>
      </c>
      <c r="AJ323">
        <v>0</v>
      </c>
      <c r="AK323" t="s">
        <v>378</v>
      </c>
      <c r="AL323">
        <v>36.109228000000002</v>
      </c>
      <c r="AM323" t="s">
        <v>373</v>
      </c>
      <c r="AN323">
        <v>-79.968430999999995</v>
      </c>
      <c r="AO323">
        <v>100</v>
      </c>
      <c r="AP323">
        <v>1800</v>
      </c>
      <c r="AQ323" t="s">
        <v>129</v>
      </c>
      <c r="AR323">
        <v>6</v>
      </c>
      <c r="AS323">
        <v>69</v>
      </c>
      <c r="AT323">
        <v>64</v>
      </c>
      <c r="BB323" t="str">
        <f t="shared" si="39"/>
        <v>1200</v>
      </c>
      <c r="BC323">
        <v>1</v>
      </c>
      <c r="BD323" t="str">
        <f t="shared" si="33"/>
        <v xml:space="preserve">N655WP  </v>
      </c>
      <c r="BE323">
        <v>1</v>
      </c>
      <c r="BG323">
        <v>0</v>
      </c>
      <c r="BH323">
        <v>0</v>
      </c>
      <c r="BI323">
        <v>0</v>
      </c>
      <c r="BJ323">
        <v>1775</v>
      </c>
      <c r="BK323">
        <v>-25</v>
      </c>
      <c r="BL323" t="s">
        <v>180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t="str">
        <f>"20:17:59.229"</f>
        <v>20:17:59.229</v>
      </c>
      <c r="CF323">
        <v>228616037</v>
      </c>
      <c r="CS323">
        <v>3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404</v>
      </c>
      <c r="DB323">
        <v>0</v>
      </c>
      <c r="DC323" t="s">
        <v>152</v>
      </c>
      <c r="DD323" t="s">
        <v>153</v>
      </c>
      <c r="DG323">
        <v>13911127</v>
      </c>
      <c r="DI323">
        <v>1</v>
      </c>
      <c r="DJ323">
        <v>0</v>
      </c>
      <c r="DK323">
        <v>1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25">
      <c r="A324" t="str">
        <f>"10/06/2022 20:17:59.948"</f>
        <v>10/06/2022 20:17:59.948</v>
      </c>
      <c r="C324" t="str">
        <f t="shared" si="32"/>
        <v>FFDFD3C0</v>
      </c>
      <c r="D324" t="s">
        <v>134</v>
      </c>
      <c r="E324">
        <v>5</v>
      </c>
      <c r="F324">
        <v>1005</v>
      </c>
      <c r="G324" t="s">
        <v>155</v>
      </c>
      <c r="J324" t="s">
        <v>136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"20:17:59.656"</f>
        <v>20:17:59.656</v>
      </c>
      <c r="T324" t="str">
        <f>"20:17:59.656"</f>
        <v>20:17:59.656</v>
      </c>
      <c r="U324" t="str">
        <f t="shared" si="38"/>
        <v>A8A14F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9</v>
      </c>
      <c r="AF324" t="s">
        <v>145</v>
      </c>
      <c r="AG324">
        <v>0</v>
      </c>
      <c r="AH324">
        <v>3</v>
      </c>
      <c r="AI324">
        <v>1</v>
      </c>
      <c r="AJ324">
        <v>0</v>
      </c>
      <c r="AK324" t="s">
        <v>181</v>
      </c>
      <c r="AL324">
        <v>36.109357000000003</v>
      </c>
      <c r="AM324" t="s">
        <v>373</v>
      </c>
      <c r="AN324">
        <v>-79.968430999999995</v>
      </c>
      <c r="AO324">
        <v>100</v>
      </c>
      <c r="AP324">
        <v>1800</v>
      </c>
      <c r="AQ324" t="s">
        <v>129</v>
      </c>
      <c r="AR324">
        <v>8</v>
      </c>
      <c r="AS324">
        <v>67</v>
      </c>
      <c r="AT324">
        <v>64</v>
      </c>
      <c r="BB324" t="str">
        <f t="shared" si="39"/>
        <v>1200</v>
      </c>
      <c r="BC324">
        <v>1</v>
      </c>
      <c r="BD324" t="str">
        <f t="shared" si="33"/>
        <v xml:space="preserve">N655WP  </v>
      </c>
      <c r="BE324">
        <v>1</v>
      </c>
      <c r="BG324">
        <v>0</v>
      </c>
      <c r="BH324">
        <v>0</v>
      </c>
      <c r="BI324">
        <v>0</v>
      </c>
      <c r="BJ324">
        <v>1800</v>
      </c>
      <c r="BK324">
        <v>0</v>
      </c>
      <c r="BL324" t="s">
        <v>148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t="str">
        <f>"20:17:59.664"</f>
        <v>20:17:59.664</v>
      </c>
      <c r="CF324">
        <v>663573693</v>
      </c>
      <c r="CS324">
        <v>3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404</v>
      </c>
      <c r="DB324">
        <v>0</v>
      </c>
      <c r="DC324" t="s">
        <v>152</v>
      </c>
      <c r="DD324" t="s">
        <v>153</v>
      </c>
      <c r="DG324">
        <v>13911219</v>
      </c>
      <c r="DI324">
        <v>1</v>
      </c>
      <c r="DJ324">
        <v>0</v>
      </c>
      <c r="DK324">
        <v>0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25">
      <c r="A325" t="str">
        <f>"10/06/2022 20:18:00.698"</f>
        <v>10/06/2022 20:18:00.698</v>
      </c>
      <c r="C325" t="str">
        <f t="shared" si="32"/>
        <v>FFDFD3C0</v>
      </c>
      <c r="D325" t="s">
        <v>134</v>
      </c>
      <c r="E325">
        <v>4</v>
      </c>
      <c r="F325">
        <v>1004</v>
      </c>
      <c r="G325" t="s">
        <v>135</v>
      </c>
      <c r="J325" t="s">
        <v>136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ref="S325:T327" si="40">"20:18:00.141"</f>
        <v>20:18:00.141</v>
      </c>
      <c r="T325" t="str">
        <f t="shared" si="40"/>
        <v>20:18:00.141</v>
      </c>
      <c r="U325" t="str">
        <f t="shared" si="38"/>
        <v>A8A14F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9</v>
      </c>
      <c r="AF325" t="s">
        <v>125</v>
      </c>
      <c r="AG325">
        <v>0</v>
      </c>
      <c r="AH325">
        <v>3</v>
      </c>
      <c r="AI325">
        <v>1</v>
      </c>
      <c r="AJ325">
        <v>0</v>
      </c>
      <c r="AK325" t="s">
        <v>176</v>
      </c>
      <c r="AL325">
        <v>36.109507000000001</v>
      </c>
      <c r="AM325" t="s">
        <v>372</v>
      </c>
      <c r="AN325">
        <v>-79.968367000000001</v>
      </c>
      <c r="AO325">
        <v>100</v>
      </c>
      <c r="AP325">
        <v>1800</v>
      </c>
      <c r="AQ325" t="s">
        <v>129</v>
      </c>
      <c r="AR325">
        <v>9</v>
      </c>
      <c r="AS325">
        <v>66</v>
      </c>
      <c r="AT325">
        <v>-128</v>
      </c>
      <c r="BB325" t="str">
        <f t="shared" si="39"/>
        <v>1200</v>
      </c>
      <c r="BC325">
        <v>1</v>
      </c>
      <c r="BD325" t="str">
        <f t="shared" si="33"/>
        <v xml:space="preserve">N655WP  </v>
      </c>
      <c r="BE325">
        <v>1</v>
      </c>
      <c r="BG325">
        <v>0</v>
      </c>
      <c r="BH325">
        <v>0</v>
      </c>
      <c r="BI325">
        <v>0</v>
      </c>
      <c r="BJ325">
        <v>1800</v>
      </c>
      <c r="BK325">
        <v>0</v>
      </c>
      <c r="BL325" t="s">
        <v>180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t="str">
        <f>"20:18:00.144"</f>
        <v>20:18:00.144</v>
      </c>
      <c r="CF325">
        <v>143526969</v>
      </c>
      <c r="CS325">
        <v>3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131</v>
      </c>
      <c r="DA325">
        <v>404</v>
      </c>
      <c r="DB325">
        <v>0</v>
      </c>
      <c r="DC325" t="s">
        <v>152</v>
      </c>
      <c r="DD325" t="s">
        <v>153</v>
      </c>
      <c r="DG325">
        <v>13911307</v>
      </c>
      <c r="DI325">
        <v>1</v>
      </c>
      <c r="DJ325">
        <v>0</v>
      </c>
      <c r="DK325">
        <v>0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25">
      <c r="A326" t="str">
        <f>"10/06/2022 20:18:00.698"</f>
        <v>10/06/2022 20:18:00.698</v>
      </c>
      <c r="C326" t="str">
        <f t="shared" si="32"/>
        <v>FFDFD3C0</v>
      </c>
      <c r="D326" t="s">
        <v>123</v>
      </c>
      <c r="E326">
        <v>25</v>
      </c>
      <c r="H326">
        <v>100</v>
      </c>
      <c r="I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40"/>
        <v>20:18:00.141</v>
      </c>
      <c r="T326" t="str">
        <f t="shared" si="40"/>
        <v>20:18:00.141</v>
      </c>
      <c r="U326" t="str">
        <f t="shared" si="38"/>
        <v>A8A14F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9</v>
      </c>
      <c r="AF326" t="s">
        <v>125</v>
      </c>
      <c r="AG326">
        <v>0</v>
      </c>
      <c r="AH326">
        <v>3</v>
      </c>
      <c r="AI326">
        <v>1</v>
      </c>
      <c r="AJ326">
        <v>0</v>
      </c>
      <c r="AK326" t="s">
        <v>176</v>
      </c>
      <c r="AL326">
        <v>36.109507000000001</v>
      </c>
      <c r="AM326" t="s">
        <v>372</v>
      </c>
      <c r="AN326">
        <v>-79.968367000000001</v>
      </c>
      <c r="AO326">
        <v>100</v>
      </c>
      <c r="AP326">
        <v>1800</v>
      </c>
      <c r="AQ326" t="s">
        <v>129</v>
      </c>
      <c r="AR326">
        <v>9</v>
      </c>
      <c r="AS326">
        <v>66</v>
      </c>
      <c r="AT326">
        <v>-128</v>
      </c>
      <c r="BB326" t="str">
        <f t="shared" si="39"/>
        <v>1200</v>
      </c>
      <c r="BC326">
        <v>1</v>
      </c>
      <c r="BD326" t="str">
        <f t="shared" si="33"/>
        <v xml:space="preserve">N655WP  </v>
      </c>
      <c r="BE326">
        <v>1</v>
      </c>
      <c r="BG326">
        <v>0</v>
      </c>
      <c r="BH326">
        <v>0</v>
      </c>
      <c r="BI326">
        <v>0</v>
      </c>
      <c r="BJ326">
        <v>1800</v>
      </c>
      <c r="BK326">
        <v>0</v>
      </c>
      <c r="BL326" t="s">
        <v>180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>"20:18:00.144"</f>
        <v>20:18:00.144</v>
      </c>
      <c r="CF326">
        <v>143526969</v>
      </c>
      <c r="CS326">
        <v>3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404</v>
      </c>
      <c r="DB326">
        <v>0</v>
      </c>
      <c r="DC326" t="s">
        <v>152</v>
      </c>
      <c r="DD326" t="s">
        <v>153</v>
      </c>
      <c r="DG326">
        <v>13911307</v>
      </c>
      <c r="DI326">
        <v>1</v>
      </c>
      <c r="DJ326">
        <v>0</v>
      </c>
      <c r="DK326">
        <v>1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25">
      <c r="A327" t="str">
        <f>"10/06/2022 20:18:00.698"</f>
        <v>10/06/2022 20:18:00.698</v>
      </c>
      <c r="C327" t="str">
        <f t="shared" si="32"/>
        <v>FFDFD3C0</v>
      </c>
      <c r="D327" t="s">
        <v>123</v>
      </c>
      <c r="E327">
        <v>27</v>
      </c>
      <c r="H327">
        <v>102</v>
      </c>
      <c r="I327" t="s">
        <v>151</v>
      </c>
      <c r="J327" t="s">
        <v>125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40"/>
        <v>20:18:00.141</v>
      </c>
      <c r="T327" t="str">
        <f t="shared" si="40"/>
        <v>20:18:00.141</v>
      </c>
      <c r="U327" t="str">
        <f t="shared" si="38"/>
        <v>A8A14F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9</v>
      </c>
      <c r="AF327" t="s">
        <v>125</v>
      </c>
      <c r="AG327">
        <v>0</v>
      </c>
      <c r="AH327">
        <v>3</v>
      </c>
      <c r="AI327">
        <v>1</v>
      </c>
      <c r="AJ327">
        <v>0</v>
      </c>
      <c r="AK327" t="s">
        <v>176</v>
      </c>
      <c r="AL327">
        <v>36.109507000000001</v>
      </c>
      <c r="AM327" t="s">
        <v>372</v>
      </c>
      <c r="AN327">
        <v>-79.968367000000001</v>
      </c>
      <c r="AO327">
        <v>100</v>
      </c>
      <c r="AP327">
        <v>1800</v>
      </c>
      <c r="AQ327" t="s">
        <v>129</v>
      </c>
      <c r="AR327">
        <v>9</v>
      </c>
      <c r="AS327">
        <v>66</v>
      </c>
      <c r="AT327">
        <v>-128</v>
      </c>
      <c r="BB327" t="str">
        <f t="shared" si="39"/>
        <v>1200</v>
      </c>
      <c r="BC327">
        <v>1</v>
      </c>
      <c r="BD327" t="str">
        <f t="shared" si="33"/>
        <v xml:space="preserve">N655WP  </v>
      </c>
      <c r="BE327">
        <v>1</v>
      </c>
      <c r="BG327">
        <v>0</v>
      </c>
      <c r="BH327">
        <v>0</v>
      </c>
      <c r="BI327">
        <v>0</v>
      </c>
      <c r="BJ327">
        <v>1800</v>
      </c>
      <c r="BK327">
        <v>0</v>
      </c>
      <c r="BL327" t="s">
        <v>180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0</v>
      </c>
      <c r="BU327">
        <v>0</v>
      </c>
      <c r="CE327" t="str">
        <f>"20:18:00.144"</f>
        <v>20:18:00.144</v>
      </c>
      <c r="CF327">
        <v>143526969</v>
      </c>
      <c r="CS327">
        <v>3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131</v>
      </c>
      <c r="DA327">
        <v>404</v>
      </c>
      <c r="DB327">
        <v>0</v>
      </c>
      <c r="DC327" t="s">
        <v>152</v>
      </c>
      <c r="DD327" t="s">
        <v>153</v>
      </c>
      <c r="DG327">
        <v>13911307</v>
      </c>
      <c r="DI327">
        <v>1</v>
      </c>
      <c r="DJ327">
        <v>0</v>
      </c>
      <c r="DK327">
        <v>1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25">
      <c r="A328" t="str">
        <f>"10/06/2022 20:18:01.047"</f>
        <v>10/06/2022 20:18:01.047</v>
      </c>
      <c r="C328" t="str">
        <f t="shared" si="32"/>
        <v>FFDFD3C0</v>
      </c>
      <c r="D328" t="s">
        <v>134</v>
      </c>
      <c r="E328">
        <v>5</v>
      </c>
      <c r="F328">
        <v>1005</v>
      </c>
      <c r="G328" t="s">
        <v>155</v>
      </c>
      <c r="J328" t="s">
        <v>136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"20:18:00.648"</f>
        <v>20:18:00.648</v>
      </c>
      <c r="T328" t="str">
        <f>"20:18:00.548"</f>
        <v>20:18:00.548</v>
      </c>
      <c r="U328" t="str">
        <f t="shared" si="38"/>
        <v>A8A14F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9</v>
      </c>
      <c r="AF328" t="s">
        <v>145</v>
      </c>
      <c r="AG328">
        <v>0</v>
      </c>
      <c r="AH328">
        <v>3</v>
      </c>
      <c r="AI328">
        <v>1</v>
      </c>
      <c r="AJ328">
        <v>0</v>
      </c>
      <c r="AK328" t="s">
        <v>379</v>
      </c>
      <c r="AL328">
        <v>36.109679</v>
      </c>
      <c r="AM328" t="s">
        <v>371</v>
      </c>
      <c r="AN328">
        <v>-79.968344999999999</v>
      </c>
      <c r="AO328">
        <v>100</v>
      </c>
      <c r="AP328">
        <v>1800</v>
      </c>
      <c r="AQ328" t="s">
        <v>129</v>
      </c>
      <c r="AR328">
        <v>10</v>
      </c>
      <c r="AS328">
        <v>64</v>
      </c>
      <c r="AT328">
        <v>-192</v>
      </c>
      <c r="BB328" t="str">
        <f t="shared" si="39"/>
        <v>1200</v>
      </c>
      <c r="BC328">
        <v>1</v>
      </c>
      <c r="BD328" t="str">
        <f t="shared" si="33"/>
        <v xml:space="preserve">N655WP  </v>
      </c>
      <c r="BE328">
        <v>1</v>
      </c>
      <c r="BG328">
        <v>0</v>
      </c>
      <c r="BH328">
        <v>0</v>
      </c>
      <c r="BI328">
        <v>0</v>
      </c>
      <c r="BJ328">
        <v>1800</v>
      </c>
      <c r="BK328">
        <v>0</v>
      </c>
      <c r="BL328" t="s">
        <v>148</v>
      </c>
      <c r="BM328">
        <v>1</v>
      </c>
      <c r="BN328">
        <v>1</v>
      </c>
      <c r="BO328">
        <v>1</v>
      </c>
      <c r="BP328">
        <v>0</v>
      </c>
      <c r="BS328">
        <v>0</v>
      </c>
      <c r="BT328">
        <v>0</v>
      </c>
      <c r="BU328">
        <v>0</v>
      </c>
      <c r="CE328" t="str">
        <f>"20:18:00.653"</f>
        <v>20:18:00.653</v>
      </c>
      <c r="CF328">
        <v>653477347</v>
      </c>
      <c r="CS328">
        <v>3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131</v>
      </c>
      <c r="DA328">
        <v>404</v>
      </c>
      <c r="DB328">
        <v>0</v>
      </c>
      <c r="DC328" t="s">
        <v>152</v>
      </c>
      <c r="DD328" t="s">
        <v>153</v>
      </c>
      <c r="DG328">
        <v>13911412</v>
      </c>
      <c r="DI328">
        <v>1</v>
      </c>
      <c r="DJ328">
        <v>0</v>
      </c>
      <c r="DK328">
        <v>0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25">
      <c r="A329" t="str">
        <f>"10/06/2022 20:18:01.360"</f>
        <v>10/06/2022 20:18:01.360</v>
      </c>
      <c r="C329" t="str">
        <f t="shared" si="32"/>
        <v>FFDFD3C0</v>
      </c>
      <c r="D329" t="s">
        <v>134</v>
      </c>
      <c r="E329">
        <v>4</v>
      </c>
      <c r="F329">
        <v>1004</v>
      </c>
      <c r="G329" t="s">
        <v>135</v>
      </c>
      <c r="J329" t="s">
        <v>136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"20:18:01.117"</f>
        <v>20:18:01.117</v>
      </c>
      <c r="T329" t="str">
        <f>"20:18:00.617"</f>
        <v>20:18:00.617</v>
      </c>
      <c r="U329" t="str">
        <f t="shared" si="38"/>
        <v>A8A14F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9</v>
      </c>
      <c r="AF329" t="s">
        <v>125</v>
      </c>
      <c r="AG329">
        <v>0</v>
      </c>
      <c r="AH329">
        <v>3</v>
      </c>
      <c r="AI329">
        <v>1</v>
      </c>
      <c r="AJ329">
        <v>0</v>
      </c>
      <c r="AK329" t="s">
        <v>380</v>
      </c>
      <c r="AL329">
        <v>36.109807000000004</v>
      </c>
      <c r="AM329" t="s">
        <v>371</v>
      </c>
      <c r="AN329">
        <v>-79.968344999999999</v>
      </c>
      <c r="AO329">
        <v>100</v>
      </c>
      <c r="AP329">
        <v>1800</v>
      </c>
      <c r="AQ329" t="s">
        <v>129</v>
      </c>
      <c r="AR329">
        <v>10</v>
      </c>
      <c r="AS329">
        <v>64</v>
      </c>
      <c r="AT329">
        <v>-192</v>
      </c>
      <c r="BB329" t="str">
        <f t="shared" si="39"/>
        <v>1200</v>
      </c>
      <c r="BC329">
        <v>1</v>
      </c>
      <c r="BD329" t="str">
        <f t="shared" si="33"/>
        <v xml:space="preserve">N655WP  </v>
      </c>
      <c r="BE329">
        <v>1</v>
      </c>
      <c r="BG329">
        <v>0</v>
      </c>
      <c r="BH329">
        <v>0</v>
      </c>
      <c r="BI329">
        <v>0</v>
      </c>
      <c r="BJ329">
        <v>1800</v>
      </c>
      <c r="BK329">
        <v>0</v>
      </c>
      <c r="BL329" t="s">
        <v>180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>"20:18:01.118"</f>
        <v>20:18:01.118</v>
      </c>
      <c r="CF329">
        <v>118432084</v>
      </c>
      <c r="CS329">
        <v>3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131</v>
      </c>
      <c r="DA329">
        <v>404</v>
      </c>
      <c r="DB329">
        <v>0</v>
      </c>
      <c r="DC329" t="s">
        <v>152</v>
      </c>
      <c r="DD329" t="s">
        <v>153</v>
      </c>
      <c r="DG329">
        <v>13911508</v>
      </c>
      <c r="DI329">
        <v>1</v>
      </c>
      <c r="DJ329">
        <v>0</v>
      </c>
      <c r="DK329">
        <v>0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25">
      <c r="A330" t="str">
        <f>"10/06/2022 20:18:01.360"</f>
        <v>10/06/2022 20:18:01.360</v>
      </c>
      <c r="C330" t="str">
        <f t="shared" si="32"/>
        <v>FFDFD3C0</v>
      </c>
      <c r="D330" t="s">
        <v>123</v>
      </c>
      <c r="E330">
        <v>25</v>
      </c>
      <c r="H330">
        <v>100</v>
      </c>
      <c r="I330" t="s">
        <v>124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"20:18:01.117"</f>
        <v>20:18:01.117</v>
      </c>
      <c r="T330" t="str">
        <f>"20:18:00.617"</f>
        <v>20:18:00.617</v>
      </c>
      <c r="U330" t="str">
        <f t="shared" si="38"/>
        <v>A8A14F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9</v>
      </c>
      <c r="AF330" t="s">
        <v>125</v>
      </c>
      <c r="AG330">
        <v>0</v>
      </c>
      <c r="AH330">
        <v>3</v>
      </c>
      <c r="AI330">
        <v>1</v>
      </c>
      <c r="AJ330">
        <v>0</v>
      </c>
      <c r="AK330" t="s">
        <v>380</v>
      </c>
      <c r="AL330">
        <v>36.109807000000004</v>
      </c>
      <c r="AM330" t="s">
        <v>371</v>
      </c>
      <c r="AN330">
        <v>-79.968344999999999</v>
      </c>
      <c r="AO330">
        <v>100</v>
      </c>
      <c r="AP330">
        <v>1800</v>
      </c>
      <c r="AQ330" t="s">
        <v>129</v>
      </c>
      <c r="AR330">
        <v>10</v>
      </c>
      <c r="AS330">
        <v>64</v>
      </c>
      <c r="AT330">
        <v>-192</v>
      </c>
      <c r="BB330" t="str">
        <f t="shared" si="39"/>
        <v>1200</v>
      </c>
      <c r="BC330">
        <v>1</v>
      </c>
      <c r="BD330" t="str">
        <f t="shared" si="33"/>
        <v xml:space="preserve">N655WP  </v>
      </c>
      <c r="BE330">
        <v>1</v>
      </c>
      <c r="BG330">
        <v>0</v>
      </c>
      <c r="BH330">
        <v>0</v>
      </c>
      <c r="BI330">
        <v>0</v>
      </c>
      <c r="BJ330">
        <v>1800</v>
      </c>
      <c r="BK330">
        <v>0</v>
      </c>
      <c r="BL330" t="s">
        <v>180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0</v>
      </c>
      <c r="BU330">
        <v>0</v>
      </c>
      <c r="CE330" t="str">
        <f>"20:18:01.118"</f>
        <v>20:18:01.118</v>
      </c>
      <c r="CF330">
        <v>118432084</v>
      </c>
      <c r="CS330">
        <v>3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131</v>
      </c>
      <c r="DA330">
        <v>404</v>
      </c>
      <c r="DB330">
        <v>0</v>
      </c>
      <c r="DC330" t="s">
        <v>152</v>
      </c>
      <c r="DD330" t="s">
        <v>153</v>
      </c>
      <c r="DG330">
        <v>13911508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25">
      <c r="A331" t="str">
        <f>"10/06/2022 20:18:01.360"</f>
        <v>10/06/2022 20:18:01.360</v>
      </c>
      <c r="C331" t="str">
        <f t="shared" si="32"/>
        <v>FFDFD3C0</v>
      </c>
      <c r="D331" t="s">
        <v>123</v>
      </c>
      <c r="E331">
        <v>27</v>
      </c>
      <c r="H331">
        <v>102</v>
      </c>
      <c r="I331" t="s">
        <v>151</v>
      </c>
      <c r="J331" t="s">
        <v>125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"20:18:01.117"</f>
        <v>20:18:01.117</v>
      </c>
      <c r="T331" t="str">
        <f>"20:18:00.617"</f>
        <v>20:18:00.617</v>
      </c>
      <c r="U331" t="str">
        <f t="shared" si="38"/>
        <v>A8A14F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9</v>
      </c>
      <c r="AF331" t="s">
        <v>125</v>
      </c>
      <c r="AG331">
        <v>0</v>
      </c>
      <c r="AH331">
        <v>3</v>
      </c>
      <c r="AI331">
        <v>1</v>
      </c>
      <c r="AJ331">
        <v>0</v>
      </c>
      <c r="AK331" t="s">
        <v>380</v>
      </c>
      <c r="AL331">
        <v>36.109807000000004</v>
      </c>
      <c r="AM331" t="s">
        <v>371</v>
      </c>
      <c r="AN331">
        <v>-79.968344999999999</v>
      </c>
      <c r="AO331">
        <v>100</v>
      </c>
      <c r="AP331">
        <v>1800</v>
      </c>
      <c r="AQ331" t="s">
        <v>129</v>
      </c>
      <c r="AR331">
        <v>10</v>
      </c>
      <c r="AS331">
        <v>64</v>
      </c>
      <c r="AT331">
        <v>-192</v>
      </c>
      <c r="BB331" t="str">
        <f t="shared" si="39"/>
        <v>1200</v>
      </c>
      <c r="BC331">
        <v>1</v>
      </c>
      <c r="BD331" t="str">
        <f t="shared" si="33"/>
        <v xml:space="preserve">N655WP  </v>
      </c>
      <c r="BE331">
        <v>1</v>
      </c>
      <c r="BG331">
        <v>0</v>
      </c>
      <c r="BH331">
        <v>0</v>
      </c>
      <c r="BI331">
        <v>0</v>
      </c>
      <c r="BJ331">
        <v>1800</v>
      </c>
      <c r="BK331">
        <v>0</v>
      </c>
      <c r="BL331" t="s">
        <v>180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0</v>
      </c>
      <c r="BU331">
        <v>0</v>
      </c>
      <c r="CE331" t="str">
        <f>"20:18:01.118"</f>
        <v>20:18:01.118</v>
      </c>
      <c r="CF331">
        <v>118432084</v>
      </c>
      <c r="CS331">
        <v>3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131</v>
      </c>
      <c r="DA331">
        <v>404</v>
      </c>
      <c r="DB331">
        <v>0</v>
      </c>
      <c r="DC331" t="s">
        <v>152</v>
      </c>
      <c r="DD331" t="s">
        <v>153</v>
      </c>
      <c r="DG331">
        <v>13911508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25">
      <c r="A332" t="str">
        <f>"10/06/2022 20:18:01.970"</f>
        <v>10/06/2022 20:18:01.970</v>
      </c>
      <c r="C332" t="str">
        <f t="shared" si="32"/>
        <v>FFDFD3C0</v>
      </c>
      <c r="D332" t="s">
        <v>134</v>
      </c>
      <c r="E332">
        <v>5</v>
      </c>
      <c r="F332">
        <v>1005</v>
      </c>
      <c r="G332" t="s">
        <v>155</v>
      </c>
      <c r="J332" t="s">
        <v>136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"20:18:01.711"</f>
        <v>20:18:01.711</v>
      </c>
      <c r="T332" t="str">
        <f>"20:18:01.611"</f>
        <v>20:18:01.611</v>
      </c>
      <c r="U332" t="str">
        <f t="shared" si="38"/>
        <v>A8A14F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9</v>
      </c>
      <c r="AF332" t="s">
        <v>145</v>
      </c>
      <c r="AG332">
        <v>0</v>
      </c>
      <c r="AH332">
        <v>3</v>
      </c>
      <c r="AI332">
        <v>1</v>
      </c>
      <c r="AJ332">
        <v>0</v>
      </c>
      <c r="AK332" t="s">
        <v>381</v>
      </c>
      <c r="AL332">
        <v>36.109957999999999</v>
      </c>
      <c r="AM332" t="s">
        <v>382</v>
      </c>
      <c r="AN332">
        <v>-79.968259000000003</v>
      </c>
      <c r="AO332">
        <v>100</v>
      </c>
      <c r="AP332">
        <v>1800</v>
      </c>
      <c r="AQ332" t="s">
        <v>129</v>
      </c>
      <c r="AR332">
        <v>16</v>
      </c>
      <c r="AS332">
        <v>60</v>
      </c>
      <c r="AT332">
        <v>-384</v>
      </c>
      <c r="BB332" t="str">
        <f t="shared" si="39"/>
        <v>1200</v>
      </c>
      <c r="BC332">
        <v>1</v>
      </c>
      <c r="BD332" t="str">
        <f t="shared" si="33"/>
        <v xml:space="preserve">N655WP  </v>
      </c>
      <c r="BE332">
        <v>1</v>
      </c>
      <c r="BG332">
        <v>0</v>
      </c>
      <c r="BH332">
        <v>0</v>
      </c>
      <c r="BI332">
        <v>0</v>
      </c>
      <c r="BJ332">
        <v>1775</v>
      </c>
      <c r="BK332">
        <v>-25</v>
      </c>
      <c r="BL332" t="s">
        <v>148</v>
      </c>
      <c r="BM332">
        <v>1</v>
      </c>
      <c r="BN332">
        <v>1</v>
      </c>
      <c r="BO332">
        <v>1</v>
      </c>
      <c r="BP332">
        <v>0</v>
      </c>
      <c r="BS332">
        <v>0.04</v>
      </c>
      <c r="BT332">
        <v>0</v>
      </c>
      <c r="BU332">
        <v>0</v>
      </c>
      <c r="CE332" t="str">
        <f>"20:18:01.718"</f>
        <v>20:18:01.718</v>
      </c>
      <c r="CF332">
        <v>718373680</v>
      </c>
      <c r="CS332">
        <v>3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404</v>
      </c>
      <c r="DB332">
        <v>0</v>
      </c>
      <c r="DC332" t="s">
        <v>152</v>
      </c>
      <c r="DD332" t="s">
        <v>153</v>
      </c>
      <c r="DG332">
        <v>13911646</v>
      </c>
      <c r="DI332">
        <v>1</v>
      </c>
      <c r="DJ332">
        <v>0</v>
      </c>
      <c r="DK332">
        <v>0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25">
      <c r="A333" t="str">
        <f>"10/06/2022 20:18:02.706"</f>
        <v>10/06/2022 20:18:02.706</v>
      </c>
      <c r="C333" t="str">
        <f t="shared" si="32"/>
        <v>FFDFD3C0</v>
      </c>
      <c r="D333" t="s">
        <v>134</v>
      </c>
      <c r="E333">
        <v>4</v>
      </c>
      <c r="F333">
        <v>1004</v>
      </c>
      <c r="G333" t="s">
        <v>135</v>
      </c>
      <c r="J333" t="s">
        <v>136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"20:18:02.258"</f>
        <v>20:18:02.258</v>
      </c>
      <c r="T333" t="str">
        <f>"20:18:02.158"</f>
        <v>20:18:02.158</v>
      </c>
      <c r="U333" t="str">
        <f t="shared" si="38"/>
        <v>A8A14F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9</v>
      </c>
      <c r="AF333" t="s">
        <v>125</v>
      </c>
      <c r="AG333">
        <v>0</v>
      </c>
      <c r="AH333">
        <v>3</v>
      </c>
      <c r="AI333">
        <v>1</v>
      </c>
      <c r="AJ333">
        <v>0</v>
      </c>
      <c r="AK333" t="s">
        <v>383</v>
      </c>
      <c r="AL333">
        <v>36.110129000000001</v>
      </c>
      <c r="AM333" t="s">
        <v>370</v>
      </c>
      <c r="AN333">
        <v>-79.968215999999998</v>
      </c>
      <c r="AO333">
        <v>100</v>
      </c>
      <c r="AP333">
        <v>1800</v>
      </c>
      <c r="AQ333" t="s">
        <v>129</v>
      </c>
      <c r="AR333">
        <v>19</v>
      </c>
      <c r="AS333">
        <v>57</v>
      </c>
      <c r="AT333">
        <v>-256</v>
      </c>
      <c r="BB333" t="str">
        <f t="shared" si="39"/>
        <v>1200</v>
      </c>
      <c r="BC333">
        <v>1</v>
      </c>
      <c r="BD333" t="str">
        <f t="shared" si="33"/>
        <v xml:space="preserve">N655WP  </v>
      </c>
      <c r="BE333">
        <v>1</v>
      </c>
      <c r="BG333">
        <v>0</v>
      </c>
      <c r="BH333">
        <v>0</v>
      </c>
      <c r="BI333">
        <v>0</v>
      </c>
      <c r="BJ333">
        <v>1775</v>
      </c>
      <c r="BK333">
        <v>-25</v>
      </c>
      <c r="BL333" t="s">
        <v>180</v>
      </c>
      <c r="BM333">
        <v>1</v>
      </c>
      <c r="BN333">
        <v>1</v>
      </c>
      <c r="BO333">
        <v>1</v>
      </c>
      <c r="BP333">
        <v>0</v>
      </c>
      <c r="BS333">
        <v>0</v>
      </c>
      <c r="BT333">
        <v>0</v>
      </c>
      <c r="BU333">
        <v>0</v>
      </c>
      <c r="CE333" t="str">
        <f>"20:18:02.258"</f>
        <v>20:18:02.258</v>
      </c>
      <c r="CF333">
        <v>258321116</v>
      </c>
      <c r="CS333">
        <v>3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404</v>
      </c>
      <c r="DB333">
        <v>0</v>
      </c>
      <c r="DC333" t="s">
        <v>152</v>
      </c>
      <c r="DD333" t="s">
        <v>153</v>
      </c>
      <c r="DG333">
        <v>13911750</v>
      </c>
      <c r="DI333">
        <v>1</v>
      </c>
      <c r="DJ333">
        <v>0</v>
      </c>
      <c r="DK333">
        <v>0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25">
      <c r="A334" t="str">
        <f>"10/06/2022 20:18:02.846"</f>
        <v>10/06/2022 20:18:02.846</v>
      </c>
      <c r="C334" t="str">
        <f t="shared" si="32"/>
        <v>FFDFD3C0</v>
      </c>
      <c r="D334" t="s">
        <v>123</v>
      </c>
      <c r="E334">
        <v>25</v>
      </c>
      <c r="H334">
        <v>100</v>
      </c>
      <c r="I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"20:18:02.258"</f>
        <v>20:18:02.258</v>
      </c>
      <c r="T334" t="str">
        <f>"20:18:02.158"</f>
        <v>20:18:02.158</v>
      </c>
      <c r="U334" t="str">
        <f t="shared" si="38"/>
        <v>A8A14F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9</v>
      </c>
      <c r="AF334" t="s">
        <v>125</v>
      </c>
      <c r="AG334">
        <v>0</v>
      </c>
      <c r="AH334">
        <v>3</v>
      </c>
      <c r="AI334">
        <v>1</v>
      </c>
      <c r="AJ334">
        <v>0</v>
      </c>
      <c r="AK334" t="s">
        <v>383</v>
      </c>
      <c r="AL334">
        <v>36.110129000000001</v>
      </c>
      <c r="AM334" t="s">
        <v>370</v>
      </c>
      <c r="AN334">
        <v>-79.968215999999998</v>
      </c>
      <c r="AO334">
        <v>100</v>
      </c>
      <c r="AP334">
        <v>1800</v>
      </c>
      <c r="AQ334" t="s">
        <v>129</v>
      </c>
      <c r="AR334">
        <v>19</v>
      </c>
      <c r="AS334">
        <v>57</v>
      </c>
      <c r="AT334">
        <v>-256</v>
      </c>
      <c r="BB334" t="str">
        <f t="shared" si="39"/>
        <v>1200</v>
      </c>
      <c r="BC334">
        <v>1</v>
      </c>
      <c r="BD334" t="str">
        <f t="shared" si="33"/>
        <v xml:space="preserve">N655WP  </v>
      </c>
      <c r="BE334">
        <v>1</v>
      </c>
      <c r="BG334">
        <v>0</v>
      </c>
      <c r="BH334">
        <v>0</v>
      </c>
      <c r="BI334">
        <v>0</v>
      </c>
      <c r="BJ334">
        <v>1775</v>
      </c>
      <c r="BK334">
        <v>-25</v>
      </c>
      <c r="BL334" t="s">
        <v>180</v>
      </c>
      <c r="BM334">
        <v>1</v>
      </c>
      <c r="BN334">
        <v>1</v>
      </c>
      <c r="BO334">
        <v>1</v>
      </c>
      <c r="BP334">
        <v>0</v>
      </c>
      <c r="BS334">
        <v>0</v>
      </c>
      <c r="BT334">
        <v>0</v>
      </c>
      <c r="BU334">
        <v>0</v>
      </c>
      <c r="CE334" t="str">
        <f>"20:18:02.258"</f>
        <v>20:18:02.258</v>
      </c>
      <c r="CF334">
        <v>258321116</v>
      </c>
      <c r="CS334">
        <v>3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404</v>
      </c>
      <c r="DB334">
        <v>0</v>
      </c>
      <c r="DC334" t="s">
        <v>152</v>
      </c>
      <c r="DD334" t="s">
        <v>153</v>
      </c>
      <c r="DG334">
        <v>13911750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25">
      <c r="A335" t="str">
        <f>"10/06/2022 20:18:02.846"</f>
        <v>10/06/2022 20:18:02.846</v>
      </c>
      <c r="C335" t="str">
        <f t="shared" si="32"/>
        <v>FFDFD3C0</v>
      </c>
      <c r="D335" t="s">
        <v>123</v>
      </c>
      <c r="E335">
        <v>27</v>
      </c>
      <c r="H335">
        <v>102</v>
      </c>
      <c r="I335" t="s">
        <v>151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"20:18:02.258"</f>
        <v>20:18:02.258</v>
      </c>
      <c r="T335" t="str">
        <f>"20:18:02.158"</f>
        <v>20:18:02.158</v>
      </c>
      <c r="U335" t="str">
        <f t="shared" si="38"/>
        <v>A8A14F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9</v>
      </c>
      <c r="AF335" t="s">
        <v>125</v>
      </c>
      <c r="AG335">
        <v>0</v>
      </c>
      <c r="AH335">
        <v>3</v>
      </c>
      <c r="AI335">
        <v>1</v>
      </c>
      <c r="AJ335">
        <v>0</v>
      </c>
      <c r="AK335" t="s">
        <v>383</v>
      </c>
      <c r="AL335">
        <v>36.110129000000001</v>
      </c>
      <c r="AM335" t="s">
        <v>370</v>
      </c>
      <c r="AN335">
        <v>-79.968215999999998</v>
      </c>
      <c r="AO335">
        <v>100</v>
      </c>
      <c r="AP335">
        <v>1800</v>
      </c>
      <c r="AQ335" t="s">
        <v>129</v>
      </c>
      <c r="AR335">
        <v>19</v>
      </c>
      <c r="AS335">
        <v>57</v>
      </c>
      <c r="AT335">
        <v>-256</v>
      </c>
      <c r="BB335" t="str">
        <f t="shared" si="39"/>
        <v>1200</v>
      </c>
      <c r="BC335">
        <v>1</v>
      </c>
      <c r="BD335" t="str">
        <f t="shared" si="33"/>
        <v xml:space="preserve">N655WP  </v>
      </c>
      <c r="BE335">
        <v>1</v>
      </c>
      <c r="BG335">
        <v>0</v>
      </c>
      <c r="BH335">
        <v>0</v>
      </c>
      <c r="BI335">
        <v>0</v>
      </c>
      <c r="BJ335">
        <v>1775</v>
      </c>
      <c r="BK335">
        <v>-25</v>
      </c>
      <c r="BL335" t="s">
        <v>180</v>
      </c>
      <c r="BM335">
        <v>1</v>
      </c>
      <c r="BN335">
        <v>1</v>
      </c>
      <c r="BO335">
        <v>1</v>
      </c>
      <c r="BP335">
        <v>0</v>
      </c>
      <c r="BS335">
        <v>0</v>
      </c>
      <c r="BT335">
        <v>0</v>
      </c>
      <c r="BU335">
        <v>0</v>
      </c>
      <c r="CE335" t="str">
        <f>"20:18:02.258"</f>
        <v>20:18:02.258</v>
      </c>
      <c r="CF335">
        <v>258321116</v>
      </c>
      <c r="CS335">
        <v>3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131</v>
      </c>
      <c r="DA335">
        <v>404</v>
      </c>
      <c r="DB335">
        <v>0</v>
      </c>
      <c r="DC335" t="s">
        <v>152</v>
      </c>
      <c r="DD335" t="s">
        <v>153</v>
      </c>
      <c r="DG335">
        <v>13911750</v>
      </c>
      <c r="DI335">
        <v>1</v>
      </c>
      <c r="DJ335">
        <v>0</v>
      </c>
      <c r="DK335">
        <v>1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25">
      <c r="A336" t="str">
        <f>"10/06/2022 20:18:03.049"</f>
        <v>10/06/2022 20:18:03.049</v>
      </c>
      <c r="C336" t="str">
        <f t="shared" si="32"/>
        <v>FFDFD3C0</v>
      </c>
      <c r="D336" t="s">
        <v>134</v>
      </c>
      <c r="E336">
        <v>5</v>
      </c>
      <c r="F336">
        <v>1005</v>
      </c>
      <c r="G336" t="s">
        <v>155</v>
      </c>
      <c r="J336" t="s">
        <v>136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"20:18:02.828"</f>
        <v>20:18:02.828</v>
      </c>
      <c r="T336" t="str">
        <f>"20:18:02.728"</f>
        <v>20:18:02.728</v>
      </c>
      <c r="U336" t="str">
        <f t="shared" si="38"/>
        <v>A8A14F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9</v>
      </c>
      <c r="AF336" t="s">
        <v>145</v>
      </c>
      <c r="AG336">
        <v>0</v>
      </c>
      <c r="AH336">
        <v>3</v>
      </c>
      <c r="AI336">
        <v>1</v>
      </c>
      <c r="AJ336">
        <v>0</v>
      </c>
      <c r="AK336" t="s">
        <v>384</v>
      </c>
      <c r="AL336">
        <v>36.110236999999998</v>
      </c>
      <c r="AM336" t="s">
        <v>385</v>
      </c>
      <c r="AN336">
        <v>-79.968131</v>
      </c>
      <c r="AO336">
        <v>100</v>
      </c>
      <c r="AP336">
        <v>1800</v>
      </c>
      <c r="AQ336" t="s">
        <v>129</v>
      </c>
      <c r="AR336">
        <v>20</v>
      </c>
      <c r="AS336">
        <v>56</v>
      </c>
      <c r="AT336">
        <v>-256</v>
      </c>
      <c r="BB336" t="str">
        <f t="shared" si="39"/>
        <v>1200</v>
      </c>
      <c r="BC336">
        <v>1</v>
      </c>
      <c r="BD336" t="str">
        <f t="shared" si="33"/>
        <v xml:space="preserve">N655WP  </v>
      </c>
      <c r="BE336">
        <v>1</v>
      </c>
      <c r="BG336">
        <v>0</v>
      </c>
      <c r="BH336">
        <v>0</v>
      </c>
      <c r="BI336">
        <v>0</v>
      </c>
      <c r="BJ336">
        <v>1775</v>
      </c>
      <c r="BK336">
        <v>-25</v>
      </c>
      <c r="BL336" t="s">
        <v>148</v>
      </c>
      <c r="BM336">
        <v>1</v>
      </c>
      <c r="BN336">
        <v>1</v>
      </c>
      <c r="BO336">
        <v>1</v>
      </c>
      <c r="BP336">
        <v>0</v>
      </c>
      <c r="BS336">
        <v>0.04</v>
      </c>
      <c r="BT336">
        <v>0</v>
      </c>
      <c r="BU336">
        <v>0</v>
      </c>
      <c r="CE336" t="str">
        <f>"20:18:02.828"</f>
        <v>20:18:02.828</v>
      </c>
      <c r="CF336">
        <v>828265654</v>
      </c>
      <c r="CS336">
        <v>3</v>
      </c>
      <c r="CT336">
        <v>2</v>
      </c>
      <c r="CU336">
        <v>0</v>
      </c>
      <c r="CV336">
        <v>2</v>
      </c>
      <c r="CW336">
        <v>0</v>
      </c>
      <c r="CX336">
        <v>7</v>
      </c>
      <c r="CY336">
        <v>7</v>
      </c>
      <c r="CZ336" t="s">
        <v>131</v>
      </c>
      <c r="DA336">
        <v>404</v>
      </c>
      <c r="DB336">
        <v>0</v>
      </c>
      <c r="DC336" t="s">
        <v>152</v>
      </c>
      <c r="DD336" t="s">
        <v>153</v>
      </c>
      <c r="DG336">
        <v>13911875</v>
      </c>
      <c r="DI336">
        <v>1</v>
      </c>
      <c r="DJ336">
        <v>0</v>
      </c>
      <c r="DK336">
        <v>0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25">
      <c r="A337" t="str">
        <f>"10/06/2022 20:18:03.690"</f>
        <v>10/06/2022 20:18:03.690</v>
      </c>
      <c r="C337" t="str">
        <f t="shared" si="32"/>
        <v>FFDFD3C0</v>
      </c>
      <c r="D337" t="s">
        <v>123</v>
      </c>
      <c r="E337">
        <v>25</v>
      </c>
      <c r="H337">
        <v>100</v>
      </c>
      <c r="I337" t="s">
        <v>124</v>
      </c>
      <c r="J337" t="s">
        <v>125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"20:18:03.242"</f>
        <v>20:18:03.242</v>
      </c>
      <c r="T337" t="str">
        <f>"20:18:03.142"</f>
        <v>20:18:03.142</v>
      </c>
      <c r="U337" t="str">
        <f t="shared" si="38"/>
        <v>A8A14F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9</v>
      </c>
      <c r="AF337" t="s">
        <v>125</v>
      </c>
      <c r="AG337">
        <v>0</v>
      </c>
      <c r="AH337">
        <v>3</v>
      </c>
      <c r="AI337">
        <v>1</v>
      </c>
      <c r="AJ337">
        <v>0</v>
      </c>
      <c r="AK337" t="s">
        <v>158</v>
      </c>
      <c r="AL337">
        <v>36.110387000000003</v>
      </c>
      <c r="AM337" t="s">
        <v>366</v>
      </c>
      <c r="AN337">
        <v>-79.968087999999995</v>
      </c>
      <c r="AO337">
        <v>100</v>
      </c>
      <c r="AP337">
        <v>1800</v>
      </c>
      <c r="AQ337" t="s">
        <v>129</v>
      </c>
      <c r="AR337">
        <v>20</v>
      </c>
      <c r="AS337">
        <v>54</v>
      </c>
      <c r="AT337">
        <v>-384</v>
      </c>
      <c r="BB337" t="str">
        <f t="shared" si="39"/>
        <v>1200</v>
      </c>
      <c r="BC337">
        <v>1</v>
      </c>
      <c r="BD337" t="str">
        <f t="shared" si="33"/>
        <v xml:space="preserve">N655WP  </v>
      </c>
      <c r="BE337">
        <v>1</v>
      </c>
      <c r="BG337">
        <v>0</v>
      </c>
      <c r="BH337">
        <v>0</v>
      </c>
      <c r="BI337">
        <v>0</v>
      </c>
      <c r="BJ337">
        <v>1775</v>
      </c>
      <c r="BK337">
        <v>-25</v>
      </c>
      <c r="BL337" t="s">
        <v>180</v>
      </c>
      <c r="BM337">
        <v>1</v>
      </c>
      <c r="BN337">
        <v>1</v>
      </c>
      <c r="BO337">
        <v>1</v>
      </c>
      <c r="BP337">
        <v>0</v>
      </c>
      <c r="BS337">
        <v>0</v>
      </c>
      <c r="BT337">
        <v>0</v>
      </c>
      <c r="BU337">
        <v>0</v>
      </c>
      <c r="CE337" t="str">
        <f>"20:18:03.248"</f>
        <v>20:18:03.248</v>
      </c>
      <c r="CF337">
        <v>248296710</v>
      </c>
      <c r="CS337">
        <v>3</v>
      </c>
      <c r="CT337">
        <v>2</v>
      </c>
      <c r="CU337">
        <v>0</v>
      </c>
      <c r="CV337">
        <v>2</v>
      </c>
      <c r="CW337">
        <v>0</v>
      </c>
      <c r="CX337">
        <v>6</v>
      </c>
      <c r="CY337">
        <v>7</v>
      </c>
      <c r="CZ337" t="s">
        <v>131</v>
      </c>
      <c r="DA337">
        <v>403</v>
      </c>
      <c r="DB337">
        <v>0</v>
      </c>
      <c r="DC337" t="s">
        <v>199</v>
      </c>
      <c r="DD337" t="s">
        <v>200</v>
      </c>
      <c r="DG337">
        <v>195328</v>
      </c>
      <c r="DI337">
        <v>1</v>
      </c>
      <c r="DJ337">
        <v>0</v>
      </c>
      <c r="DK337">
        <v>0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25">
      <c r="A338" t="str">
        <f>"10/06/2022 20:18:03.690"</f>
        <v>10/06/2022 20:18:03.690</v>
      </c>
      <c r="C338" t="str">
        <f t="shared" si="32"/>
        <v>FFDFD3C0</v>
      </c>
      <c r="D338" t="s">
        <v>123</v>
      </c>
      <c r="E338">
        <v>27</v>
      </c>
      <c r="H338">
        <v>102</v>
      </c>
      <c r="I338" t="s">
        <v>151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"20:18:03.242"</f>
        <v>20:18:03.242</v>
      </c>
      <c r="T338" t="str">
        <f>"20:18:03.142"</f>
        <v>20:18:03.142</v>
      </c>
      <c r="U338" t="str">
        <f t="shared" si="38"/>
        <v>A8A14F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9</v>
      </c>
      <c r="AF338" t="s">
        <v>125</v>
      </c>
      <c r="AG338">
        <v>0</v>
      </c>
      <c r="AH338">
        <v>3</v>
      </c>
      <c r="AI338">
        <v>1</v>
      </c>
      <c r="AJ338">
        <v>0</v>
      </c>
      <c r="AK338" t="s">
        <v>158</v>
      </c>
      <c r="AL338">
        <v>36.110387000000003</v>
      </c>
      <c r="AM338" t="s">
        <v>366</v>
      </c>
      <c r="AN338">
        <v>-79.968087999999995</v>
      </c>
      <c r="AO338">
        <v>100</v>
      </c>
      <c r="AP338">
        <v>1800</v>
      </c>
      <c r="AQ338" t="s">
        <v>129</v>
      </c>
      <c r="AR338">
        <v>20</v>
      </c>
      <c r="AS338">
        <v>54</v>
      </c>
      <c r="AT338">
        <v>-384</v>
      </c>
      <c r="BB338" t="str">
        <f t="shared" si="39"/>
        <v>1200</v>
      </c>
      <c r="BC338">
        <v>1</v>
      </c>
      <c r="BD338" t="str">
        <f t="shared" si="33"/>
        <v xml:space="preserve">N655WP  </v>
      </c>
      <c r="BE338">
        <v>1</v>
      </c>
      <c r="BG338">
        <v>0</v>
      </c>
      <c r="BH338">
        <v>0</v>
      </c>
      <c r="BI338">
        <v>0</v>
      </c>
      <c r="BJ338">
        <v>1775</v>
      </c>
      <c r="BK338">
        <v>-25</v>
      </c>
      <c r="BL338" t="s">
        <v>180</v>
      </c>
      <c r="BM338">
        <v>1</v>
      </c>
      <c r="BN338">
        <v>1</v>
      </c>
      <c r="BO338">
        <v>1</v>
      </c>
      <c r="BP338">
        <v>0</v>
      </c>
      <c r="BS338">
        <v>0</v>
      </c>
      <c r="BT338">
        <v>0</v>
      </c>
      <c r="BU338">
        <v>0</v>
      </c>
      <c r="CE338" t="str">
        <f>"20:18:03.248"</f>
        <v>20:18:03.248</v>
      </c>
      <c r="CF338">
        <v>248296710</v>
      </c>
      <c r="CS338">
        <v>3</v>
      </c>
      <c r="CT338">
        <v>2</v>
      </c>
      <c r="CU338">
        <v>0</v>
      </c>
      <c r="CV338">
        <v>2</v>
      </c>
      <c r="CW338">
        <v>0</v>
      </c>
      <c r="CX338">
        <v>6</v>
      </c>
      <c r="CY338">
        <v>7</v>
      </c>
      <c r="CZ338" t="s">
        <v>131</v>
      </c>
      <c r="DA338">
        <v>403</v>
      </c>
      <c r="DB338">
        <v>0</v>
      </c>
      <c r="DC338" t="s">
        <v>199</v>
      </c>
      <c r="DD338" t="s">
        <v>200</v>
      </c>
      <c r="DG338">
        <v>195328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25">
      <c r="A339" t="str">
        <f>"10/06/2022 20:18:03.690"</f>
        <v>10/06/2022 20:18:03.690</v>
      </c>
      <c r="C339" t="str">
        <f t="shared" si="32"/>
        <v>FFDFD3C0</v>
      </c>
      <c r="D339" t="s">
        <v>134</v>
      </c>
      <c r="E339">
        <v>4</v>
      </c>
      <c r="F339">
        <v>1004</v>
      </c>
      <c r="G339" t="s">
        <v>135</v>
      </c>
      <c r="J339" t="s">
        <v>136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"20:18:03.242"</f>
        <v>20:18:03.242</v>
      </c>
      <c r="T339" t="str">
        <f>"20:18:03.142"</f>
        <v>20:18:03.142</v>
      </c>
      <c r="U339" t="str">
        <f t="shared" si="38"/>
        <v>A8A14F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9</v>
      </c>
      <c r="AF339" t="s">
        <v>125</v>
      </c>
      <c r="AG339">
        <v>0</v>
      </c>
      <c r="AH339">
        <v>3</v>
      </c>
      <c r="AI339">
        <v>1</v>
      </c>
      <c r="AJ339">
        <v>0</v>
      </c>
      <c r="AK339" t="s">
        <v>158</v>
      </c>
      <c r="AL339">
        <v>36.110387000000003</v>
      </c>
      <c r="AM339" t="s">
        <v>366</v>
      </c>
      <c r="AN339">
        <v>-79.968087999999995</v>
      </c>
      <c r="AO339">
        <v>100</v>
      </c>
      <c r="AP339">
        <v>1800</v>
      </c>
      <c r="AQ339" t="s">
        <v>129</v>
      </c>
      <c r="AR339">
        <v>20</v>
      </c>
      <c r="AS339">
        <v>54</v>
      </c>
      <c r="AT339">
        <v>-384</v>
      </c>
      <c r="BB339" t="str">
        <f t="shared" si="39"/>
        <v>1200</v>
      </c>
      <c r="BC339">
        <v>1</v>
      </c>
      <c r="BD339" t="str">
        <f t="shared" si="33"/>
        <v xml:space="preserve">N655WP  </v>
      </c>
      <c r="BE339">
        <v>1</v>
      </c>
      <c r="BG339">
        <v>0</v>
      </c>
      <c r="BH339">
        <v>0</v>
      </c>
      <c r="BI339">
        <v>0</v>
      </c>
      <c r="BJ339">
        <v>1775</v>
      </c>
      <c r="BK339">
        <v>-25</v>
      </c>
      <c r="BL339" t="s">
        <v>180</v>
      </c>
      <c r="BM339">
        <v>1</v>
      </c>
      <c r="BN339">
        <v>1</v>
      </c>
      <c r="BO339">
        <v>1</v>
      </c>
      <c r="BP339">
        <v>0</v>
      </c>
      <c r="BS339">
        <v>0</v>
      </c>
      <c r="BT339">
        <v>0</v>
      </c>
      <c r="BU339">
        <v>0</v>
      </c>
      <c r="CE339" t="str">
        <f>"20:18:03.248"</f>
        <v>20:18:03.248</v>
      </c>
      <c r="CF339">
        <v>248296710</v>
      </c>
      <c r="CS339">
        <v>3</v>
      </c>
      <c r="CT339">
        <v>2</v>
      </c>
      <c r="CU339">
        <v>0</v>
      </c>
      <c r="CV339">
        <v>2</v>
      </c>
      <c r="CW339">
        <v>0</v>
      </c>
      <c r="CX339">
        <v>6</v>
      </c>
      <c r="CY339">
        <v>7</v>
      </c>
      <c r="CZ339" t="s">
        <v>131</v>
      </c>
      <c r="DA339">
        <v>403</v>
      </c>
      <c r="DB339">
        <v>0</v>
      </c>
      <c r="DC339" t="s">
        <v>199</v>
      </c>
      <c r="DD339" t="s">
        <v>200</v>
      </c>
      <c r="DG339">
        <v>195328</v>
      </c>
      <c r="DI339">
        <v>1</v>
      </c>
      <c r="DJ339">
        <v>0</v>
      </c>
      <c r="DK339">
        <v>1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25">
      <c r="A340" t="str">
        <f>"10/06/2022 20:18:04.096"</f>
        <v>10/06/2022 20:18:04.096</v>
      </c>
      <c r="C340" t="str">
        <f t="shared" si="32"/>
        <v>FFDFD3C0</v>
      </c>
      <c r="D340" t="s">
        <v>134</v>
      </c>
      <c r="E340">
        <v>5</v>
      </c>
      <c r="F340">
        <v>1005</v>
      </c>
      <c r="G340" t="s">
        <v>155</v>
      </c>
      <c r="J340" t="s">
        <v>136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"20:18:03.797"</f>
        <v>20:18:03.797</v>
      </c>
      <c r="T340" t="str">
        <f>"20:18:03.697"</f>
        <v>20:18:03.697</v>
      </c>
      <c r="U340" t="str">
        <f t="shared" si="38"/>
        <v>A8A14F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9</v>
      </c>
      <c r="AF340" t="s">
        <v>145</v>
      </c>
      <c r="AG340">
        <v>0</v>
      </c>
      <c r="AH340">
        <v>3</v>
      </c>
      <c r="AI340">
        <v>1</v>
      </c>
      <c r="AJ340">
        <v>0</v>
      </c>
      <c r="AK340" t="s">
        <v>156</v>
      </c>
      <c r="AL340">
        <v>36.110494000000003</v>
      </c>
      <c r="AM340" t="s">
        <v>386</v>
      </c>
      <c r="AN340">
        <v>-79.968001999999998</v>
      </c>
      <c r="AO340">
        <v>100</v>
      </c>
      <c r="AP340">
        <v>1800</v>
      </c>
      <c r="AQ340" t="s">
        <v>129</v>
      </c>
      <c r="AR340">
        <v>21</v>
      </c>
      <c r="AS340">
        <v>53</v>
      </c>
      <c r="AT340">
        <v>-832</v>
      </c>
      <c r="BB340" t="str">
        <f t="shared" si="39"/>
        <v>1200</v>
      </c>
      <c r="BC340">
        <v>1</v>
      </c>
      <c r="BD340" t="str">
        <f t="shared" si="33"/>
        <v xml:space="preserve">N655WP  </v>
      </c>
      <c r="BE340">
        <v>1</v>
      </c>
      <c r="BG340">
        <v>0</v>
      </c>
      <c r="BH340">
        <v>0</v>
      </c>
      <c r="BI340">
        <v>0</v>
      </c>
      <c r="BJ340">
        <v>1775</v>
      </c>
      <c r="BK340">
        <v>-25</v>
      </c>
      <c r="BL340" t="s">
        <v>148</v>
      </c>
      <c r="BM340">
        <v>1</v>
      </c>
      <c r="BN340">
        <v>1</v>
      </c>
      <c r="BO340">
        <v>1</v>
      </c>
      <c r="BP340">
        <v>0</v>
      </c>
      <c r="BS340">
        <v>0</v>
      </c>
      <c r="BT340">
        <v>0</v>
      </c>
      <c r="BU340">
        <v>0</v>
      </c>
      <c r="CE340" t="str">
        <f>"20:18:03.803"</f>
        <v>20:18:03.803</v>
      </c>
      <c r="CF340">
        <v>803170784</v>
      </c>
      <c r="CS340">
        <v>3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131</v>
      </c>
      <c r="DA340">
        <v>404</v>
      </c>
      <c r="DB340">
        <v>0</v>
      </c>
      <c r="DC340" t="s">
        <v>152</v>
      </c>
      <c r="DD340" t="s">
        <v>153</v>
      </c>
      <c r="DG340">
        <v>13912076</v>
      </c>
      <c r="DI340">
        <v>1</v>
      </c>
      <c r="DJ340">
        <v>0</v>
      </c>
      <c r="DK340">
        <v>0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25">
      <c r="A341" t="str">
        <f>"10/06/2022 20:18:04.548"</f>
        <v>10/06/2022 20:18:04.548</v>
      </c>
      <c r="C341" t="str">
        <f t="shared" si="32"/>
        <v>FFDFD3C0</v>
      </c>
      <c r="D341" t="s">
        <v>123</v>
      </c>
      <c r="E341">
        <v>25</v>
      </c>
      <c r="H341">
        <v>100</v>
      </c>
      <c r="I341" t="s">
        <v>124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"20:18:04.250"</f>
        <v>20:18:04.250</v>
      </c>
      <c r="T341" t="str">
        <f>"20:18:03.750"</f>
        <v>20:18:03.750</v>
      </c>
      <c r="U341" t="str">
        <f t="shared" si="38"/>
        <v>A8A14F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9</v>
      </c>
      <c r="AF341" t="s">
        <v>125</v>
      </c>
      <c r="AG341">
        <v>0</v>
      </c>
      <c r="AH341">
        <v>3</v>
      </c>
      <c r="AI341">
        <v>1</v>
      </c>
      <c r="AJ341">
        <v>0</v>
      </c>
      <c r="AK341" t="s">
        <v>387</v>
      </c>
      <c r="AL341">
        <v>36.110644000000001</v>
      </c>
      <c r="AM341" t="s">
        <v>388</v>
      </c>
      <c r="AN341">
        <v>-79.967937000000006</v>
      </c>
      <c r="AO341">
        <v>100</v>
      </c>
      <c r="AP341">
        <v>1800</v>
      </c>
      <c r="AQ341" t="s">
        <v>129</v>
      </c>
      <c r="AR341">
        <v>21</v>
      </c>
      <c r="AS341">
        <v>53</v>
      </c>
      <c r="AT341">
        <v>-832</v>
      </c>
      <c r="BB341" t="str">
        <f t="shared" si="39"/>
        <v>1200</v>
      </c>
      <c r="BC341">
        <v>1</v>
      </c>
      <c r="BD341" t="str">
        <f t="shared" si="33"/>
        <v xml:space="preserve">N655WP  </v>
      </c>
      <c r="BE341">
        <v>1</v>
      </c>
      <c r="BG341">
        <v>0</v>
      </c>
      <c r="BH341">
        <v>0</v>
      </c>
      <c r="BI341">
        <v>0</v>
      </c>
      <c r="BJ341">
        <v>1775</v>
      </c>
      <c r="BK341">
        <v>-25</v>
      </c>
      <c r="BL341" t="s">
        <v>180</v>
      </c>
      <c r="BM341">
        <v>1</v>
      </c>
      <c r="BN341">
        <v>1</v>
      </c>
      <c r="BO341">
        <v>1</v>
      </c>
      <c r="BP341">
        <v>0</v>
      </c>
      <c r="BS341">
        <v>0</v>
      </c>
      <c r="BT341">
        <v>0</v>
      </c>
      <c r="BU341">
        <v>0</v>
      </c>
      <c r="CE341" t="str">
        <f>"20:18:04.253"</f>
        <v>20:18:04.253</v>
      </c>
      <c r="CF341">
        <v>253198868</v>
      </c>
      <c r="CS341">
        <v>3</v>
      </c>
      <c r="CT341">
        <v>2</v>
      </c>
      <c r="CU341">
        <v>0</v>
      </c>
      <c r="CV341">
        <v>2</v>
      </c>
      <c r="CW341">
        <v>0</v>
      </c>
      <c r="CX341">
        <v>6</v>
      </c>
      <c r="CY341">
        <v>7</v>
      </c>
      <c r="CZ341" t="s">
        <v>131</v>
      </c>
      <c r="DA341">
        <v>403</v>
      </c>
      <c r="DB341">
        <v>0</v>
      </c>
      <c r="DC341" t="s">
        <v>199</v>
      </c>
      <c r="DD341" t="s">
        <v>200</v>
      </c>
      <c r="DG341">
        <v>197009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25">
      <c r="A342" t="str">
        <f>"10/06/2022 20:18:04.548"</f>
        <v>10/06/2022 20:18:04.548</v>
      </c>
      <c r="C342" t="str">
        <f t="shared" si="32"/>
        <v>FFDFD3C0</v>
      </c>
      <c r="D342" t="s">
        <v>123</v>
      </c>
      <c r="E342">
        <v>27</v>
      </c>
      <c r="H342">
        <v>102</v>
      </c>
      <c r="I342" t="s">
        <v>151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"20:18:04.250"</f>
        <v>20:18:04.250</v>
      </c>
      <c r="T342" t="str">
        <f>"20:18:03.750"</f>
        <v>20:18:03.750</v>
      </c>
      <c r="U342" t="str">
        <f t="shared" si="38"/>
        <v>A8A14F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9</v>
      </c>
      <c r="AF342" t="s">
        <v>125</v>
      </c>
      <c r="AG342">
        <v>0</v>
      </c>
      <c r="AH342">
        <v>3</v>
      </c>
      <c r="AI342">
        <v>1</v>
      </c>
      <c r="AJ342">
        <v>0</v>
      </c>
      <c r="AK342" t="s">
        <v>387</v>
      </c>
      <c r="AL342">
        <v>36.110644000000001</v>
      </c>
      <c r="AM342" t="s">
        <v>388</v>
      </c>
      <c r="AN342">
        <v>-79.967937000000006</v>
      </c>
      <c r="AO342">
        <v>100</v>
      </c>
      <c r="AP342">
        <v>1800</v>
      </c>
      <c r="AQ342" t="s">
        <v>129</v>
      </c>
      <c r="AR342">
        <v>21</v>
      </c>
      <c r="AS342">
        <v>53</v>
      </c>
      <c r="AT342">
        <v>-832</v>
      </c>
      <c r="BB342" t="str">
        <f t="shared" si="39"/>
        <v>1200</v>
      </c>
      <c r="BC342">
        <v>1</v>
      </c>
      <c r="BD342" t="str">
        <f t="shared" si="33"/>
        <v xml:space="preserve">N655WP  </v>
      </c>
      <c r="BE342">
        <v>1</v>
      </c>
      <c r="BG342">
        <v>0</v>
      </c>
      <c r="BH342">
        <v>0</v>
      </c>
      <c r="BI342">
        <v>0</v>
      </c>
      <c r="BJ342">
        <v>1775</v>
      </c>
      <c r="BK342">
        <v>-25</v>
      </c>
      <c r="BL342" t="s">
        <v>180</v>
      </c>
      <c r="BM342">
        <v>1</v>
      </c>
      <c r="BN342">
        <v>1</v>
      </c>
      <c r="BO342">
        <v>1</v>
      </c>
      <c r="BP342">
        <v>0</v>
      </c>
      <c r="BS342">
        <v>0</v>
      </c>
      <c r="BT342">
        <v>0</v>
      </c>
      <c r="BU342">
        <v>0</v>
      </c>
      <c r="CE342" t="str">
        <f>"20:18:04.253"</f>
        <v>20:18:04.253</v>
      </c>
      <c r="CF342">
        <v>253198868</v>
      </c>
      <c r="CS342">
        <v>3</v>
      </c>
      <c r="CT342">
        <v>2</v>
      </c>
      <c r="CU342">
        <v>0</v>
      </c>
      <c r="CV342">
        <v>2</v>
      </c>
      <c r="CW342">
        <v>0</v>
      </c>
      <c r="CX342">
        <v>6</v>
      </c>
      <c r="CY342">
        <v>7</v>
      </c>
      <c r="CZ342" t="s">
        <v>131</v>
      </c>
      <c r="DA342">
        <v>403</v>
      </c>
      <c r="DB342">
        <v>0</v>
      </c>
      <c r="DC342" t="s">
        <v>199</v>
      </c>
      <c r="DD342" t="s">
        <v>200</v>
      </c>
      <c r="DG342">
        <v>197009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25">
      <c r="A343" t="str">
        <f>"10/06/2022 20:18:04.548"</f>
        <v>10/06/2022 20:18:04.548</v>
      </c>
      <c r="C343" t="str">
        <f t="shared" si="32"/>
        <v>FFDFD3C0</v>
      </c>
      <c r="D343" t="s">
        <v>134</v>
      </c>
      <c r="E343">
        <v>4</v>
      </c>
      <c r="F343">
        <v>1004</v>
      </c>
      <c r="G343" t="s">
        <v>135</v>
      </c>
      <c r="J343" t="s">
        <v>136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"20:18:04.250"</f>
        <v>20:18:04.250</v>
      </c>
      <c r="T343" t="str">
        <f>"20:18:03.750"</f>
        <v>20:18:03.750</v>
      </c>
      <c r="U343" t="str">
        <f t="shared" si="38"/>
        <v>A8A14F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9</v>
      </c>
      <c r="AF343" t="s">
        <v>125</v>
      </c>
      <c r="AG343">
        <v>0</v>
      </c>
      <c r="AH343">
        <v>3</v>
      </c>
      <c r="AI343">
        <v>1</v>
      </c>
      <c r="AJ343">
        <v>0</v>
      </c>
      <c r="AK343" t="s">
        <v>387</v>
      </c>
      <c r="AL343">
        <v>36.110644000000001</v>
      </c>
      <c r="AM343" t="s">
        <v>388</v>
      </c>
      <c r="AN343">
        <v>-79.967937000000006</v>
      </c>
      <c r="AO343">
        <v>100</v>
      </c>
      <c r="AP343">
        <v>1800</v>
      </c>
      <c r="AQ343" t="s">
        <v>129</v>
      </c>
      <c r="AR343">
        <v>21</v>
      </c>
      <c r="AS343">
        <v>53</v>
      </c>
      <c r="AT343">
        <v>-832</v>
      </c>
      <c r="BB343" t="str">
        <f t="shared" si="39"/>
        <v>1200</v>
      </c>
      <c r="BC343">
        <v>1</v>
      </c>
      <c r="BD343" t="str">
        <f t="shared" si="33"/>
        <v xml:space="preserve">N655WP  </v>
      </c>
      <c r="BE343">
        <v>1</v>
      </c>
      <c r="BG343">
        <v>0</v>
      </c>
      <c r="BH343">
        <v>0</v>
      </c>
      <c r="BI343">
        <v>0</v>
      </c>
      <c r="BJ343">
        <v>1775</v>
      </c>
      <c r="BK343">
        <v>-25</v>
      </c>
      <c r="BL343" t="s">
        <v>180</v>
      </c>
      <c r="BM343">
        <v>1</v>
      </c>
      <c r="BN343">
        <v>1</v>
      </c>
      <c r="BO343">
        <v>1</v>
      </c>
      <c r="BP343">
        <v>0</v>
      </c>
      <c r="BS343">
        <v>0</v>
      </c>
      <c r="BT343">
        <v>0</v>
      </c>
      <c r="BU343">
        <v>0</v>
      </c>
      <c r="CE343" t="str">
        <f>"20:18:04.253"</f>
        <v>20:18:04.253</v>
      </c>
      <c r="CF343">
        <v>253198868</v>
      </c>
      <c r="CS343">
        <v>3</v>
      </c>
      <c r="CT343">
        <v>2</v>
      </c>
      <c r="CU343">
        <v>0</v>
      </c>
      <c r="CV343">
        <v>2</v>
      </c>
      <c r="CW343">
        <v>0</v>
      </c>
      <c r="CX343">
        <v>6</v>
      </c>
      <c r="CY343">
        <v>7</v>
      </c>
      <c r="CZ343" t="s">
        <v>131</v>
      </c>
      <c r="DA343">
        <v>403</v>
      </c>
      <c r="DB343">
        <v>0</v>
      </c>
      <c r="DC343" t="s">
        <v>199</v>
      </c>
      <c r="DD343" t="s">
        <v>200</v>
      </c>
      <c r="DG343">
        <v>197009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25">
      <c r="A344" t="str">
        <f>"10/06/2022 20:18:05.157"</f>
        <v>10/06/2022 20:18:05.157</v>
      </c>
      <c r="C344" t="str">
        <f t="shared" si="32"/>
        <v>FFDFD3C0</v>
      </c>
      <c r="D344" t="s">
        <v>134</v>
      </c>
      <c r="E344">
        <v>5</v>
      </c>
      <c r="F344">
        <v>1005</v>
      </c>
      <c r="G344" t="s">
        <v>155</v>
      </c>
      <c r="J344" t="s">
        <v>136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"20:18:04.742"</f>
        <v>20:18:04.742</v>
      </c>
      <c r="T344" t="str">
        <f>"20:18:04.342"</f>
        <v>20:18:04.342</v>
      </c>
      <c r="U344" t="str">
        <f t="shared" si="38"/>
        <v>A8A14F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9</v>
      </c>
      <c r="AF344" t="s">
        <v>145</v>
      </c>
      <c r="AG344">
        <v>0</v>
      </c>
      <c r="AH344">
        <v>3</v>
      </c>
      <c r="AI344">
        <v>1</v>
      </c>
      <c r="AJ344">
        <v>0</v>
      </c>
      <c r="AK344" t="s">
        <v>389</v>
      </c>
      <c r="AL344">
        <v>36.110729999999997</v>
      </c>
      <c r="AM344" t="s">
        <v>363</v>
      </c>
      <c r="AN344">
        <v>-79.967872999999997</v>
      </c>
      <c r="AO344">
        <v>100</v>
      </c>
      <c r="AP344">
        <v>1800</v>
      </c>
      <c r="AQ344" t="s">
        <v>129</v>
      </c>
      <c r="AR344">
        <v>22</v>
      </c>
      <c r="AS344">
        <v>52</v>
      </c>
      <c r="AT344">
        <v>-1280</v>
      </c>
      <c r="BB344" t="str">
        <f t="shared" si="39"/>
        <v>1200</v>
      </c>
      <c r="BC344">
        <v>1</v>
      </c>
      <c r="BD344" t="str">
        <f t="shared" si="33"/>
        <v xml:space="preserve">N655WP  </v>
      </c>
      <c r="BE344">
        <v>1</v>
      </c>
      <c r="BG344">
        <v>0</v>
      </c>
      <c r="BH344">
        <v>0</v>
      </c>
      <c r="BI344">
        <v>0</v>
      </c>
      <c r="BJ344">
        <v>1750</v>
      </c>
      <c r="BK344">
        <v>-50</v>
      </c>
      <c r="BL344" t="s">
        <v>148</v>
      </c>
      <c r="BM344">
        <v>1</v>
      </c>
      <c r="BN344">
        <v>1</v>
      </c>
      <c r="BO344">
        <v>1</v>
      </c>
      <c r="BP344">
        <v>0</v>
      </c>
      <c r="BS344">
        <v>0</v>
      </c>
      <c r="BT344">
        <v>0</v>
      </c>
      <c r="BU344">
        <v>0</v>
      </c>
      <c r="CE344" t="str">
        <f>"20:18:04.748"</f>
        <v>20:18:04.748</v>
      </c>
      <c r="CF344">
        <v>748078821</v>
      </c>
      <c r="CS344">
        <v>3</v>
      </c>
      <c r="CT344">
        <v>2</v>
      </c>
      <c r="CU344">
        <v>0</v>
      </c>
      <c r="CV344">
        <v>2</v>
      </c>
      <c r="CW344">
        <v>0</v>
      </c>
      <c r="CX344">
        <v>7</v>
      </c>
      <c r="CY344">
        <v>7</v>
      </c>
      <c r="CZ344" t="s">
        <v>131</v>
      </c>
      <c r="DA344">
        <v>404</v>
      </c>
      <c r="DB344">
        <v>0</v>
      </c>
      <c r="DC344" t="s">
        <v>152</v>
      </c>
      <c r="DD344" t="s">
        <v>153</v>
      </c>
      <c r="DG344">
        <v>13912253</v>
      </c>
      <c r="DI344">
        <v>1</v>
      </c>
      <c r="DJ344">
        <v>0</v>
      </c>
      <c r="DK344">
        <v>0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25">
      <c r="A345" t="str">
        <f>"10/06/2022 20:18:05.688"</f>
        <v>10/06/2022 20:18:05.688</v>
      </c>
      <c r="C345" t="str">
        <f t="shared" si="32"/>
        <v>FFDFD3C0</v>
      </c>
      <c r="D345" t="s">
        <v>123</v>
      </c>
      <c r="E345">
        <v>25</v>
      </c>
      <c r="H345">
        <v>100</v>
      </c>
      <c r="I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"20:18:05.266"</f>
        <v>20:18:05.266</v>
      </c>
      <c r="T345" t="str">
        <f>"20:18:02.666"</f>
        <v>20:18:02.666</v>
      </c>
      <c r="U345" t="str">
        <f t="shared" si="38"/>
        <v>A8A14F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9</v>
      </c>
      <c r="AF345" t="s">
        <v>125</v>
      </c>
      <c r="AG345">
        <v>0</v>
      </c>
      <c r="AH345">
        <v>3</v>
      </c>
      <c r="AI345">
        <v>1</v>
      </c>
      <c r="AJ345">
        <v>0</v>
      </c>
      <c r="AK345" t="s">
        <v>143</v>
      </c>
      <c r="AL345">
        <v>36.110858999999998</v>
      </c>
      <c r="AM345" t="s">
        <v>390</v>
      </c>
      <c r="AN345">
        <v>-79.967787000000001</v>
      </c>
      <c r="AO345">
        <v>100</v>
      </c>
      <c r="AP345">
        <v>2200</v>
      </c>
      <c r="AQ345" t="s">
        <v>129</v>
      </c>
      <c r="AR345">
        <v>20</v>
      </c>
      <c r="AS345">
        <v>56</v>
      </c>
      <c r="AT345">
        <v>-256</v>
      </c>
      <c r="BB345" t="str">
        <f t="shared" si="39"/>
        <v>1200</v>
      </c>
      <c r="BC345">
        <v>1</v>
      </c>
      <c r="BD345" t="str">
        <f t="shared" si="33"/>
        <v xml:space="preserve">N655WP  </v>
      </c>
      <c r="BE345">
        <v>1</v>
      </c>
      <c r="BG345">
        <v>0</v>
      </c>
      <c r="BH345">
        <v>0</v>
      </c>
      <c r="BI345">
        <v>0</v>
      </c>
      <c r="BJ345">
        <v>1775</v>
      </c>
      <c r="BK345">
        <v>-425</v>
      </c>
      <c r="BL345" t="s">
        <v>180</v>
      </c>
      <c r="BM345">
        <v>1</v>
      </c>
      <c r="BN345">
        <v>1</v>
      </c>
      <c r="BO345">
        <v>1</v>
      </c>
      <c r="BP345">
        <v>0</v>
      </c>
      <c r="BS345">
        <v>0</v>
      </c>
      <c r="BT345">
        <v>0</v>
      </c>
      <c r="BU345">
        <v>0</v>
      </c>
      <c r="CE345" t="str">
        <f>"20:18:05.273"</f>
        <v>20:18:05.273</v>
      </c>
      <c r="CF345">
        <v>273340127</v>
      </c>
      <c r="CS345">
        <v>3</v>
      </c>
      <c r="CT345">
        <v>2</v>
      </c>
      <c r="CU345">
        <v>0</v>
      </c>
      <c r="CV345">
        <v>2</v>
      </c>
      <c r="CW345">
        <v>0</v>
      </c>
      <c r="CX345">
        <v>1</v>
      </c>
      <c r="CY345">
        <v>7</v>
      </c>
      <c r="CZ345" t="s">
        <v>131</v>
      </c>
      <c r="DA345">
        <v>391</v>
      </c>
      <c r="DB345">
        <v>1</v>
      </c>
      <c r="DC345" t="s">
        <v>132</v>
      </c>
      <c r="DD345" t="s">
        <v>133</v>
      </c>
      <c r="DG345">
        <v>8313135</v>
      </c>
      <c r="DI345">
        <v>1</v>
      </c>
      <c r="DJ345">
        <v>0</v>
      </c>
      <c r="DK345">
        <v>0</v>
      </c>
      <c r="DL345">
        <v>0</v>
      </c>
      <c r="DM345">
        <v>0</v>
      </c>
      <c r="DN345">
        <v>1</v>
      </c>
      <c r="DO345">
        <v>1</v>
      </c>
      <c r="DP345">
        <v>0</v>
      </c>
      <c r="DQ345">
        <v>0</v>
      </c>
      <c r="DR345">
        <v>1</v>
      </c>
      <c r="DS345">
        <v>0</v>
      </c>
    </row>
    <row r="346" spans="1:123" x14ac:dyDescent="0.25">
      <c r="A346" t="str">
        <f>"10/06/2022 20:18:05.688"</f>
        <v>10/06/2022 20:18:05.688</v>
      </c>
      <c r="C346" t="str">
        <f t="shared" si="32"/>
        <v>FFDFD3C0</v>
      </c>
      <c r="D346" t="s">
        <v>134</v>
      </c>
      <c r="E346">
        <v>4</v>
      </c>
      <c r="F346">
        <v>1004</v>
      </c>
      <c r="G346" t="s">
        <v>135</v>
      </c>
      <c r="J346" t="s">
        <v>136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"20:18:05.266"</f>
        <v>20:18:05.266</v>
      </c>
      <c r="T346" t="str">
        <f>"20:18:02.666"</f>
        <v>20:18:02.666</v>
      </c>
      <c r="U346" t="str">
        <f t="shared" si="38"/>
        <v>A8A14F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9</v>
      </c>
      <c r="AF346" t="s">
        <v>125</v>
      </c>
      <c r="AG346">
        <v>0</v>
      </c>
      <c r="AH346">
        <v>3</v>
      </c>
      <c r="AI346">
        <v>1</v>
      </c>
      <c r="AJ346">
        <v>0</v>
      </c>
      <c r="AK346" t="s">
        <v>143</v>
      </c>
      <c r="AL346">
        <v>36.110858999999998</v>
      </c>
      <c r="AM346" t="s">
        <v>390</v>
      </c>
      <c r="AN346">
        <v>-79.967787000000001</v>
      </c>
      <c r="AO346">
        <v>100</v>
      </c>
      <c r="AP346">
        <v>2200</v>
      </c>
      <c r="AQ346" t="s">
        <v>129</v>
      </c>
      <c r="AR346">
        <v>20</v>
      </c>
      <c r="AS346">
        <v>56</v>
      </c>
      <c r="AT346">
        <v>-256</v>
      </c>
      <c r="BB346" t="str">
        <f t="shared" si="39"/>
        <v>1200</v>
      </c>
      <c r="BC346">
        <v>1</v>
      </c>
      <c r="BD346" t="str">
        <f t="shared" si="33"/>
        <v xml:space="preserve">N655WP  </v>
      </c>
      <c r="BE346">
        <v>1</v>
      </c>
      <c r="BG346">
        <v>0</v>
      </c>
      <c r="BH346">
        <v>0</v>
      </c>
      <c r="BI346">
        <v>0</v>
      </c>
      <c r="BJ346">
        <v>1775</v>
      </c>
      <c r="BK346">
        <v>-425</v>
      </c>
      <c r="BL346" t="s">
        <v>180</v>
      </c>
      <c r="BM346">
        <v>1</v>
      </c>
      <c r="BN346">
        <v>1</v>
      </c>
      <c r="BO346">
        <v>1</v>
      </c>
      <c r="BP346">
        <v>0</v>
      </c>
      <c r="BS346">
        <v>0</v>
      </c>
      <c r="BT346">
        <v>0</v>
      </c>
      <c r="BU346">
        <v>0</v>
      </c>
      <c r="CE346" t="str">
        <f>"20:18:05.273"</f>
        <v>20:18:05.273</v>
      </c>
      <c r="CF346">
        <v>273340127</v>
      </c>
      <c r="CS346">
        <v>3</v>
      </c>
      <c r="CT346">
        <v>2</v>
      </c>
      <c r="CU346">
        <v>0</v>
      </c>
      <c r="CV346">
        <v>2</v>
      </c>
      <c r="CW346">
        <v>0</v>
      </c>
      <c r="CX346">
        <v>1</v>
      </c>
      <c r="CY346">
        <v>7</v>
      </c>
      <c r="CZ346" t="s">
        <v>131</v>
      </c>
      <c r="DA346">
        <v>391</v>
      </c>
      <c r="DB346">
        <v>1</v>
      </c>
      <c r="DC346" t="s">
        <v>132</v>
      </c>
      <c r="DD346" t="s">
        <v>133</v>
      </c>
      <c r="DG346">
        <v>8313135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1</v>
      </c>
      <c r="DO346">
        <v>1</v>
      </c>
      <c r="DP346">
        <v>0</v>
      </c>
      <c r="DQ346">
        <v>0</v>
      </c>
      <c r="DR346">
        <v>1</v>
      </c>
      <c r="DS346">
        <v>0</v>
      </c>
    </row>
    <row r="347" spans="1:123" x14ac:dyDescent="0.25">
      <c r="A347" t="str">
        <f>"10/06/2022 20:18:05.954"</f>
        <v>10/06/2022 20:18:05.954</v>
      </c>
      <c r="C347" t="str">
        <f t="shared" si="32"/>
        <v>FFDFD3C0</v>
      </c>
      <c r="D347" t="s">
        <v>134</v>
      </c>
      <c r="E347">
        <v>5</v>
      </c>
      <c r="F347">
        <v>1005</v>
      </c>
      <c r="G347" t="s">
        <v>155</v>
      </c>
      <c r="J347" t="s">
        <v>136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"20:18:05.688"</f>
        <v>20:18:05.688</v>
      </c>
      <c r="T347" t="str">
        <f>"20:18:05.288"</f>
        <v>20:18:05.288</v>
      </c>
      <c r="U347" t="str">
        <f t="shared" si="38"/>
        <v>A8A14F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9</v>
      </c>
      <c r="AF347" t="s">
        <v>145</v>
      </c>
      <c r="AG347">
        <v>0</v>
      </c>
      <c r="AH347">
        <v>3</v>
      </c>
      <c r="AI347">
        <v>1</v>
      </c>
      <c r="AJ347">
        <v>0</v>
      </c>
      <c r="AK347" t="s">
        <v>391</v>
      </c>
      <c r="AL347">
        <v>36.110945000000001</v>
      </c>
      <c r="AM347" t="s">
        <v>392</v>
      </c>
      <c r="AN347">
        <v>-79.967723000000007</v>
      </c>
      <c r="AO347">
        <v>100</v>
      </c>
      <c r="AP347">
        <v>1800</v>
      </c>
      <c r="AQ347" t="s">
        <v>129</v>
      </c>
      <c r="AR347">
        <v>24</v>
      </c>
      <c r="AS347">
        <v>53</v>
      </c>
      <c r="AT347">
        <v>-896</v>
      </c>
      <c r="BB347" t="str">
        <f t="shared" si="39"/>
        <v>1200</v>
      </c>
      <c r="BC347">
        <v>1</v>
      </c>
      <c r="BD347" t="str">
        <f t="shared" si="33"/>
        <v xml:space="preserve">N655WP  </v>
      </c>
      <c r="BE347">
        <v>1</v>
      </c>
      <c r="BG347">
        <v>0</v>
      </c>
      <c r="BH347">
        <v>0</v>
      </c>
      <c r="BI347">
        <v>0</v>
      </c>
      <c r="BJ347">
        <v>1325</v>
      </c>
      <c r="BK347">
        <v>-475</v>
      </c>
      <c r="BL347" t="s">
        <v>148</v>
      </c>
      <c r="BM347">
        <v>1</v>
      </c>
      <c r="BN347">
        <v>1</v>
      </c>
      <c r="BO347">
        <v>1</v>
      </c>
      <c r="BP347">
        <v>0</v>
      </c>
      <c r="BS347">
        <v>0</v>
      </c>
      <c r="BT347">
        <v>0</v>
      </c>
      <c r="BU347">
        <v>0</v>
      </c>
      <c r="CE347" t="str">
        <f>"20:18:05.693"</f>
        <v>20:18:05.693</v>
      </c>
      <c r="CF347">
        <v>692986893</v>
      </c>
      <c r="CS347">
        <v>3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404</v>
      </c>
      <c r="DB347">
        <v>0</v>
      </c>
      <c r="DC347" t="s">
        <v>152</v>
      </c>
      <c r="DD347" t="s">
        <v>153</v>
      </c>
      <c r="DG347">
        <v>13912474</v>
      </c>
      <c r="DI347">
        <v>1</v>
      </c>
      <c r="DJ347">
        <v>0</v>
      </c>
      <c r="DK347">
        <v>0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25">
      <c r="A348" t="str">
        <f>"10/06/2022 20:18:06.454"</f>
        <v>10/06/2022 20:18:06.454</v>
      </c>
      <c r="C348" t="str">
        <f t="shared" si="32"/>
        <v>FFDFD3C0</v>
      </c>
      <c r="D348" t="s">
        <v>123</v>
      </c>
      <c r="E348">
        <v>27</v>
      </c>
      <c r="H348">
        <v>102</v>
      </c>
      <c r="I348" t="s">
        <v>151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"20:18:06.188"</f>
        <v>20:18:06.188</v>
      </c>
      <c r="T348" t="str">
        <f>"20:18:05.288"</f>
        <v>20:18:05.288</v>
      </c>
      <c r="U348" t="str">
        <f t="shared" si="38"/>
        <v>A8A14F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9</v>
      </c>
      <c r="AF348" t="s">
        <v>125</v>
      </c>
      <c r="AG348">
        <v>0</v>
      </c>
      <c r="AH348">
        <v>3</v>
      </c>
      <c r="AI348">
        <v>1</v>
      </c>
      <c r="AJ348">
        <v>0</v>
      </c>
      <c r="AK348" t="s">
        <v>393</v>
      </c>
      <c r="AL348">
        <v>36.111094999999999</v>
      </c>
      <c r="AM348" t="s">
        <v>394</v>
      </c>
      <c r="AN348">
        <v>-79.967701000000005</v>
      </c>
      <c r="AO348">
        <v>100</v>
      </c>
      <c r="AP348">
        <v>1700</v>
      </c>
      <c r="AQ348" t="s">
        <v>129</v>
      </c>
      <c r="AR348">
        <v>24</v>
      </c>
      <c r="AS348">
        <v>53</v>
      </c>
      <c r="AT348">
        <v>-896</v>
      </c>
      <c r="BB348" t="str">
        <f t="shared" si="39"/>
        <v>1200</v>
      </c>
      <c r="BC348">
        <v>1</v>
      </c>
      <c r="BD348" t="str">
        <f t="shared" si="33"/>
        <v xml:space="preserve">N655WP  </v>
      </c>
      <c r="BE348">
        <v>1</v>
      </c>
      <c r="BG348">
        <v>0</v>
      </c>
      <c r="BH348">
        <v>0</v>
      </c>
      <c r="BI348">
        <v>0</v>
      </c>
      <c r="BJ348">
        <v>1325</v>
      </c>
      <c r="BK348">
        <v>-375</v>
      </c>
      <c r="BL348" t="s">
        <v>180</v>
      </c>
      <c r="BM348">
        <v>1</v>
      </c>
      <c r="BN348">
        <v>1</v>
      </c>
      <c r="BO348">
        <v>1</v>
      </c>
      <c r="BP348">
        <v>0</v>
      </c>
      <c r="BS348">
        <v>0</v>
      </c>
      <c r="BT348">
        <v>0</v>
      </c>
      <c r="BU348">
        <v>0</v>
      </c>
      <c r="CE348" t="str">
        <f>"20:18:06.188"</f>
        <v>20:18:06.188</v>
      </c>
      <c r="CF348">
        <v>188010499</v>
      </c>
      <c r="CS348">
        <v>3</v>
      </c>
      <c r="CT348">
        <v>2</v>
      </c>
      <c r="CU348">
        <v>0</v>
      </c>
      <c r="CV348">
        <v>2</v>
      </c>
      <c r="CW348">
        <v>0</v>
      </c>
      <c r="CX348">
        <v>6</v>
      </c>
      <c r="CY348">
        <v>7</v>
      </c>
      <c r="CZ348" t="s">
        <v>131</v>
      </c>
      <c r="DA348">
        <v>403</v>
      </c>
      <c r="DB348">
        <v>0</v>
      </c>
      <c r="DC348" t="s">
        <v>199</v>
      </c>
      <c r="DD348" t="s">
        <v>200</v>
      </c>
      <c r="DG348">
        <v>200539</v>
      </c>
      <c r="DI348">
        <v>1</v>
      </c>
      <c r="DJ348">
        <v>0</v>
      </c>
      <c r="DK348">
        <v>0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25">
      <c r="A349" t="str">
        <f>"10/06/2022 20:18:06.454"</f>
        <v>10/06/2022 20:18:06.454</v>
      </c>
      <c r="C349" t="str">
        <f t="shared" si="32"/>
        <v>FFDFD3C0</v>
      </c>
      <c r="D349" t="s">
        <v>134</v>
      </c>
      <c r="E349">
        <v>4</v>
      </c>
      <c r="F349">
        <v>1004</v>
      </c>
      <c r="G349" t="s">
        <v>135</v>
      </c>
      <c r="J349" t="s">
        <v>136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"20:18:06.188"</f>
        <v>20:18:06.188</v>
      </c>
      <c r="T349" t="str">
        <f>"20:18:05.288"</f>
        <v>20:18:05.288</v>
      </c>
      <c r="U349" t="str">
        <f t="shared" si="38"/>
        <v>A8A14F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9</v>
      </c>
      <c r="AF349" t="s">
        <v>125</v>
      </c>
      <c r="AG349">
        <v>0</v>
      </c>
      <c r="AH349">
        <v>3</v>
      </c>
      <c r="AI349">
        <v>1</v>
      </c>
      <c r="AJ349">
        <v>0</v>
      </c>
      <c r="AK349" t="s">
        <v>393</v>
      </c>
      <c r="AL349">
        <v>36.111094999999999</v>
      </c>
      <c r="AM349" t="s">
        <v>394</v>
      </c>
      <c r="AN349">
        <v>-79.967701000000005</v>
      </c>
      <c r="AO349">
        <v>100</v>
      </c>
      <c r="AP349">
        <v>1700</v>
      </c>
      <c r="AQ349" t="s">
        <v>129</v>
      </c>
      <c r="AR349">
        <v>24</v>
      </c>
      <c r="AS349">
        <v>53</v>
      </c>
      <c r="AT349">
        <v>-896</v>
      </c>
      <c r="BB349" t="str">
        <f t="shared" si="39"/>
        <v>1200</v>
      </c>
      <c r="BC349">
        <v>1</v>
      </c>
      <c r="BD349" t="str">
        <f t="shared" si="33"/>
        <v xml:space="preserve">N655WP  </v>
      </c>
      <c r="BE349">
        <v>1</v>
      </c>
      <c r="BG349">
        <v>0</v>
      </c>
      <c r="BH349">
        <v>0</v>
      </c>
      <c r="BI349">
        <v>0</v>
      </c>
      <c r="BJ349">
        <v>1325</v>
      </c>
      <c r="BK349">
        <v>-375</v>
      </c>
      <c r="BL349" t="s">
        <v>180</v>
      </c>
      <c r="BM349">
        <v>1</v>
      </c>
      <c r="BN349">
        <v>1</v>
      </c>
      <c r="BO349">
        <v>1</v>
      </c>
      <c r="BP349">
        <v>0</v>
      </c>
      <c r="BS349">
        <v>0</v>
      </c>
      <c r="BT349">
        <v>0</v>
      </c>
      <c r="BU349">
        <v>0</v>
      </c>
      <c r="CE349" t="str">
        <f>"20:18:06.188"</f>
        <v>20:18:06.188</v>
      </c>
      <c r="CF349">
        <v>188010499</v>
      </c>
      <c r="CS349">
        <v>3</v>
      </c>
      <c r="CT349">
        <v>2</v>
      </c>
      <c r="CU349">
        <v>0</v>
      </c>
      <c r="CV349">
        <v>2</v>
      </c>
      <c r="CW349">
        <v>0</v>
      </c>
      <c r="CX349">
        <v>6</v>
      </c>
      <c r="CY349">
        <v>7</v>
      </c>
      <c r="CZ349" t="s">
        <v>131</v>
      </c>
      <c r="DA349">
        <v>403</v>
      </c>
      <c r="DB349">
        <v>0</v>
      </c>
      <c r="DC349" t="s">
        <v>199</v>
      </c>
      <c r="DD349" t="s">
        <v>200</v>
      </c>
      <c r="DG349">
        <v>200539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25">
      <c r="A350" t="str">
        <f>"10/06/2022 20:18:06.454"</f>
        <v>10/06/2022 20:18:06.454</v>
      </c>
      <c r="C350" t="str">
        <f t="shared" si="32"/>
        <v>FFDFD3C0</v>
      </c>
      <c r="D350" t="s">
        <v>123</v>
      </c>
      <c r="E350">
        <v>25</v>
      </c>
      <c r="H350">
        <v>100</v>
      </c>
      <c r="I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"20:18:06.188"</f>
        <v>20:18:06.188</v>
      </c>
      <c r="T350" t="str">
        <f>"20:18:05.288"</f>
        <v>20:18:05.288</v>
      </c>
      <c r="U350" t="str">
        <f t="shared" si="38"/>
        <v>A8A14F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9</v>
      </c>
      <c r="AF350" t="s">
        <v>125</v>
      </c>
      <c r="AG350">
        <v>0</v>
      </c>
      <c r="AH350">
        <v>3</v>
      </c>
      <c r="AI350">
        <v>1</v>
      </c>
      <c r="AJ350">
        <v>0</v>
      </c>
      <c r="AK350" t="s">
        <v>393</v>
      </c>
      <c r="AL350">
        <v>36.111094999999999</v>
      </c>
      <c r="AM350" t="s">
        <v>394</v>
      </c>
      <c r="AN350">
        <v>-79.967701000000005</v>
      </c>
      <c r="AO350">
        <v>100</v>
      </c>
      <c r="AP350">
        <v>1700</v>
      </c>
      <c r="AQ350" t="s">
        <v>129</v>
      </c>
      <c r="AR350">
        <v>24</v>
      </c>
      <c r="AS350">
        <v>53</v>
      </c>
      <c r="AT350">
        <v>-896</v>
      </c>
      <c r="BB350" t="str">
        <f t="shared" si="39"/>
        <v>1200</v>
      </c>
      <c r="BC350">
        <v>1</v>
      </c>
      <c r="BD350" t="str">
        <f t="shared" si="33"/>
        <v xml:space="preserve">N655WP  </v>
      </c>
      <c r="BE350">
        <v>1</v>
      </c>
      <c r="BG350">
        <v>0</v>
      </c>
      <c r="BH350">
        <v>0</v>
      </c>
      <c r="BI350">
        <v>0</v>
      </c>
      <c r="BJ350">
        <v>1325</v>
      </c>
      <c r="BK350">
        <v>-375</v>
      </c>
      <c r="BL350" t="s">
        <v>180</v>
      </c>
      <c r="BM350">
        <v>1</v>
      </c>
      <c r="BN350">
        <v>1</v>
      </c>
      <c r="BO350">
        <v>1</v>
      </c>
      <c r="BP350">
        <v>0</v>
      </c>
      <c r="BS350">
        <v>0</v>
      </c>
      <c r="BT350">
        <v>0</v>
      </c>
      <c r="BU350">
        <v>0</v>
      </c>
      <c r="CE350" t="str">
        <f>"20:18:06.188"</f>
        <v>20:18:06.188</v>
      </c>
      <c r="CF350">
        <v>188010499</v>
      </c>
      <c r="CS350">
        <v>3</v>
      </c>
      <c r="CT350">
        <v>2</v>
      </c>
      <c r="CU350">
        <v>0</v>
      </c>
      <c r="CV350">
        <v>2</v>
      </c>
      <c r="CW350">
        <v>0</v>
      </c>
      <c r="CX350">
        <v>6</v>
      </c>
      <c r="CY350">
        <v>7</v>
      </c>
      <c r="CZ350" t="s">
        <v>131</v>
      </c>
      <c r="DA350">
        <v>403</v>
      </c>
      <c r="DB350">
        <v>0</v>
      </c>
      <c r="DC350" t="s">
        <v>199</v>
      </c>
      <c r="DD350" t="s">
        <v>200</v>
      </c>
      <c r="DG350">
        <v>200539</v>
      </c>
      <c r="DI350">
        <v>1</v>
      </c>
      <c r="DJ350">
        <v>0</v>
      </c>
      <c r="DK350">
        <v>0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25">
      <c r="A351" t="str">
        <f>"10/06/2022 20:18:06.938"</f>
        <v>10/06/2022 20:18:06.938</v>
      </c>
      <c r="C351" t="str">
        <f t="shared" si="32"/>
        <v>FFDFD3C0</v>
      </c>
      <c r="D351" t="s">
        <v>134</v>
      </c>
      <c r="E351">
        <v>5</v>
      </c>
      <c r="F351">
        <v>1005</v>
      </c>
      <c r="G351" t="s">
        <v>155</v>
      </c>
      <c r="J351" t="s">
        <v>136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"20:18:06.617"</f>
        <v>20:18:06.617</v>
      </c>
      <c r="T351" t="str">
        <f>"20:18:06.317"</f>
        <v>20:18:06.317</v>
      </c>
      <c r="U351" t="str">
        <f t="shared" si="38"/>
        <v>A8A14F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9</v>
      </c>
      <c r="AF351" t="s">
        <v>145</v>
      </c>
      <c r="AG351">
        <v>0</v>
      </c>
      <c r="AH351">
        <v>3</v>
      </c>
      <c r="AI351">
        <v>1</v>
      </c>
      <c r="AJ351">
        <v>0</v>
      </c>
      <c r="AK351" t="s">
        <v>395</v>
      </c>
      <c r="AL351">
        <v>36.111181000000002</v>
      </c>
      <c r="AM351" t="s">
        <v>396</v>
      </c>
      <c r="AN351">
        <v>-79.967594000000005</v>
      </c>
      <c r="AO351">
        <v>100</v>
      </c>
      <c r="AP351">
        <v>1700</v>
      </c>
      <c r="AQ351" t="s">
        <v>129</v>
      </c>
      <c r="AR351">
        <v>26</v>
      </c>
      <c r="AS351">
        <v>52</v>
      </c>
      <c r="AT351">
        <v>-704</v>
      </c>
      <c r="BB351" t="str">
        <f t="shared" si="39"/>
        <v>1200</v>
      </c>
      <c r="BC351">
        <v>1</v>
      </c>
      <c r="BD351" t="str">
        <f t="shared" si="33"/>
        <v xml:space="preserve">N655WP  </v>
      </c>
      <c r="BE351">
        <v>1</v>
      </c>
      <c r="BG351">
        <v>0</v>
      </c>
      <c r="BH351">
        <v>0</v>
      </c>
      <c r="BI351">
        <v>0</v>
      </c>
      <c r="BJ351">
        <v>1725</v>
      </c>
      <c r="BK351">
        <v>25</v>
      </c>
      <c r="BL351" t="s">
        <v>148</v>
      </c>
      <c r="BM351">
        <v>1</v>
      </c>
      <c r="BN351">
        <v>1</v>
      </c>
      <c r="BO351">
        <v>1</v>
      </c>
      <c r="BP351">
        <v>0</v>
      </c>
      <c r="BS351">
        <v>0</v>
      </c>
      <c r="BT351">
        <v>0</v>
      </c>
      <c r="BU351">
        <v>0</v>
      </c>
      <c r="CE351" t="str">
        <f>"20:18:06.623"</f>
        <v>20:18:06.623</v>
      </c>
      <c r="CF351">
        <v>622896408</v>
      </c>
      <c r="CS351">
        <v>3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404</v>
      </c>
      <c r="DB351">
        <v>0</v>
      </c>
      <c r="DC351" t="s">
        <v>152</v>
      </c>
      <c r="DD351" t="s">
        <v>153</v>
      </c>
      <c r="DG351">
        <v>13912682</v>
      </c>
      <c r="DI351">
        <v>1</v>
      </c>
      <c r="DJ351">
        <v>0</v>
      </c>
      <c r="DK351">
        <v>0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25">
      <c r="A352" t="str">
        <f>"10/06/2022 20:18:07.379"</f>
        <v>10/06/2022 20:18:07.379</v>
      </c>
      <c r="C352" t="str">
        <f t="shared" si="32"/>
        <v>FFDFD3C0</v>
      </c>
      <c r="D352" t="s">
        <v>123</v>
      </c>
      <c r="E352">
        <v>25</v>
      </c>
      <c r="H352">
        <v>100</v>
      </c>
      <c r="I352" t="s">
        <v>124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"20:18:07.086"</f>
        <v>20:18:07.086</v>
      </c>
      <c r="T352" t="str">
        <f>"20:18:05.286"</f>
        <v>20:18:05.286</v>
      </c>
      <c r="U352" t="str">
        <f t="shared" si="38"/>
        <v>A8A14F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9</v>
      </c>
      <c r="AF352" t="s">
        <v>125</v>
      </c>
      <c r="AG352">
        <v>0</v>
      </c>
      <c r="AH352">
        <v>3</v>
      </c>
      <c r="AI352">
        <v>1</v>
      </c>
      <c r="AJ352">
        <v>0</v>
      </c>
      <c r="AK352" t="s">
        <v>397</v>
      </c>
      <c r="AL352">
        <v>36.111288000000002</v>
      </c>
      <c r="AM352" t="s">
        <v>398</v>
      </c>
      <c r="AN352">
        <v>-79.967529999999996</v>
      </c>
      <c r="AO352">
        <v>100</v>
      </c>
      <c r="AP352">
        <v>1700</v>
      </c>
      <c r="AQ352" t="s">
        <v>129</v>
      </c>
      <c r="AR352">
        <v>24</v>
      </c>
      <c r="AS352">
        <v>53</v>
      </c>
      <c r="AT352">
        <v>-896</v>
      </c>
      <c r="BB352" t="str">
        <f t="shared" si="39"/>
        <v>1200</v>
      </c>
      <c r="BC352">
        <v>1</v>
      </c>
      <c r="BD352" t="str">
        <f t="shared" si="33"/>
        <v xml:space="preserve">N655WP  </v>
      </c>
      <c r="BE352">
        <v>1</v>
      </c>
      <c r="BG352">
        <v>0</v>
      </c>
      <c r="BH352">
        <v>0</v>
      </c>
      <c r="BI352">
        <v>0</v>
      </c>
      <c r="BJ352">
        <v>1325</v>
      </c>
      <c r="BK352">
        <v>-375</v>
      </c>
      <c r="BL352" t="s">
        <v>180</v>
      </c>
      <c r="BM352">
        <v>1</v>
      </c>
      <c r="BN352">
        <v>1</v>
      </c>
      <c r="BO352">
        <v>1</v>
      </c>
      <c r="BP352">
        <v>0</v>
      </c>
      <c r="BS352">
        <v>0</v>
      </c>
      <c r="BT352">
        <v>0</v>
      </c>
      <c r="BU352">
        <v>0</v>
      </c>
      <c r="CE352" t="str">
        <f>"20:18:07.088"</f>
        <v>20:18:07.088</v>
      </c>
      <c r="CF352">
        <v>87922932</v>
      </c>
      <c r="CS352">
        <v>3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131</v>
      </c>
      <c r="DA352">
        <v>403</v>
      </c>
      <c r="DB352">
        <v>0</v>
      </c>
      <c r="DC352" t="s">
        <v>199</v>
      </c>
      <c r="DD352" t="s">
        <v>200</v>
      </c>
      <c r="DG352">
        <v>202260</v>
      </c>
      <c r="DI352">
        <v>1</v>
      </c>
      <c r="DJ352">
        <v>0</v>
      </c>
      <c r="DK352">
        <v>0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25">
      <c r="A353" t="str">
        <f>"10/06/2022 20:18:07.379"</f>
        <v>10/06/2022 20:18:07.379</v>
      </c>
      <c r="C353" t="str">
        <f t="shared" ref="C353:C416" si="41">"FFDFD3C0"</f>
        <v>FFDFD3C0</v>
      </c>
      <c r="D353" t="s">
        <v>123</v>
      </c>
      <c r="E353">
        <v>27</v>
      </c>
      <c r="H353">
        <v>102</v>
      </c>
      <c r="I353" t="s">
        <v>151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"20:18:07.086"</f>
        <v>20:18:07.086</v>
      </c>
      <c r="T353" t="str">
        <f>"20:18:05.286"</f>
        <v>20:18:05.286</v>
      </c>
      <c r="U353" t="str">
        <f t="shared" si="38"/>
        <v>A8A14F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9</v>
      </c>
      <c r="AF353" t="s">
        <v>125</v>
      </c>
      <c r="AG353">
        <v>0</v>
      </c>
      <c r="AH353">
        <v>3</v>
      </c>
      <c r="AI353">
        <v>1</v>
      </c>
      <c r="AJ353">
        <v>0</v>
      </c>
      <c r="AK353" t="s">
        <v>397</v>
      </c>
      <c r="AL353">
        <v>36.111288000000002</v>
      </c>
      <c r="AM353" t="s">
        <v>398</v>
      </c>
      <c r="AN353">
        <v>-79.967529999999996</v>
      </c>
      <c r="AO353">
        <v>100</v>
      </c>
      <c r="AP353">
        <v>1700</v>
      </c>
      <c r="AQ353" t="s">
        <v>129</v>
      </c>
      <c r="AR353">
        <v>24</v>
      </c>
      <c r="AS353">
        <v>53</v>
      </c>
      <c r="AT353">
        <v>-896</v>
      </c>
      <c r="BB353" t="str">
        <f t="shared" si="39"/>
        <v>1200</v>
      </c>
      <c r="BC353">
        <v>1</v>
      </c>
      <c r="BD353" t="str">
        <f t="shared" ref="BD353:BD416" si="42">"N655WP  "</f>
        <v xml:space="preserve">N655WP  </v>
      </c>
      <c r="BE353">
        <v>1</v>
      </c>
      <c r="BG353">
        <v>0</v>
      </c>
      <c r="BH353">
        <v>0</v>
      </c>
      <c r="BI353">
        <v>0</v>
      </c>
      <c r="BJ353">
        <v>1325</v>
      </c>
      <c r="BK353">
        <v>-375</v>
      </c>
      <c r="BL353" t="s">
        <v>180</v>
      </c>
      <c r="BM353">
        <v>1</v>
      </c>
      <c r="BN353">
        <v>1</v>
      </c>
      <c r="BO353">
        <v>1</v>
      </c>
      <c r="BP353">
        <v>0</v>
      </c>
      <c r="BS353">
        <v>0</v>
      </c>
      <c r="BT353">
        <v>0</v>
      </c>
      <c r="BU353">
        <v>0</v>
      </c>
      <c r="CE353" t="str">
        <f>"20:18:07.088"</f>
        <v>20:18:07.088</v>
      </c>
      <c r="CF353">
        <v>87922932</v>
      </c>
      <c r="CS353">
        <v>3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131</v>
      </c>
      <c r="DA353">
        <v>403</v>
      </c>
      <c r="DB353">
        <v>0</v>
      </c>
      <c r="DC353" t="s">
        <v>199</v>
      </c>
      <c r="DD353" t="s">
        <v>200</v>
      </c>
      <c r="DG353">
        <v>202260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25">
      <c r="A354" t="str">
        <f>"10/06/2022 20:18:07.379"</f>
        <v>10/06/2022 20:18:07.379</v>
      </c>
      <c r="C354" t="str">
        <f t="shared" si="41"/>
        <v>FFDFD3C0</v>
      </c>
      <c r="D354" t="s">
        <v>134</v>
      </c>
      <c r="E354">
        <v>4</v>
      </c>
      <c r="F354">
        <v>1004</v>
      </c>
      <c r="G354" t="s">
        <v>135</v>
      </c>
      <c r="J354" t="s">
        <v>136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"20:18:07.086"</f>
        <v>20:18:07.086</v>
      </c>
      <c r="T354" t="str">
        <f>"20:18:05.286"</f>
        <v>20:18:05.286</v>
      </c>
      <c r="U354" t="str">
        <f t="shared" si="38"/>
        <v>A8A14F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9</v>
      </c>
      <c r="AF354" t="s">
        <v>125</v>
      </c>
      <c r="AG354">
        <v>0</v>
      </c>
      <c r="AH354">
        <v>3</v>
      </c>
      <c r="AI354">
        <v>1</v>
      </c>
      <c r="AJ354">
        <v>0</v>
      </c>
      <c r="AK354" t="s">
        <v>397</v>
      </c>
      <c r="AL354">
        <v>36.111288000000002</v>
      </c>
      <c r="AM354" t="s">
        <v>398</v>
      </c>
      <c r="AN354">
        <v>-79.967529999999996</v>
      </c>
      <c r="AO354">
        <v>100</v>
      </c>
      <c r="AP354">
        <v>1700</v>
      </c>
      <c r="AQ354" t="s">
        <v>129</v>
      </c>
      <c r="AR354">
        <v>24</v>
      </c>
      <c r="AS354">
        <v>53</v>
      </c>
      <c r="AT354">
        <v>-896</v>
      </c>
      <c r="BB354" t="str">
        <f t="shared" si="39"/>
        <v>1200</v>
      </c>
      <c r="BC354">
        <v>1</v>
      </c>
      <c r="BD354" t="str">
        <f t="shared" si="42"/>
        <v xml:space="preserve">N655WP  </v>
      </c>
      <c r="BE354">
        <v>1</v>
      </c>
      <c r="BG354">
        <v>0</v>
      </c>
      <c r="BH354">
        <v>0</v>
      </c>
      <c r="BI354">
        <v>0</v>
      </c>
      <c r="BJ354">
        <v>1325</v>
      </c>
      <c r="BK354">
        <v>-375</v>
      </c>
      <c r="BL354" t="s">
        <v>180</v>
      </c>
      <c r="BM354">
        <v>1</v>
      </c>
      <c r="BN354">
        <v>1</v>
      </c>
      <c r="BO354">
        <v>1</v>
      </c>
      <c r="BP354">
        <v>0</v>
      </c>
      <c r="BS354">
        <v>0</v>
      </c>
      <c r="BT354">
        <v>0</v>
      </c>
      <c r="BU354">
        <v>0</v>
      </c>
      <c r="CE354" t="str">
        <f>"20:18:07.088"</f>
        <v>20:18:07.088</v>
      </c>
      <c r="CF354">
        <v>87922932</v>
      </c>
      <c r="CS354">
        <v>3</v>
      </c>
      <c r="CT354">
        <v>2</v>
      </c>
      <c r="CU354">
        <v>0</v>
      </c>
      <c r="CV354">
        <v>2</v>
      </c>
      <c r="CW354">
        <v>0</v>
      </c>
      <c r="CX354">
        <v>5</v>
      </c>
      <c r="CY354">
        <v>7</v>
      </c>
      <c r="CZ354" t="s">
        <v>131</v>
      </c>
      <c r="DA354">
        <v>403</v>
      </c>
      <c r="DB354">
        <v>0</v>
      </c>
      <c r="DC354" t="s">
        <v>199</v>
      </c>
      <c r="DD354" t="s">
        <v>200</v>
      </c>
      <c r="DG354">
        <v>202260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25">
      <c r="A355" t="str">
        <f>"10/06/2022 20:18:08.441"</f>
        <v>10/06/2022 20:18:08.441</v>
      </c>
      <c r="C355" t="str">
        <f t="shared" si="41"/>
        <v>FFDFD3C0</v>
      </c>
      <c r="D355" t="s">
        <v>123</v>
      </c>
      <c r="E355">
        <v>27</v>
      </c>
      <c r="H355">
        <v>102</v>
      </c>
      <c r="I355" t="s">
        <v>151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"20:18:08.133"</f>
        <v>20:18:08.133</v>
      </c>
      <c r="T355" t="str">
        <f>"20:18:07.733"</f>
        <v>20:18:07.733</v>
      </c>
      <c r="U355" t="str">
        <f t="shared" si="38"/>
        <v>A8A14F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9</v>
      </c>
      <c r="AF355" t="s">
        <v>125</v>
      </c>
      <c r="AG355">
        <v>0</v>
      </c>
      <c r="AH355">
        <v>3</v>
      </c>
      <c r="AI355">
        <v>1</v>
      </c>
      <c r="AJ355">
        <v>0</v>
      </c>
      <c r="AK355" t="s">
        <v>399</v>
      </c>
      <c r="AL355">
        <v>36.111545999999997</v>
      </c>
      <c r="AM355" t="s">
        <v>357</v>
      </c>
      <c r="AN355">
        <v>-79.967314999999999</v>
      </c>
      <c r="AO355">
        <v>100</v>
      </c>
      <c r="AP355">
        <v>1700</v>
      </c>
      <c r="AQ355" t="s">
        <v>129</v>
      </c>
      <c r="AR355">
        <v>29</v>
      </c>
      <c r="AS355">
        <v>50</v>
      </c>
      <c r="AT355">
        <v>-1216</v>
      </c>
      <c r="BB355" t="str">
        <f t="shared" si="39"/>
        <v>1200</v>
      </c>
      <c r="BC355">
        <v>1</v>
      </c>
      <c r="BD355" t="str">
        <f t="shared" si="42"/>
        <v xml:space="preserve">N655WP  </v>
      </c>
      <c r="BE355">
        <v>1</v>
      </c>
      <c r="BG355">
        <v>0</v>
      </c>
      <c r="BH355">
        <v>0</v>
      </c>
      <c r="BI355">
        <v>0</v>
      </c>
      <c r="BJ355">
        <v>1700</v>
      </c>
      <c r="BK355">
        <v>0</v>
      </c>
      <c r="BL355" t="s">
        <v>180</v>
      </c>
      <c r="BM355">
        <v>1</v>
      </c>
      <c r="BN355">
        <v>1</v>
      </c>
      <c r="BO355">
        <v>1</v>
      </c>
      <c r="BP355">
        <v>0</v>
      </c>
      <c r="BS355">
        <v>0</v>
      </c>
      <c r="BT355">
        <v>0</v>
      </c>
      <c r="BU355">
        <v>0</v>
      </c>
      <c r="CE355" t="str">
        <f>"20:18:08.138"</f>
        <v>20:18:08.138</v>
      </c>
      <c r="CF355">
        <v>137749015</v>
      </c>
      <c r="CS355">
        <v>3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131</v>
      </c>
      <c r="DA355">
        <v>404</v>
      </c>
      <c r="DB355">
        <v>0</v>
      </c>
      <c r="DC355" t="s">
        <v>152</v>
      </c>
      <c r="DD355" t="s">
        <v>153</v>
      </c>
      <c r="DG355">
        <v>13912996</v>
      </c>
      <c r="DI355">
        <v>1</v>
      </c>
      <c r="DJ355">
        <v>0</v>
      </c>
      <c r="DK355">
        <v>0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25">
      <c r="A356" t="str">
        <f>"10/06/2022 20:18:08.441"</f>
        <v>10/06/2022 20:18:08.441</v>
      </c>
      <c r="C356" t="str">
        <f t="shared" si="41"/>
        <v>FFDFD3C0</v>
      </c>
      <c r="D356" t="s">
        <v>123</v>
      </c>
      <c r="E356">
        <v>25</v>
      </c>
      <c r="H356">
        <v>100</v>
      </c>
      <c r="I356" t="s">
        <v>124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"20:18:08.133"</f>
        <v>20:18:08.133</v>
      </c>
      <c r="T356" t="str">
        <f>"20:18:07.733"</f>
        <v>20:18:07.733</v>
      </c>
      <c r="U356" t="str">
        <f t="shared" si="38"/>
        <v>A8A14F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9</v>
      </c>
      <c r="AF356" t="s">
        <v>125</v>
      </c>
      <c r="AG356">
        <v>0</v>
      </c>
      <c r="AH356">
        <v>3</v>
      </c>
      <c r="AI356">
        <v>1</v>
      </c>
      <c r="AJ356">
        <v>0</v>
      </c>
      <c r="AK356" t="s">
        <v>399</v>
      </c>
      <c r="AL356">
        <v>36.111545999999997</v>
      </c>
      <c r="AM356" t="s">
        <v>357</v>
      </c>
      <c r="AN356">
        <v>-79.967314999999999</v>
      </c>
      <c r="AO356">
        <v>100</v>
      </c>
      <c r="AP356">
        <v>1700</v>
      </c>
      <c r="AQ356" t="s">
        <v>129</v>
      </c>
      <c r="AR356">
        <v>29</v>
      </c>
      <c r="AS356">
        <v>50</v>
      </c>
      <c r="AT356">
        <v>-1216</v>
      </c>
      <c r="BB356" t="str">
        <f t="shared" si="39"/>
        <v>1200</v>
      </c>
      <c r="BC356">
        <v>1</v>
      </c>
      <c r="BD356" t="str">
        <f t="shared" si="42"/>
        <v xml:space="preserve">N655WP  </v>
      </c>
      <c r="BE356">
        <v>1</v>
      </c>
      <c r="BG356">
        <v>0</v>
      </c>
      <c r="BH356">
        <v>0</v>
      </c>
      <c r="BI356">
        <v>0</v>
      </c>
      <c r="BJ356">
        <v>1700</v>
      </c>
      <c r="BK356">
        <v>0</v>
      </c>
      <c r="BL356" t="s">
        <v>180</v>
      </c>
      <c r="BM356">
        <v>1</v>
      </c>
      <c r="BN356">
        <v>1</v>
      </c>
      <c r="BO356">
        <v>1</v>
      </c>
      <c r="BP356">
        <v>0</v>
      </c>
      <c r="BS356">
        <v>0</v>
      </c>
      <c r="BT356">
        <v>0</v>
      </c>
      <c r="BU356">
        <v>0</v>
      </c>
      <c r="CE356" t="str">
        <f>"20:18:08.138"</f>
        <v>20:18:08.138</v>
      </c>
      <c r="CF356">
        <v>137749015</v>
      </c>
      <c r="CS356">
        <v>3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131</v>
      </c>
      <c r="DA356">
        <v>404</v>
      </c>
      <c r="DB356">
        <v>0</v>
      </c>
      <c r="DC356" t="s">
        <v>152</v>
      </c>
      <c r="DD356" t="s">
        <v>153</v>
      </c>
      <c r="DG356">
        <v>13912996</v>
      </c>
      <c r="DI356">
        <v>1</v>
      </c>
      <c r="DJ356">
        <v>0</v>
      </c>
      <c r="DK356">
        <v>1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25">
      <c r="A357" t="str">
        <f>"10/06/2022 20:18:08.457"</f>
        <v>10/06/2022 20:18:08.457</v>
      </c>
      <c r="C357" t="str">
        <f t="shared" si="41"/>
        <v>FFDFD3C0</v>
      </c>
      <c r="D357" t="s">
        <v>134</v>
      </c>
      <c r="E357">
        <v>4</v>
      </c>
      <c r="F357">
        <v>1004</v>
      </c>
      <c r="G357" t="s">
        <v>135</v>
      </c>
      <c r="J357" t="s">
        <v>136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"20:18:08.133"</f>
        <v>20:18:08.133</v>
      </c>
      <c r="T357" t="str">
        <f>"20:18:07.733"</f>
        <v>20:18:07.733</v>
      </c>
      <c r="U357" t="str">
        <f t="shared" si="38"/>
        <v>A8A14F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9</v>
      </c>
      <c r="AF357" t="s">
        <v>125</v>
      </c>
      <c r="AG357">
        <v>0</v>
      </c>
      <c r="AH357">
        <v>3</v>
      </c>
      <c r="AI357">
        <v>1</v>
      </c>
      <c r="AJ357">
        <v>0</v>
      </c>
      <c r="AK357" t="s">
        <v>399</v>
      </c>
      <c r="AL357">
        <v>36.111545999999997</v>
      </c>
      <c r="AM357" t="s">
        <v>357</v>
      </c>
      <c r="AN357">
        <v>-79.967314999999999</v>
      </c>
      <c r="AO357">
        <v>100</v>
      </c>
      <c r="AP357">
        <v>1700</v>
      </c>
      <c r="AQ357" t="s">
        <v>129</v>
      </c>
      <c r="AR357">
        <v>29</v>
      </c>
      <c r="AS357">
        <v>50</v>
      </c>
      <c r="AT357">
        <v>-1216</v>
      </c>
      <c r="BB357" t="str">
        <f t="shared" si="39"/>
        <v>1200</v>
      </c>
      <c r="BC357">
        <v>1</v>
      </c>
      <c r="BD357" t="str">
        <f t="shared" si="42"/>
        <v xml:space="preserve">N655WP  </v>
      </c>
      <c r="BE357">
        <v>1</v>
      </c>
      <c r="BG357">
        <v>0</v>
      </c>
      <c r="BH357">
        <v>0</v>
      </c>
      <c r="BI357">
        <v>0</v>
      </c>
      <c r="BJ357">
        <v>1700</v>
      </c>
      <c r="BK357">
        <v>0</v>
      </c>
      <c r="BL357" t="s">
        <v>180</v>
      </c>
      <c r="BM357">
        <v>1</v>
      </c>
      <c r="BN357">
        <v>1</v>
      </c>
      <c r="BO357">
        <v>1</v>
      </c>
      <c r="BP357">
        <v>0</v>
      </c>
      <c r="BS357">
        <v>0</v>
      </c>
      <c r="BT357">
        <v>0</v>
      </c>
      <c r="BU357">
        <v>0</v>
      </c>
      <c r="CE357" t="str">
        <f>"20:18:08.138"</f>
        <v>20:18:08.138</v>
      </c>
      <c r="CF357">
        <v>137749015</v>
      </c>
      <c r="CS357">
        <v>3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404</v>
      </c>
      <c r="DB357">
        <v>0</v>
      </c>
      <c r="DC357" t="s">
        <v>152</v>
      </c>
      <c r="DD357" t="s">
        <v>153</v>
      </c>
      <c r="DG357">
        <v>13912996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25">
      <c r="A358" t="str">
        <f>"10/06/2022 20:18:08.457"</f>
        <v>10/06/2022 20:18:08.457</v>
      </c>
      <c r="C358" t="str">
        <f t="shared" si="41"/>
        <v>FFDFD3C0</v>
      </c>
      <c r="D358" t="s">
        <v>134</v>
      </c>
      <c r="E358">
        <v>5</v>
      </c>
      <c r="F358">
        <v>1005</v>
      </c>
      <c r="G358" t="s">
        <v>155</v>
      </c>
      <c r="J358" t="s">
        <v>136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"20:18:08.133"</f>
        <v>20:18:08.133</v>
      </c>
      <c r="T358" t="str">
        <f>"20:18:07.733"</f>
        <v>20:18:07.733</v>
      </c>
      <c r="U358" t="str">
        <f t="shared" si="38"/>
        <v>A8A14F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9</v>
      </c>
      <c r="AF358" t="s">
        <v>145</v>
      </c>
      <c r="AG358">
        <v>0</v>
      </c>
      <c r="AH358">
        <v>3</v>
      </c>
      <c r="AI358">
        <v>1</v>
      </c>
      <c r="AJ358">
        <v>0</v>
      </c>
      <c r="AK358" t="s">
        <v>399</v>
      </c>
      <c r="AL358">
        <v>36.111545999999997</v>
      </c>
      <c r="AM358" t="s">
        <v>357</v>
      </c>
      <c r="AN358">
        <v>-79.967314999999999</v>
      </c>
      <c r="AO358">
        <v>100</v>
      </c>
      <c r="AP358">
        <v>1700</v>
      </c>
      <c r="AQ358" t="s">
        <v>129</v>
      </c>
      <c r="AR358">
        <v>29</v>
      </c>
      <c r="AS358">
        <v>50</v>
      </c>
      <c r="AT358">
        <v>-1216</v>
      </c>
      <c r="BB358" t="str">
        <f t="shared" si="39"/>
        <v>1200</v>
      </c>
      <c r="BC358">
        <v>1</v>
      </c>
      <c r="BD358" t="str">
        <f t="shared" si="42"/>
        <v xml:space="preserve">N655WP  </v>
      </c>
      <c r="BE358">
        <v>1</v>
      </c>
      <c r="BG358">
        <v>0</v>
      </c>
      <c r="BH358">
        <v>0</v>
      </c>
      <c r="BI358">
        <v>0</v>
      </c>
      <c r="BJ358">
        <v>1700</v>
      </c>
      <c r="BK358">
        <v>0</v>
      </c>
      <c r="BL358" t="s">
        <v>148</v>
      </c>
      <c r="BM358">
        <v>1</v>
      </c>
      <c r="BN358">
        <v>1</v>
      </c>
      <c r="BO358">
        <v>1</v>
      </c>
      <c r="BP358">
        <v>0</v>
      </c>
      <c r="BS358">
        <v>0</v>
      </c>
      <c r="BT358">
        <v>0</v>
      </c>
      <c r="BU358">
        <v>0</v>
      </c>
      <c r="CE358" t="str">
        <f>"20:18:08.138"</f>
        <v>20:18:08.138</v>
      </c>
      <c r="CF358">
        <v>137749015</v>
      </c>
      <c r="CS358">
        <v>3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404</v>
      </c>
      <c r="DB358">
        <v>0</v>
      </c>
      <c r="DC358" t="s">
        <v>152</v>
      </c>
      <c r="DD358" t="s">
        <v>153</v>
      </c>
      <c r="DG358">
        <v>13912996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25">
      <c r="A359" t="str">
        <f>"10/06/2022 20:18:09.457"</f>
        <v>10/06/2022 20:18:09.457</v>
      </c>
      <c r="C359" t="str">
        <f t="shared" si="41"/>
        <v>FFDFD3C0</v>
      </c>
      <c r="D359" t="s">
        <v>123</v>
      </c>
      <c r="E359">
        <v>25</v>
      </c>
      <c r="H359">
        <v>100</v>
      </c>
      <c r="I359" t="s">
        <v>124</v>
      </c>
      <c r="J359" t="s">
        <v>125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"20:18:09.242"</f>
        <v>20:18:09.242</v>
      </c>
      <c r="T359" t="str">
        <f>"20:18:08.842"</f>
        <v>20:18:08.842</v>
      </c>
      <c r="U359" t="str">
        <f t="shared" si="38"/>
        <v>A8A14F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9</v>
      </c>
      <c r="AF359" t="s">
        <v>125</v>
      </c>
      <c r="AG359">
        <v>0</v>
      </c>
      <c r="AH359">
        <v>3</v>
      </c>
      <c r="AI359">
        <v>1</v>
      </c>
      <c r="AJ359">
        <v>0</v>
      </c>
      <c r="AK359" t="s">
        <v>400</v>
      </c>
      <c r="AL359">
        <v>36.111781999999998</v>
      </c>
      <c r="AM359" t="s">
        <v>401</v>
      </c>
      <c r="AN359">
        <v>-79.967144000000005</v>
      </c>
      <c r="AO359">
        <v>100</v>
      </c>
      <c r="AP359">
        <v>1700</v>
      </c>
      <c r="AQ359" t="s">
        <v>129</v>
      </c>
      <c r="AR359">
        <v>34</v>
      </c>
      <c r="AS359">
        <v>48</v>
      </c>
      <c r="AT359">
        <v>-832</v>
      </c>
      <c r="BB359" t="str">
        <f t="shared" si="39"/>
        <v>1200</v>
      </c>
      <c r="BC359">
        <v>1</v>
      </c>
      <c r="BD359" t="str">
        <f t="shared" si="42"/>
        <v xml:space="preserve">N655WP  </v>
      </c>
      <c r="BE359">
        <v>1</v>
      </c>
      <c r="BG359">
        <v>0</v>
      </c>
      <c r="BH359">
        <v>0</v>
      </c>
      <c r="BI359">
        <v>0</v>
      </c>
      <c r="BJ359">
        <v>1675</v>
      </c>
      <c r="BK359">
        <v>-25</v>
      </c>
      <c r="BL359" t="s">
        <v>180</v>
      </c>
      <c r="BM359">
        <v>1</v>
      </c>
      <c r="BN359">
        <v>1</v>
      </c>
      <c r="BO359">
        <v>1</v>
      </c>
      <c r="BP359">
        <v>0</v>
      </c>
      <c r="BS359">
        <v>0</v>
      </c>
      <c r="BT359">
        <v>0</v>
      </c>
      <c r="BU359">
        <v>0</v>
      </c>
      <c r="CE359" t="str">
        <f>"20:18:09.248"</f>
        <v>20:18:09.248</v>
      </c>
      <c r="CF359">
        <v>247641048</v>
      </c>
      <c r="CS359">
        <v>3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131</v>
      </c>
      <c r="DA359">
        <v>404</v>
      </c>
      <c r="DB359">
        <v>0</v>
      </c>
      <c r="DC359" t="s">
        <v>152</v>
      </c>
      <c r="DD359" t="s">
        <v>153</v>
      </c>
      <c r="DG359">
        <v>13913231</v>
      </c>
      <c r="DI359">
        <v>1</v>
      </c>
      <c r="DJ359">
        <v>0</v>
      </c>
      <c r="DK359">
        <v>0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25">
      <c r="A360" t="str">
        <f>"10/06/2022 20:18:09.457"</f>
        <v>10/06/2022 20:18:09.457</v>
      </c>
      <c r="C360" t="str">
        <f t="shared" si="41"/>
        <v>FFDFD3C0</v>
      </c>
      <c r="D360" t="s">
        <v>123</v>
      </c>
      <c r="E360">
        <v>27</v>
      </c>
      <c r="H360">
        <v>102</v>
      </c>
      <c r="I360" t="s">
        <v>151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"20:18:09.242"</f>
        <v>20:18:09.242</v>
      </c>
      <c r="T360" t="str">
        <f>"20:18:08.842"</f>
        <v>20:18:08.842</v>
      </c>
      <c r="U360" t="str">
        <f t="shared" si="38"/>
        <v>A8A14F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9</v>
      </c>
      <c r="AF360" t="s">
        <v>125</v>
      </c>
      <c r="AG360">
        <v>0</v>
      </c>
      <c r="AH360">
        <v>3</v>
      </c>
      <c r="AI360">
        <v>1</v>
      </c>
      <c r="AJ360">
        <v>0</v>
      </c>
      <c r="AK360" t="s">
        <v>400</v>
      </c>
      <c r="AL360">
        <v>36.111781999999998</v>
      </c>
      <c r="AM360" t="s">
        <v>401</v>
      </c>
      <c r="AN360">
        <v>-79.967144000000005</v>
      </c>
      <c r="AO360">
        <v>100</v>
      </c>
      <c r="AP360">
        <v>1700</v>
      </c>
      <c r="AQ360" t="s">
        <v>129</v>
      </c>
      <c r="AR360">
        <v>34</v>
      </c>
      <c r="AS360">
        <v>48</v>
      </c>
      <c r="AT360">
        <v>-832</v>
      </c>
      <c r="BB360" t="str">
        <f t="shared" si="39"/>
        <v>1200</v>
      </c>
      <c r="BC360">
        <v>1</v>
      </c>
      <c r="BD360" t="str">
        <f t="shared" si="42"/>
        <v xml:space="preserve">N655WP  </v>
      </c>
      <c r="BE360">
        <v>1</v>
      </c>
      <c r="BG360">
        <v>0</v>
      </c>
      <c r="BH360">
        <v>0</v>
      </c>
      <c r="BI360">
        <v>0</v>
      </c>
      <c r="BJ360">
        <v>1675</v>
      </c>
      <c r="BK360">
        <v>-25</v>
      </c>
      <c r="BL360" t="s">
        <v>180</v>
      </c>
      <c r="BM360">
        <v>1</v>
      </c>
      <c r="BN360">
        <v>1</v>
      </c>
      <c r="BO360">
        <v>1</v>
      </c>
      <c r="BP360">
        <v>0</v>
      </c>
      <c r="BS360">
        <v>0</v>
      </c>
      <c r="BT360">
        <v>0</v>
      </c>
      <c r="BU360">
        <v>0</v>
      </c>
      <c r="CE360" t="str">
        <f>"20:18:09.248"</f>
        <v>20:18:09.248</v>
      </c>
      <c r="CF360">
        <v>247641048</v>
      </c>
      <c r="CS360">
        <v>3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404</v>
      </c>
      <c r="DB360">
        <v>0</v>
      </c>
      <c r="DC360" t="s">
        <v>152</v>
      </c>
      <c r="DD360" t="s">
        <v>153</v>
      </c>
      <c r="DG360">
        <v>13913231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25">
      <c r="A361" t="str">
        <f>"10/06/2022 20:18:09.457"</f>
        <v>10/06/2022 20:18:09.457</v>
      </c>
      <c r="C361" t="str">
        <f t="shared" si="41"/>
        <v>FFDFD3C0</v>
      </c>
      <c r="D361" t="s">
        <v>134</v>
      </c>
      <c r="E361">
        <v>4</v>
      </c>
      <c r="F361">
        <v>1004</v>
      </c>
      <c r="G361" t="s">
        <v>135</v>
      </c>
      <c r="J361" t="s">
        <v>136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"20:18:09.242"</f>
        <v>20:18:09.242</v>
      </c>
      <c r="T361" t="str">
        <f>"20:18:08.842"</f>
        <v>20:18:08.842</v>
      </c>
      <c r="U361" t="str">
        <f t="shared" si="38"/>
        <v>A8A14F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9</v>
      </c>
      <c r="AF361" t="s">
        <v>125</v>
      </c>
      <c r="AG361">
        <v>0</v>
      </c>
      <c r="AH361">
        <v>3</v>
      </c>
      <c r="AI361">
        <v>1</v>
      </c>
      <c r="AJ361">
        <v>0</v>
      </c>
      <c r="AK361" t="s">
        <v>400</v>
      </c>
      <c r="AL361">
        <v>36.111781999999998</v>
      </c>
      <c r="AM361" t="s">
        <v>401</v>
      </c>
      <c r="AN361">
        <v>-79.967144000000005</v>
      </c>
      <c r="AO361">
        <v>100</v>
      </c>
      <c r="AP361">
        <v>1700</v>
      </c>
      <c r="AQ361" t="s">
        <v>129</v>
      </c>
      <c r="AR361">
        <v>34</v>
      </c>
      <c r="AS361">
        <v>48</v>
      </c>
      <c r="AT361">
        <v>-832</v>
      </c>
      <c r="BB361" t="str">
        <f t="shared" si="39"/>
        <v>1200</v>
      </c>
      <c r="BC361">
        <v>1</v>
      </c>
      <c r="BD361" t="str">
        <f t="shared" si="42"/>
        <v xml:space="preserve">N655WP  </v>
      </c>
      <c r="BE361">
        <v>1</v>
      </c>
      <c r="BG361">
        <v>0</v>
      </c>
      <c r="BH361">
        <v>0</v>
      </c>
      <c r="BI361">
        <v>0</v>
      </c>
      <c r="BJ361">
        <v>1675</v>
      </c>
      <c r="BK361">
        <v>-25</v>
      </c>
      <c r="BL361" t="s">
        <v>180</v>
      </c>
      <c r="BM361">
        <v>1</v>
      </c>
      <c r="BN361">
        <v>1</v>
      </c>
      <c r="BO361">
        <v>1</v>
      </c>
      <c r="BP361">
        <v>0</v>
      </c>
      <c r="BS361">
        <v>0</v>
      </c>
      <c r="BT361">
        <v>0</v>
      </c>
      <c r="BU361">
        <v>0</v>
      </c>
      <c r="CE361" t="str">
        <f>"20:18:09.248"</f>
        <v>20:18:09.248</v>
      </c>
      <c r="CF361">
        <v>247641048</v>
      </c>
      <c r="CS361">
        <v>3</v>
      </c>
      <c r="CT361">
        <v>2</v>
      </c>
      <c r="CU361">
        <v>0</v>
      </c>
      <c r="CV361">
        <v>2</v>
      </c>
      <c r="CW361">
        <v>0</v>
      </c>
      <c r="CX361">
        <v>7</v>
      </c>
      <c r="CY361">
        <v>7</v>
      </c>
      <c r="CZ361" t="s">
        <v>131</v>
      </c>
      <c r="DA361">
        <v>404</v>
      </c>
      <c r="DB361">
        <v>0</v>
      </c>
      <c r="DC361" t="s">
        <v>152</v>
      </c>
      <c r="DD361" t="s">
        <v>153</v>
      </c>
      <c r="DG361">
        <v>13913231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25">
      <c r="A362" t="str">
        <f>"10/06/2022 20:18:09.457"</f>
        <v>10/06/2022 20:18:09.457</v>
      </c>
      <c r="C362" t="str">
        <f t="shared" si="41"/>
        <v>FFDFD3C0</v>
      </c>
      <c r="D362" t="s">
        <v>134</v>
      </c>
      <c r="E362">
        <v>5</v>
      </c>
      <c r="F362">
        <v>1005</v>
      </c>
      <c r="G362" t="s">
        <v>155</v>
      </c>
      <c r="J362" t="s">
        <v>136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"20:18:09.242"</f>
        <v>20:18:09.242</v>
      </c>
      <c r="T362" t="str">
        <f>"20:18:08.842"</f>
        <v>20:18:08.842</v>
      </c>
      <c r="U362" t="str">
        <f t="shared" si="38"/>
        <v>A8A14F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9</v>
      </c>
      <c r="AF362" t="s">
        <v>145</v>
      </c>
      <c r="AG362">
        <v>0</v>
      </c>
      <c r="AH362">
        <v>3</v>
      </c>
      <c r="AI362">
        <v>1</v>
      </c>
      <c r="AJ362">
        <v>0</v>
      </c>
      <c r="AK362" t="s">
        <v>400</v>
      </c>
      <c r="AL362">
        <v>36.111781999999998</v>
      </c>
      <c r="AM362" t="s">
        <v>401</v>
      </c>
      <c r="AN362">
        <v>-79.967144000000005</v>
      </c>
      <c r="AO362">
        <v>100</v>
      </c>
      <c r="AP362">
        <v>1700</v>
      </c>
      <c r="AQ362" t="s">
        <v>129</v>
      </c>
      <c r="AR362">
        <v>34</v>
      </c>
      <c r="AS362">
        <v>48</v>
      </c>
      <c r="AT362">
        <v>-832</v>
      </c>
      <c r="BB362" t="str">
        <f t="shared" si="39"/>
        <v>1200</v>
      </c>
      <c r="BC362">
        <v>1</v>
      </c>
      <c r="BD362" t="str">
        <f t="shared" si="42"/>
        <v xml:space="preserve">N655WP  </v>
      </c>
      <c r="BE362">
        <v>1</v>
      </c>
      <c r="BG362">
        <v>0</v>
      </c>
      <c r="BH362">
        <v>0</v>
      </c>
      <c r="BI362">
        <v>0</v>
      </c>
      <c r="BJ362">
        <v>1675</v>
      </c>
      <c r="BK362">
        <v>-25</v>
      </c>
      <c r="BL362" t="s">
        <v>148</v>
      </c>
      <c r="BM362">
        <v>1</v>
      </c>
      <c r="BN362">
        <v>1</v>
      </c>
      <c r="BO362">
        <v>1</v>
      </c>
      <c r="BP362">
        <v>0</v>
      </c>
      <c r="BS362">
        <v>0</v>
      </c>
      <c r="BT362">
        <v>0</v>
      </c>
      <c r="BU362">
        <v>0</v>
      </c>
      <c r="CE362" t="str">
        <f>"20:18:09.248"</f>
        <v>20:18:09.248</v>
      </c>
      <c r="CF362">
        <v>247641048</v>
      </c>
      <c r="CS362">
        <v>3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131</v>
      </c>
      <c r="DA362">
        <v>404</v>
      </c>
      <c r="DB362">
        <v>0</v>
      </c>
      <c r="DC362" t="s">
        <v>152</v>
      </c>
      <c r="DD362" t="s">
        <v>153</v>
      </c>
      <c r="DG362">
        <v>13913231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25">
      <c r="A363" t="str">
        <f>"10/06/2022 20:18:10.613"</f>
        <v>10/06/2022 20:18:10.613</v>
      </c>
      <c r="C363" t="str">
        <f t="shared" si="41"/>
        <v>FFDFD3C0</v>
      </c>
      <c r="D363" t="s">
        <v>123</v>
      </c>
      <c r="E363">
        <v>25</v>
      </c>
      <c r="H363">
        <v>100</v>
      </c>
      <c r="I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"20:18:10.172"</f>
        <v>20:18:10.172</v>
      </c>
      <c r="T363" t="str">
        <f>"20:18:09.472"</f>
        <v>20:18:09.472</v>
      </c>
      <c r="U363" t="str">
        <f t="shared" si="38"/>
        <v>A8A14F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9</v>
      </c>
      <c r="AF363" t="s">
        <v>125</v>
      </c>
      <c r="AG363">
        <v>0</v>
      </c>
      <c r="AH363">
        <v>3</v>
      </c>
      <c r="AI363">
        <v>1</v>
      </c>
      <c r="AJ363">
        <v>0</v>
      </c>
      <c r="AK363" t="s">
        <v>402</v>
      </c>
      <c r="AL363">
        <v>36.111975000000001</v>
      </c>
      <c r="AM363" t="s">
        <v>403</v>
      </c>
      <c r="AN363">
        <v>-79.966971999999998</v>
      </c>
      <c r="AO363">
        <v>100</v>
      </c>
      <c r="AP363">
        <v>1700</v>
      </c>
      <c r="AQ363" t="s">
        <v>129</v>
      </c>
      <c r="AR363">
        <v>36</v>
      </c>
      <c r="AS363">
        <v>46</v>
      </c>
      <c r="AT363">
        <v>-832</v>
      </c>
      <c r="BB363" t="str">
        <f t="shared" si="39"/>
        <v>1200</v>
      </c>
      <c r="BC363">
        <v>1</v>
      </c>
      <c r="BD363" t="str">
        <f t="shared" si="42"/>
        <v xml:space="preserve">N655WP  </v>
      </c>
      <c r="BE363">
        <v>1</v>
      </c>
      <c r="BG363">
        <v>0</v>
      </c>
      <c r="BH363">
        <v>0</v>
      </c>
      <c r="BI363">
        <v>0</v>
      </c>
      <c r="BJ363">
        <v>1675</v>
      </c>
      <c r="BK363">
        <v>-25</v>
      </c>
      <c r="BL363" t="s">
        <v>180</v>
      </c>
      <c r="BM363">
        <v>1</v>
      </c>
      <c r="BN363">
        <v>1</v>
      </c>
      <c r="BO363">
        <v>1</v>
      </c>
      <c r="BP363">
        <v>0</v>
      </c>
      <c r="BS363">
        <v>0</v>
      </c>
      <c r="BT363">
        <v>0</v>
      </c>
      <c r="BU363">
        <v>0</v>
      </c>
      <c r="CE363" t="str">
        <f>"20:18:10.178"</f>
        <v>20:18:10.178</v>
      </c>
      <c r="CF363">
        <v>177622013</v>
      </c>
      <c r="CS363">
        <v>3</v>
      </c>
      <c r="CT363">
        <v>2</v>
      </c>
      <c r="CU363">
        <v>0</v>
      </c>
      <c r="CV363">
        <v>2</v>
      </c>
      <c r="CW363">
        <v>0</v>
      </c>
      <c r="CX363">
        <v>6</v>
      </c>
      <c r="CY363">
        <v>7</v>
      </c>
      <c r="CZ363" t="s">
        <v>131</v>
      </c>
      <c r="DA363">
        <v>403</v>
      </c>
      <c r="DB363">
        <v>0</v>
      </c>
      <c r="DC363" t="s">
        <v>199</v>
      </c>
      <c r="DD363" t="s">
        <v>200</v>
      </c>
      <c r="DG363">
        <v>207496</v>
      </c>
      <c r="DI363">
        <v>1</v>
      </c>
      <c r="DJ363">
        <v>0</v>
      </c>
      <c r="DK363">
        <v>0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25">
      <c r="A364" t="str">
        <f>"10/06/2022 20:18:10.613"</f>
        <v>10/06/2022 20:18:10.613</v>
      </c>
      <c r="C364" t="str">
        <f t="shared" si="41"/>
        <v>FFDFD3C0</v>
      </c>
      <c r="D364" t="s">
        <v>123</v>
      </c>
      <c r="E364">
        <v>27</v>
      </c>
      <c r="H364">
        <v>102</v>
      </c>
      <c r="I364" t="s">
        <v>151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"20:18:10.172"</f>
        <v>20:18:10.172</v>
      </c>
      <c r="T364" t="str">
        <f>"20:18:09.472"</f>
        <v>20:18:09.472</v>
      </c>
      <c r="U364" t="str">
        <f t="shared" si="38"/>
        <v>A8A14F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9</v>
      </c>
      <c r="AF364" t="s">
        <v>125</v>
      </c>
      <c r="AG364">
        <v>0</v>
      </c>
      <c r="AH364">
        <v>3</v>
      </c>
      <c r="AI364">
        <v>1</v>
      </c>
      <c r="AJ364">
        <v>0</v>
      </c>
      <c r="AK364" t="s">
        <v>402</v>
      </c>
      <c r="AL364">
        <v>36.111975000000001</v>
      </c>
      <c r="AM364" t="s">
        <v>403</v>
      </c>
      <c r="AN364">
        <v>-79.966971999999998</v>
      </c>
      <c r="AO364">
        <v>100</v>
      </c>
      <c r="AP364">
        <v>1700</v>
      </c>
      <c r="AQ364" t="s">
        <v>129</v>
      </c>
      <c r="AR364">
        <v>36</v>
      </c>
      <c r="AS364">
        <v>46</v>
      </c>
      <c r="AT364">
        <v>-832</v>
      </c>
      <c r="BB364" t="str">
        <f t="shared" si="39"/>
        <v>1200</v>
      </c>
      <c r="BC364">
        <v>1</v>
      </c>
      <c r="BD364" t="str">
        <f t="shared" si="42"/>
        <v xml:space="preserve">N655WP  </v>
      </c>
      <c r="BE364">
        <v>1</v>
      </c>
      <c r="BG364">
        <v>0</v>
      </c>
      <c r="BH364">
        <v>0</v>
      </c>
      <c r="BI364">
        <v>0</v>
      </c>
      <c r="BJ364">
        <v>1675</v>
      </c>
      <c r="BK364">
        <v>-25</v>
      </c>
      <c r="BL364" t="s">
        <v>180</v>
      </c>
      <c r="BM364">
        <v>1</v>
      </c>
      <c r="BN364">
        <v>1</v>
      </c>
      <c r="BO364">
        <v>1</v>
      </c>
      <c r="BP364">
        <v>0</v>
      </c>
      <c r="BS364">
        <v>0</v>
      </c>
      <c r="BT364">
        <v>0</v>
      </c>
      <c r="BU364">
        <v>0</v>
      </c>
      <c r="CE364" t="str">
        <f>"20:18:10.178"</f>
        <v>20:18:10.178</v>
      </c>
      <c r="CF364">
        <v>177622013</v>
      </c>
      <c r="CS364">
        <v>3</v>
      </c>
      <c r="CT364">
        <v>2</v>
      </c>
      <c r="CU364">
        <v>0</v>
      </c>
      <c r="CV364">
        <v>2</v>
      </c>
      <c r="CW364">
        <v>0</v>
      </c>
      <c r="CX364">
        <v>6</v>
      </c>
      <c r="CY364">
        <v>7</v>
      </c>
      <c r="CZ364" t="s">
        <v>131</v>
      </c>
      <c r="DA364">
        <v>403</v>
      </c>
      <c r="DB364">
        <v>0</v>
      </c>
      <c r="DC364" t="s">
        <v>199</v>
      </c>
      <c r="DD364" t="s">
        <v>200</v>
      </c>
      <c r="DG364">
        <v>207496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25">
      <c r="A365" t="str">
        <f>"10/06/2022 20:18:10.613"</f>
        <v>10/06/2022 20:18:10.613</v>
      </c>
      <c r="C365" t="str">
        <f t="shared" si="41"/>
        <v>FFDFD3C0</v>
      </c>
      <c r="D365" t="s">
        <v>134</v>
      </c>
      <c r="E365">
        <v>4</v>
      </c>
      <c r="F365">
        <v>1004</v>
      </c>
      <c r="G365" t="s">
        <v>135</v>
      </c>
      <c r="J365" t="s">
        <v>136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"20:18:10.172"</f>
        <v>20:18:10.172</v>
      </c>
      <c r="T365" t="str">
        <f>"20:18:09.472"</f>
        <v>20:18:09.472</v>
      </c>
      <c r="U365" t="str">
        <f t="shared" si="38"/>
        <v>A8A14F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9</v>
      </c>
      <c r="AF365" t="s">
        <v>125</v>
      </c>
      <c r="AG365">
        <v>0</v>
      </c>
      <c r="AH365">
        <v>3</v>
      </c>
      <c r="AI365">
        <v>1</v>
      </c>
      <c r="AJ365">
        <v>0</v>
      </c>
      <c r="AK365" t="s">
        <v>402</v>
      </c>
      <c r="AL365">
        <v>36.111975000000001</v>
      </c>
      <c r="AM365" t="s">
        <v>403</v>
      </c>
      <c r="AN365">
        <v>-79.966971999999998</v>
      </c>
      <c r="AO365">
        <v>100</v>
      </c>
      <c r="AP365">
        <v>1700</v>
      </c>
      <c r="AQ365" t="s">
        <v>129</v>
      </c>
      <c r="AR365">
        <v>36</v>
      </c>
      <c r="AS365">
        <v>46</v>
      </c>
      <c r="AT365">
        <v>-832</v>
      </c>
      <c r="BB365" t="str">
        <f t="shared" si="39"/>
        <v>1200</v>
      </c>
      <c r="BC365">
        <v>1</v>
      </c>
      <c r="BD365" t="str">
        <f t="shared" si="42"/>
        <v xml:space="preserve">N655WP  </v>
      </c>
      <c r="BE365">
        <v>1</v>
      </c>
      <c r="BG365">
        <v>0</v>
      </c>
      <c r="BH365">
        <v>0</v>
      </c>
      <c r="BI365">
        <v>0</v>
      </c>
      <c r="BJ365">
        <v>1675</v>
      </c>
      <c r="BK365">
        <v>-25</v>
      </c>
      <c r="BL365" t="s">
        <v>180</v>
      </c>
      <c r="BM365">
        <v>1</v>
      </c>
      <c r="BN365">
        <v>1</v>
      </c>
      <c r="BO365">
        <v>1</v>
      </c>
      <c r="BP365">
        <v>0</v>
      </c>
      <c r="BS365">
        <v>0</v>
      </c>
      <c r="BT365">
        <v>0</v>
      </c>
      <c r="BU365">
        <v>0</v>
      </c>
      <c r="CE365" t="str">
        <f>"20:18:10.178"</f>
        <v>20:18:10.178</v>
      </c>
      <c r="CF365">
        <v>177622013</v>
      </c>
      <c r="CS365">
        <v>3</v>
      </c>
      <c r="CT365">
        <v>2</v>
      </c>
      <c r="CU365">
        <v>0</v>
      </c>
      <c r="CV365">
        <v>2</v>
      </c>
      <c r="CW365">
        <v>0</v>
      </c>
      <c r="CX365">
        <v>6</v>
      </c>
      <c r="CY365">
        <v>7</v>
      </c>
      <c r="CZ365" t="s">
        <v>131</v>
      </c>
      <c r="DA365">
        <v>403</v>
      </c>
      <c r="DB365">
        <v>0</v>
      </c>
      <c r="DC365" t="s">
        <v>199</v>
      </c>
      <c r="DD365" t="s">
        <v>200</v>
      </c>
      <c r="DG365">
        <v>207496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25">
      <c r="A366" t="str">
        <f>"10/06/2022 20:18:10.974"</f>
        <v>10/06/2022 20:18:10.974</v>
      </c>
      <c r="C366" t="str">
        <f t="shared" si="41"/>
        <v>FFDFD3C0</v>
      </c>
      <c r="D366" t="s">
        <v>134</v>
      </c>
      <c r="E366">
        <v>5</v>
      </c>
      <c r="F366">
        <v>1005</v>
      </c>
      <c r="G366" t="s">
        <v>155</v>
      </c>
      <c r="J366" t="s">
        <v>136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"20:18:10.727"</f>
        <v>20:18:10.727</v>
      </c>
      <c r="T366" t="str">
        <f>"20:18:10.427"</f>
        <v>20:18:10.427</v>
      </c>
      <c r="U366" t="str">
        <f t="shared" si="38"/>
        <v>A8A14F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9</v>
      </c>
      <c r="AF366" t="s">
        <v>145</v>
      </c>
      <c r="AG366">
        <v>0</v>
      </c>
      <c r="AH366">
        <v>3</v>
      </c>
      <c r="AI366">
        <v>1</v>
      </c>
      <c r="AJ366">
        <v>0</v>
      </c>
      <c r="AK366" t="s">
        <v>404</v>
      </c>
      <c r="AL366">
        <v>36.112102999999998</v>
      </c>
      <c r="AM366" t="s">
        <v>405</v>
      </c>
      <c r="AN366">
        <v>-79.966842999999997</v>
      </c>
      <c r="AO366">
        <v>100</v>
      </c>
      <c r="AP366">
        <v>1700</v>
      </c>
      <c r="AQ366" t="s">
        <v>129</v>
      </c>
      <c r="AR366">
        <v>36</v>
      </c>
      <c r="AS366">
        <v>46</v>
      </c>
      <c r="AT366">
        <v>-1024</v>
      </c>
      <c r="BB366" t="str">
        <f t="shared" si="39"/>
        <v>1200</v>
      </c>
      <c r="BC366">
        <v>1</v>
      </c>
      <c r="BD366" t="str">
        <f t="shared" si="42"/>
        <v xml:space="preserve">N655WP  </v>
      </c>
      <c r="BE366">
        <v>1</v>
      </c>
      <c r="BG366">
        <v>0</v>
      </c>
      <c r="BH366">
        <v>0</v>
      </c>
      <c r="BI366">
        <v>0</v>
      </c>
      <c r="BJ366">
        <v>1675</v>
      </c>
      <c r="BK366">
        <v>-25</v>
      </c>
      <c r="BL366" t="s">
        <v>148</v>
      </c>
      <c r="BM366">
        <v>1</v>
      </c>
      <c r="BN366">
        <v>1</v>
      </c>
      <c r="BO366">
        <v>1</v>
      </c>
      <c r="BP366">
        <v>0</v>
      </c>
      <c r="BS366">
        <v>0</v>
      </c>
      <c r="BT366">
        <v>0</v>
      </c>
      <c r="BU366">
        <v>0</v>
      </c>
      <c r="CE366" t="str">
        <f>"20:18:10.732"</f>
        <v>20:18:10.732</v>
      </c>
      <c r="CF366">
        <v>732496599</v>
      </c>
      <c r="CS366">
        <v>3</v>
      </c>
      <c r="CT366">
        <v>2</v>
      </c>
      <c r="CU366">
        <v>0</v>
      </c>
      <c r="CV366">
        <v>2</v>
      </c>
      <c r="CW366">
        <v>0</v>
      </c>
      <c r="CX366">
        <v>6</v>
      </c>
      <c r="CY366">
        <v>7</v>
      </c>
      <c r="CZ366" t="s">
        <v>131</v>
      </c>
      <c r="DA366">
        <v>404</v>
      </c>
      <c r="DB366">
        <v>0</v>
      </c>
      <c r="DC366" t="s">
        <v>152</v>
      </c>
      <c r="DD366" t="s">
        <v>153</v>
      </c>
      <c r="DG366">
        <v>13913586</v>
      </c>
      <c r="DI366">
        <v>1</v>
      </c>
      <c r="DJ366">
        <v>0</v>
      </c>
      <c r="DK366">
        <v>0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25">
      <c r="A367" t="str">
        <f>"10/06/2022 20:18:11.442"</f>
        <v>10/06/2022 20:18:11.442</v>
      </c>
      <c r="C367" t="str">
        <f t="shared" si="41"/>
        <v>FFDFD3C0</v>
      </c>
      <c r="D367" t="s">
        <v>123</v>
      </c>
      <c r="E367">
        <v>25</v>
      </c>
      <c r="H367">
        <v>100</v>
      </c>
      <c r="I367" t="s">
        <v>124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"20:18:11.211"</f>
        <v>20:18:11.211</v>
      </c>
      <c r="T367" t="str">
        <f>"20:18:10.911"</f>
        <v>20:18:10.911</v>
      </c>
      <c r="U367" t="str">
        <f t="shared" si="38"/>
        <v>A8A14F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9</v>
      </c>
      <c r="AF367" t="s">
        <v>125</v>
      </c>
      <c r="AG367">
        <v>0</v>
      </c>
      <c r="AH367">
        <v>3</v>
      </c>
      <c r="AI367">
        <v>1</v>
      </c>
      <c r="AJ367">
        <v>0</v>
      </c>
      <c r="AK367" t="s">
        <v>406</v>
      </c>
      <c r="AL367">
        <v>36.112211000000002</v>
      </c>
      <c r="AM367" t="s">
        <v>407</v>
      </c>
      <c r="AN367">
        <v>-79.966735999999997</v>
      </c>
      <c r="AO367">
        <v>100</v>
      </c>
      <c r="AP367">
        <v>1700</v>
      </c>
      <c r="AQ367" t="s">
        <v>129</v>
      </c>
      <c r="AR367">
        <v>36</v>
      </c>
      <c r="AS367">
        <v>46</v>
      </c>
      <c r="AT367">
        <v>-1152</v>
      </c>
      <c r="BB367" t="str">
        <f t="shared" si="39"/>
        <v>1200</v>
      </c>
      <c r="BC367">
        <v>1</v>
      </c>
      <c r="BD367" t="str">
        <f t="shared" si="42"/>
        <v xml:space="preserve">N655WP  </v>
      </c>
      <c r="BE367">
        <v>1</v>
      </c>
      <c r="BG367">
        <v>0</v>
      </c>
      <c r="BH367">
        <v>0</v>
      </c>
      <c r="BI367">
        <v>0</v>
      </c>
      <c r="BJ367">
        <v>1650</v>
      </c>
      <c r="BK367">
        <v>-50</v>
      </c>
      <c r="BL367" t="s">
        <v>180</v>
      </c>
      <c r="BM367">
        <v>1</v>
      </c>
      <c r="BN367">
        <v>1</v>
      </c>
      <c r="BO367">
        <v>1</v>
      </c>
      <c r="BP367">
        <v>0</v>
      </c>
      <c r="BS367">
        <v>0</v>
      </c>
      <c r="BT367">
        <v>0</v>
      </c>
      <c r="BU367">
        <v>0</v>
      </c>
      <c r="CE367" t="str">
        <f>"20:18:11.213"</f>
        <v>20:18:11.213</v>
      </c>
      <c r="CF367">
        <v>212521249</v>
      </c>
      <c r="CS367">
        <v>3</v>
      </c>
      <c r="CT367">
        <v>2</v>
      </c>
      <c r="CU367">
        <v>0</v>
      </c>
      <c r="CV367">
        <v>2</v>
      </c>
      <c r="CW367">
        <v>0</v>
      </c>
      <c r="CX367">
        <v>6</v>
      </c>
      <c r="CY367">
        <v>7</v>
      </c>
      <c r="CZ367" t="s">
        <v>131</v>
      </c>
      <c r="DA367">
        <v>403</v>
      </c>
      <c r="DB367">
        <v>0</v>
      </c>
      <c r="DC367" t="s">
        <v>199</v>
      </c>
      <c r="DD367" t="s">
        <v>200</v>
      </c>
      <c r="DG367">
        <v>209389</v>
      </c>
      <c r="DI367">
        <v>1</v>
      </c>
      <c r="DJ367">
        <v>0</v>
      </c>
      <c r="DK367">
        <v>0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25">
      <c r="A368" t="str">
        <f>"10/06/2022 20:18:11.442"</f>
        <v>10/06/2022 20:18:11.442</v>
      </c>
      <c r="C368" t="str">
        <f t="shared" si="41"/>
        <v>FFDFD3C0</v>
      </c>
      <c r="D368" t="s">
        <v>123</v>
      </c>
      <c r="E368">
        <v>27</v>
      </c>
      <c r="H368">
        <v>102</v>
      </c>
      <c r="I368" t="s">
        <v>151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"20:18:11.211"</f>
        <v>20:18:11.211</v>
      </c>
      <c r="T368" t="str">
        <f>"20:18:10.911"</f>
        <v>20:18:10.911</v>
      </c>
      <c r="U368" t="str">
        <f t="shared" si="38"/>
        <v>A8A14F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9</v>
      </c>
      <c r="AF368" t="s">
        <v>125</v>
      </c>
      <c r="AG368">
        <v>0</v>
      </c>
      <c r="AH368">
        <v>3</v>
      </c>
      <c r="AI368">
        <v>1</v>
      </c>
      <c r="AJ368">
        <v>0</v>
      </c>
      <c r="AK368" t="s">
        <v>406</v>
      </c>
      <c r="AL368">
        <v>36.112211000000002</v>
      </c>
      <c r="AM368" t="s">
        <v>407</v>
      </c>
      <c r="AN368">
        <v>-79.966735999999997</v>
      </c>
      <c r="AO368">
        <v>100</v>
      </c>
      <c r="AP368">
        <v>1700</v>
      </c>
      <c r="AQ368" t="s">
        <v>129</v>
      </c>
      <c r="AR368">
        <v>36</v>
      </c>
      <c r="AS368">
        <v>46</v>
      </c>
      <c r="AT368">
        <v>-1152</v>
      </c>
      <c r="BB368" t="str">
        <f t="shared" si="39"/>
        <v>1200</v>
      </c>
      <c r="BC368">
        <v>1</v>
      </c>
      <c r="BD368" t="str">
        <f t="shared" si="42"/>
        <v xml:space="preserve">N655WP  </v>
      </c>
      <c r="BE368">
        <v>1</v>
      </c>
      <c r="BG368">
        <v>0</v>
      </c>
      <c r="BH368">
        <v>0</v>
      </c>
      <c r="BI368">
        <v>0</v>
      </c>
      <c r="BJ368">
        <v>1650</v>
      </c>
      <c r="BK368">
        <v>-50</v>
      </c>
      <c r="BL368" t="s">
        <v>180</v>
      </c>
      <c r="BM368">
        <v>1</v>
      </c>
      <c r="BN368">
        <v>1</v>
      </c>
      <c r="BO368">
        <v>1</v>
      </c>
      <c r="BP368">
        <v>0</v>
      </c>
      <c r="BS368">
        <v>0</v>
      </c>
      <c r="BT368">
        <v>0</v>
      </c>
      <c r="BU368">
        <v>0</v>
      </c>
      <c r="CE368" t="str">
        <f>"20:18:11.213"</f>
        <v>20:18:11.213</v>
      </c>
      <c r="CF368">
        <v>212521249</v>
      </c>
      <c r="CS368">
        <v>3</v>
      </c>
      <c r="CT368">
        <v>2</v>
      </c>
      <c r="CU368">
        <v>0</v>
      </c>
      <c r="CV368">
        <v>2</v>
      </c>
      <c r="CW368">
        <v>0</v>
      </c>
      <c r="CX368">
        <v>6</v>
      </c>
      <c r="CY368">
        <v>7</v>
      </c>
      <c r="CZ368" t="s">
        <v>131</v>
      </c>
      <c r="DA368">
        <v>403</v>
      </c>
      <c r="DB368">
        <v>0</v>
      </c>
      <c r="DC368" t="s">
        <v>199</v>
      </c>
      <c r="DD368" t="s">
        <v>200</v>
      </c>
      <c r="DG368">
        <v>209389</v>
      </c>
      <c r="DI368">
        <v>1</v>
      </c>
      <c r="DJ368">
        <v>0</v>
      </c>
      <c r="DK368">
        <v>1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25">
      <c r="A369" t="str">
        <f>"10/06/2022 20:18:11.442"</f>
        <v>10/06/2022 20:18:11.442</v>
      </c>
      <c r="C369" t="str">
        <f t="shared" si="41"/>
        <v>FFDFD3C0</v>
      </c>
      <c r="D369" t="s">
        <v>134</v>
      </c>
      <c r="E369">
        <v>4</v>
      </c>
      <c r="F369">
        <v>1004</v>
      </c>
      <c r="G369" t="s">
        <v>135</v>
      </c>
      <c r="J369" t="s">
        <v>136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"20:18:11.211"</f>
        <v>20:18:11.211</v>
      </c>
      <c r="T369" t="str">
        <f>"20:18:10.911"</f>
        <v>20:18:10.911</v>
      </c>
      <c r="U369" t="str">
        <f t="shared" si="38"/>
        <v>A8A14F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9</v>
      </c>
      <c r="AF369" t="s">
        <v>125</v>
      </c>
      <c r="AG369">
        <v>0</v>
      </c>
      <c r="AH369">
        <v>3</v>
      </c>
      <c r="AI369">
        <v>1</v>
      </c>
      <c r="AJ369">
        <v>0</v>
      </c>
      <c r="AK369" t="s">
        <v>406</v>
      </c>
      <c r="AL369">
        <v>36.112211000000002</v>
      </c>
      <c r="AM369" t="s">
        <v>407</v>
      </c>
      <c r="AN369">
        <v>-79.966735999999997</v>
      </c>
      <c r="AO369">
        <v>100</v>
      </c>
      <c r="AP369">
        <v>1700</v>
      </c>
      <c r="AQ369" t="s">
        <v>129</v>
      </c>
      <c r="AR369">
        <v>36</v>
      </c>
      <c r="AS369">
        <v>46</v>
      </c>
      <c r="AT369">
        <v>-1152</v>
      </c>
      <c r="BB369" t="str">
        <f t="shared" si="39"/>
        <v>1200</v>
      </c>
      <c r="BC369">
        <v>1</v>
      </c>
      <c r="BD369" t="str">
        <f t="shared" si="42"/>
        <v xml:space="preserve">N655WP  </v>
      </c>
      <c r="BE369">
        <v>1</v>
      </c>
      <c r="BG369">
        <v>0</v>
      </c>
      <c r="BH369">
        <v>0</v>
      </c>
      <c r="BI369">
        <v>0</v>
      </c>
      <c r="BJ369">
        <v>1650</v>
      </c>
      <c r="BK369">
        <v>-50</v>
      </c>
      <c r="BL369" t="s">
        <v>180</v>
      </c>
      <c r="BM369">
        <v>1</v>
      </c>
      <c r="BN369">
        <v>1</v>
      </c>
      <c r="BO369">
        <v>1</v>
      </c>
      <c r="BP369">
        <v>0</v>
      </c>
      <c r="BS369">
        <v>0</v>
      </c>
      <c r="BT369">
        <v>0</v>
      </c>
      <c r="BU369">
        <v>0</v>
      </c>
      <c r="CE369" t="str">
        <f>"20:18:11.213"</f>
        <v>20:18:11.213</v>
      </c>
      <c r="CF369">
        <v>212521249</v>
      </c>
      <c r="CS369">
        <v>3</v>
      </c>
      <c r="CT369">
        <v>2</v>
      </c>
      <c r="CU369">
        <v>0</v>
      </c>
      <c r="CV369">
        <v>2</v>
      </c>
      <c r="CW369">
        <v>0</v>
      </c>
      <c r="CX369">
        <v>6</v>
      </c>
      <c r="CY369">
        <v>7</v>
      </c>
      <c r="CZ369" t="s">
        <v>131</v>
      </c>
      <c r="DA369">
        <v>403</v>
      </c>
      <c r="DB369">
        <v>0</v>
      </c>
      <c r="DC369" t="s">
        <v>199</v>
      </c>
      <c r="DD369" t="s">
        <v>200</v>
      </c>
      <c r="DG369">
        <v>209389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25">
      <c r="A370" t="str">
        <f>"10/06/2022 20:18:12.036"</f>
        <v>10/06/2022 20:18:12.036</v>
      </c>
      <c r="C370" t="str">
        <f t="shared" si="41"/>
        <v>FFDFD3C0</v>
      </c>
      <c r="D370" t="s">
        <v>134</v>
      </c>
      <c r="E370">
        <v>5</v>
      </c>
      <c r="F370">
        <v>1005</v>
      </c>
      <c r="G370" t="s">
        <v>155</v>
      </c>
      <c r="J370" t="s">
        <v>136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"20:18:11.797"</f>
        <v>20:18:11.797</v>
      </c>
      <c r="T370" t="str">
        <f>"20:18:11.397"</f>
        <v>20:18:11.397</v>
      </c>
      <c r="U370" t="str">
        <f t="shared" si="38"/>
        <v>A8A14F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9</v>
      </c>
      <c r="AF370" t="s">
        <v>145</v>
      </c>
      <c r="AG370">
        <v>0</v>
      </c>
      <c r="AH370">
        <v>3</v>
      </c>
      <c r="AI370">
        <v>1</v>
      </c>
      <c r="AJ370">
        <v>0</v>
      </c>
      <c r="AK370" t="s">
        <v>408</v>
      </c>
      <c r="AL370">
        <v>36.112338999999999</v>
      </c>
      <c r="AM370" t="s">
        <v>351</v>
      </c>
      <c r="AN370">
        <v>-79.966628999999998</v>
      </c>
      <c r="AO370">
        <v>100</v>
      </c>
      <c r="AP370">
        <v>1700</v>
      </c>
      <c r="AQ370" t="s">
        <v>129</v>
      </c>
      <c r="AR370">
        <v>36</v>
      </c>
      <c r="AS370">
        <v>45</v>
      </c>
      <c r="AT370">
        <v>-1088</v>
      </c>
      <c r="BB370" t="str">
        <f t="shared" si="39"/>
        <v>1200</v>
      </c>
      <c r="BC370">
        <v>1</v>
      </c>
      <c r="BD370" t="str">
        <f t="shared" si="42"/>
        <v xml:space="preserve">N655WP  </v>
      </c>
      <c r="BE370">
        <v>1</v>
      </c>
      <c r="BG370">
        <v>0</v>
      </c>
      <c r="BH370">
        <v>0</v>
      </c>
      <c r="BI370">
        <v>0</v>
      </c>
      <c r="BJ370">
        <v>1625</v>
      </c>
      <c r="BK370">
        <v>-75</v>
      </c>
      <c r="BL370" t="s">
        <v>148</v>
      </c>
      <c r="BM370">
        <v>1</v>
      </c>
      <c r="BN370">
        <v>1</v>
      </c>
      <c r="BO370">
        <v>1</v>
      </c>
      <c r="BP370">
        <v>0</v>
      </c>
      <c r="BS370">
        <v>0</v>
      </c>
      <c r="BT370">
        <v>0</v>
      </c>
      <c r="BU370">
        <v>0</v>
      </c>
      <c r="CE370" t="str">
        <f>"20:18:11.797"</f>
        <v>20:18:11.797</v>
      </c>
      <c r="CF370">
        <v>797393000</v>
      </c>
      <c r="CS370">
        <v>3</v>
      </c>
      <c r="CT370">
        <v>2</v>
      </c>
      <c r="CU370">
        <v>0</v>
      </c>
      <c r="CV370">
        <v>2</v>
      </c>
      <c r="CW370">
        <v>0</v>
      </c>
      <c r="CX370">
        <v>6</v>
      </c>
      <c r="CY370">
        <v>7</v>
      </c>
      <c r="CZ370" t="s">
        <v>131</v>
      </c>
      <c r="DA370">
        <v>404</v>
      </c>
      <c r="DB370">
        <v>0</v>
      </c>
      <c r="DC370" t="s">
        <v>152</v>
      </c>
      <c r="DD370" t="s">
        <v>153</v>
      </c>
      <c r="DG370">
        <v>13913829</v>
      </c>
      <c r="DI370">
        <v>1</v>
      </c>
      <c r="DJ370">
        <v>0</v>
      </c>
      <c r="DK370">
        <v>0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25">
      <c r="A371" t="str">
        <f>"10/06/2022 20:18:12.550"</f>
        <v>10/06/2022 20:18:12.550</v>
      </c>
      <c r="C371" t="str">
        <f t="shared" si="41"/>
        <v>FFDFD3C0</v>
      </c>
      <c r="D371" t="s">
        <v>134</v>
      </c>
      <c r="E371">
        <v>4</v>
      </c>
      <c r="F371">
        <v>1004</v>
      </c>
      <c r="G371" t="s">
        <v>135</v>
      </c>
      <c r="J371" t="s">
        <v>136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"20:18:12.305"</f>
        <v>20:18:12.305</v>
      </c>
      <c r="T371" t="str">
        <f>"20:18:11.405"</f>
        <v>20:18:11.405</v>
      </c>
      <c r="U371" t="str">
        <f t="shared" si="38"/>
        <v>A8A14F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9</v>
      </c>
      <c r="AF371" t="s">
        <v>125</v>
      </c>
      <c r="AG371">
        <v>0</v>
      </c>
      <c r="AH371">
        <v>3</v>
      </c>
      <c r="AI371">
        <v>1</v>
      </c>
      <c r="AJ371">
        <v>0</v>
      </c>
      <c r="AK371" t="s">
        <v>409</v>
      </c>
      <c r="AL371">
        <v>36.112425000000002</v>
      </c>
      <c r="AM371" t="s">
        <v>410</v>
      </c>
      <c r="AN371">
        <v>-79.966499999999996</v>
      </c>
      <c r="AO371">
        <v>100</v>
      </c>
      <c r="AP371">
        <v>1600</v>
      </c>
      <c r="AQ371" t="s">
        <v>129</v>
      </c>
      <c r="AR371">
        <v>36</v>
      </c>
      <c r="AS371">
        <v>45</v>
      </c>
      <c r="AT371">
        <v>-1088</v>
      </c>
      <c r="BB371" t="str">
        <f t="shared" si="39"/>
        <v>1200</v>
      </c>
      <c r="BC371">
        <v>1</v>
      </c>
      <c r="BD371" t="str">
        <f t="shared" si="42"/>
        <v xml:space="preserve">N655WP  </v>
      </c>
      <c r="BE371">
        <v>1</v>
      </c>
      <c r="BG371">
        <v>0</v>
      </c>
      <c r="BH371">
        <v>0</v>
      </c>
      <c r="BI371">
        <v>0</v>
      </c>
      <c r="BJ371">
        <v>1625</v>
      </c>
      <c r="BK371">
        <v>25</v>
      </c>
      <c r="BL371" t="s">
        <v>180</v>
      </c>
      <c r="BM371">
        <v>1</v>
      </c>
      <c r="BN371">
        <v>1</v>
      </c>
      <c r="BO371">
        <v>1</v>
      </c>
      <c r="BP371">
        <v>0</v>
      </c>
      <c r="BS371">
        <v>0</v>
      </c>
      <c r="BT371">
        <v>0</v>
      </c>
      <c r="BU371">
        <v>0</v>
      </c>
      <c r="CE371" t="str">
        <f>"20:18:12.307"</f>
        <v>20:18:12.307</v>
      </c>
      <c r="CF371">
        <v>307414657</v>
      </c>
      <c r="CS371">
        <v>3</v>
      </c>
      <c r="CT371">
        <v>2</v>
      </c>
      <c r="CU371">
        <v>0</v>
      </c>
      <c r="CV371">
        <v>2</v>
      </c>
      <c r="CW371">
        <v>0</v>
      </c>
      <c r="CX371">
        <v>6</v>
      </c>
      <c r="CY371">
        <v>7</v>
      </c>
      <c r="CZ371" t="s">
        <v>131</v>
      </c>
      <c r="DA371">
        <v>403</v>
      </c>
      <c r="DB371">
        <v>0</v>
      </c>
      <c r="DC371" t="s">
        <v>199</v>
      </c>
      <c r="DD371" t="s">
        <v>200</v>
      </c>
      <c r="DG371">
        <v>211423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25">
      <c r="A372" t="str">
        <f>"10/06/2022 20:18:12.550"</f>
        <v>10/06/2022 20:18:12.550</v>
      </c>
      <c r="C372" t="str">
        <f t="shared" si="41"/>
        <v>FFDFD3C0</v>
      </c>
      <c r="D372" t="s">
        <v>123</v>
      </c>
      <c r="E372">
        <v>25</v>
      </c>
      <c r="H372">
        <v>100</v>
      </c>
      <c r="I372" t="s">
        <v>124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"20:18:12.305"</f>
        <v>20:18:12.305</v>
      </c>
      <c r="T372" t="str">
        <f>"20:18:11.405"</f>
        <v>20:18:11.405</v>
      </c>
      <c r="U372" t="str">
        <f t="shared" si="38"/>
        <v>A8A14F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9</v>
      </c>
      <c r="AF372" t="s">
        <v>125</v>
      </c>
      <c r="AG372">
        <v>0</v>
      </c>
      <c r="AH372">
        <v>3</v>
      </c>
      <c r="AI372">
        <v>1</v>
      </c>
      <c r="AJ372">
        <v>0</v>
      </c>
      <c r="AK372" t="s">
        <v>409</v>
      </c>
      <c r="AL372">
        <v>36.112425000000002</v>
      </c>
      <c r="AM372" t="s">
        <v>410</v>
      </c>
      <c r="AN372">
        <v>-79.966499999999996</v>
      </c>
      <c r="AO372">
        <v>100</v>
      </c>
      <c r="AP372">
        <v>1600</v>
      </c>
      <c r="AQ372" t="s">
        <v>129</v>
      </c>
      <c r="AR372">
        <v>36</v>
      </c>
      <c r="AS372">
        <v>45</v>
      </c>
      <c r="AT372">
        <v>-1088</v>
      </c>
      <c r="BB372" t="str">
        <f t="shared" si="39"/>
        <v>1200</v>
      </c>
      <c r="BC372">
        <v>1</v>
      </c>
      <c r="BD372" t="str">
        <f t="shared" si="42"/>
        <v xml:space="preserve">N655WP  </v>
      </c>
      <c r="BE372">
        <v>1</v>
      </c>
      <c r="BG372">
        <v>0</v>
      </c>
      <c r="BH372">
        <v>0</v>
      </c>
      <c r="BI372">
        <v>0</v>
      </c>
      <c r="BJ372">
        <v>1625</v>
      </c>
      <c r="BK372">
        <v>25</v>
      </c>
      <c r="BL372" t="s">
        <v>180</v>
      </c>
      <c r="BM372">
        <v>1</v>
      </c>
      <c r="BN372">
        <v>1</v>
      </c>
      <c r="BO372">
        <v>1</v>
      </c>
      <c r="BP372">
        <v>0</v>
      </c>
      <c r="BS372">
        <v>0</v>
      </c>
      <c r="BT372">
        <v>0</v>
      </c>
      <c r="BU372">
        <v>0</v>
      </c>
      <c r="CE372" t="str">
        <f>"20:18:12.307"</f>
        <v>20:18:12.307</v>
      </c>
      <c r="CF372">
        <v>307414657</v>
      </c>
      <c r="CS372">
        <v>3</v>
      </c>
      <c r="CT372">
        <v>2</v>
      </c>
      <c r="CU372">
        <v>0</v>
      </c>
      <c r="CV372">
        <v>2</v>
      </c>
      <c r="CW372">
        <v>0</v>
      </c>
      <c r="CX372">
        <v>6</v>
      </c>
      <c r="CY372">
        <v>7</v>
      </c>
      <c r="CZ372" t="s">
        <v>131</v>
      </c>
      <c r="DA372">
        <v>403</v>
      </c>
      <c r="DB372">
        <v>0</v>
      </c>
      <c r="DC372" t="s">
        <v>199</v>
      </c>
      <c r="DD372" t="s">
        <v>200</v>
      </c>
      <c r="DG372">
        <v>211423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25">
      <c r="A373" t="str">
        <f>"10/06/2022 20:18:12.550"</f>
        <v>10/06/2022 20:18:12.550</v>
      </c>
      <c r="C373" t="str">
        <f t="shared" si="41"/>
        <v>FFDFD3C0</v>
      </c>
      <c r="D373" t="s">
        <v>123</v>
      </c>
      <c r="E373">
        <v>27</v>
      </c>
      <c r="H373">
        <v>102</v>
      </c>
      <c r="I373" t="s">
        <v>151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"20:18:12.305"</f>
        <v>20:18:12.305</v>
      </c>
      <c r="T373" t="str">
        <f>"20:18:11.405"</f>
        <v>20:18:11.405</v>
      </c>
      <c r="U373" t="str">
        <f t="shared" si="38"/>
        <v>A8A14F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9</v>
      </c>
      <c r="AF373" t="s">
        <v>125</v>
      </c>
      <c r="AG373">
        <v>0</v>
      </c>
      <c r="AH373">
        <v>3</v>
      </c>
      <c r="AI373">
        <v>1</v>
      </c>
      <c r="AJ373">
        <v>0</v>
      </c>
      <c r="AK373" t="s">
        <v>409</v>
      </c>
      <c r="AL373">
        <v>36.112425000000002</v>
      </c>
      <c r="AM373" t="s">
        <v>410</v>
      </c>
      <c r="AN373">
        <v>-79.966499999999996</v>
      </c>
      <c r="AO373">
        <v>100</v>
      </c>
      <c r="AP373">
        <v>1600</v>
      </c>
      <c r="AQ373" t="s">
        <v>129</v>
      </c>
      <c r="AR373">
        <v>36</v>
      </c>
      <c r="AS373">
        <v>45</v>
      </c>
      <c r="AT373">
        <v>-1088</v>
      </c>
      <c r="BB373" t="str">
        <f t="shared" si="39"/>
        <v>1200</v>
      </c>
      <c r="BC373">
        <v>1</v>
      </c>
      <c r="BD373" t="str">
        <f t="shared" si="42"/>
        <v xml:space="preserve">N655WP  </v>
      </c>
      <c r="BE373">
        <v>1</v>
      </c>
      <c r="BG373">
        <v>0</v>
      </c>
      <c r="BH373">
        <v>0</v>
      </c>
      <c r="BI373">
        <v>0</v>
      </c>
      <c r="BJ373">
        <v>1625</v>
      </c>
      <c r="BK373">
        <v>25</v>
      </c>
      <c r="BL373" t="s">
        <v>180</v>
      </c>
      <c r="BM373">
        <v>1</v>
      </c>
      <c r="BN373">
        <v>1</v>
      </c>
      <c r="BO373">
        <v>1</v>
      </c>
      <c r="BP373">
        <v>0</v>
      </c>
      <c r="BS373">
        <v>0</v>
      </c>
      <c r="BT373">
        <v>0</v>
      </c>
      <c r="BU373">
        <v>0</v>
      </c>
      <c r="CE373" t="str">
        <f>"20:18:12.307"</f>
        <v>20:18:12.307</v>
      </c>
      <c r="CF373">
        <v>307414657</v>
      </c>
      <c r="CS373">
        <v>3</v>
      </c>
      <c r="CT373">
        <v>2</v>
      </c>
      <c r="CU373">
        <v>0</v>
      </c>
      <c r="CV373">
        <v>2</v>
      </c>
      <c r="CW373">
        <v>0</v>
      </c>
      <c r="CX373">
        <v>6</v>
      </c>
      <c r="CY373">
        <v>7</v>
      </c>
      <c r="CZ373" t="s">
        <v>131</v>
      </c>
      <c r="DA373">
        <v>403</v>
      </c>
      <c r="DB373">
        <v>0</v>
      </c>
      <c r="DC373" t="s">
        <v>199</v>
      </c>
      <c r="DD373" t="s">
        <v>200</v>
      </c>
      <c r="DG373">
        <v>211423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25">
      <c r="A374" t="str">
        <f>"10/06/2022 20:18:13.738"</f>
        <v>10/06/2022 20:18:13.738</v>
      </c>
      <c r="C374" t="str">
        <f t="shared" si="41"/>
        <v>FFDFD3C0</v>
      </c>
      <c r="D374" t="s">
        <v>123</v>
      </c>
      <c r="E374">
        <v>25</v>
      </c>
      <c r="H374">
        <v>100</v>
      </c>
      <c r="I374" t="s">
        <v>124</v>
      </c>
      <c r="J374" t="s">
        <v>125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"20:18:13.305"</f>
        <v>20:18:13.305</v>
      </c>
      <c r="T374" t="str">
        <f>"20:18:12.805"</f>
        <v>20:18:12.805</v>
      </c>
      <c r="U374" t="str">
        <f t="shared" si="38"/>
        <v>A8A14F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9</v>
      </c>
      <c r="AF374" t="s">
        <v>125</v>
      </c>
      <c r="AG374">
        <v>0</v>
      </c>
      <c r="AH374">
        <v>3</v>
      </c>
      <c r="AI374">
        <v>1</v>
      </c>
      <c r="AJ374">
        <v>0</v>
      </c>
      <c r="AK374" t="s">
        <v>411</v>
      </c>
      <c r="AL374">
        <v>36.112617999999998</v>
      </c>
      <c r="AM374" t="s">
        <v>412</v>
      </c>
      <c r="AN374">
        <v>-79.966263999999995</v>
      </c>
      <c r="AO374">
        <v>100</v>
      </c>
      <c r="AP374">
        <v>1600</v>
      </c>
      <c r="AQ374" t="s">
        <v>129</v>
      </c>
      <c r="AR374">
        <v>37</v>
      </c>
      <c r="AS374">
        <v>46</v>
      </c>
      <c r="AT374">
        <v>-768</v>
      </c>
      <c r="BB374" t="str">
        <f t="shared" si="39"/>
        <v>1200</v>
      </c>
      <c r="BC374">
        <v>1</v>
      </c>
      <c r="BD374" t="str">
        <f t="shared" si="42"/>
        <v xml:space="preserve">N655WP  </v>
      </c>
      <c r="BE374">
        <v>1</v>
      </c>
      <c r="BG374">
        <v>0</v>
      </c>
      <c r="BH374">
        <v>0</v>
      </c>
      <c r="BI374">
        <v>0</v>
      </c>
      <c r="BJ374">
        <v>1625</v>
      </c>
      <c r="BK374">
        <v>25</v>
      </c>
      <c r="BL374" t="s">
        <v>180</v>
      </c>
      <c r="BM374">
        <v>1</v>
      </c>
      <c r="BN374">
        <v>1</v>
      </c>
      <c r="BO374">
        <v>1</v>
      </c>
      <c r="BP374">
        <v>0</v>
      </c>
      <c r="BS374">
        <v>0</v>
      </c>
      <c r="BT374">
        <v>0</v>
      </c>
      <c r="BU374">
        <v>0</v>
      </c>
      <c r="CE374" t="str">
        <f>"20:18:13.312"</f>
        <v>20:18:13.312</v>
      </c>
      <c r="CF374">
        <v>312245619</v>
      </c>
      <c r="CS374">
        <v>3</v>
      </c>
      <c r="CT374">
        <v>2</v>
      </c>
      <c r="CU374">
        <v>0</v>
      </c>
      <c r="CV374">
        <v>2</v>
      </c>
      <c r="CW374">
        <v>0</v>
      </c>
      <c r="CX374">
        <v>6</v>
      </c>
      <c r="CY374">
        <v>7</v>
      </c>
      <c r="CZ374" t="s">
        <v>131</v>
      </c>
      <c r="DA374">
        <v>404</v>
      </c>
      <c r="DB374">
        <v>0</v>
      </c>
      <c r="DC374" t="s">
        <v>152</v>
      </c>
      <c r="DD374" t="s">
        <v>153</v>
      </c>
      <c r="DG374">
        <v>13914123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25">
      <c r="A375" t="str">
        <f>"10/06/2022 20:18:13.738"</f>
        <v>10/06/2022 20:18:13.738</v>
      </c>
      <c r="C375" t="str">
        <f t="shared" si="41"/>
        <v>FFDFD3C0</v>
      </c>
      <c r="D375" t="s">
        <v>123</v>
      </c>
      <c r="E375">
        <v>27</v>
      </c>
      <c r="H375">
        <v>102</v>
      </c>
      <c r="I375" t="s">
        <v>151</v>
      </c>
      <c r="J375" t="s">
        <v>125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"20:18:13.305"</f>
        <v>20:18:13.305</v>
      </c>
      <c r="T375" t="str">
        <f>"20:18:12.805"</f>
        <v>20:18:12.805</v>
      </c>
      <c r="U375" t="str">
        <f t="shared" si="38"/>
        <v>A8A14F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9</v>
      </c>
      <c r="AF375" t="s">
        <v>125</v>
      </c>
      <c r="AG375">
        <v>0</v>
      </c>
      <c r="AH375">
        <v>3</v>
      </c>
      <c r="AI375">
        <v>1</v>
      </c>
      <c r="AJ375">
        <v>0</v>
      </c>
      <c r="AK375" t="s">
        <v>411</v>
      </c>
      <c r="AL375">
        <v>36.112617999999998</v>
      </c>
      <c r="AM375" t="s">
        <v>412</v>
      </c>
      <c r="AN375">
        <v>-79.966263999999995</v>
      </c>
      <c r="AO375">
        <v>100</v>
      </c>
      <c r="AP375">
        <v>1600</v>
      </c>
      <c r="AQ375" t="s">
        <v>129</v>
      </c>
      <c r="AR375">
        <v>37</v>
      </c>
      <c r="AS375">
        <v>46</v>
      </c>
      <c r="AT375">
        <v>-768</v>
      </c>
      <c r="BB375" t="str">
        <f t="shared" si="39"/>
        <v>1200</v>
      </c>
      <c r="BC375">
        <v>1</v>
      </c>
      <c r="BD375" t="str">
        <f t="shared" si="42"/>
        <v xml:space="preserve">N655WP  </v>
      </c>
      <c r="BE375">
        <v>1</v>
      </c>
      <c r="BG375">
        <v>0</v>
      </c>
      <c r="BH375">
        <v>0</v>
      </c>
      <c r="BI375">
        <v>0</v>
      </c>
      <c r="BJ375">
        <v>1625</v>
      </c>
      <c r="BK375">
        <v>25</v>
      </c>
      <c r="BL375" t="s">
        <v>180</v>
      </c>
      <c r="BM375">
        <v>1</v>
      </c>
      <c r="BN375">
        <v>1</v>
      </c>
      <c r="BO375">
        <v>1</v>
      </c>
      <c r="BP375">
        <v>0</v>
      </c>
      <c r="BS375">
        <v>0</v>
      </c>
      <c r="BT375">
        <v>0</v>
      </c>
      <c r="BU375">
        <v>0</v>
      </c>
      <c r="CE375" t="str">
        <f>"20:18:13.312"</f>
        <v>20:18:13.312</v>
      </c>
      <c r="CF375">
        <v>312245619</v>
      </c>
      <c r="CS375">
        <v>3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131</v>
      </c>
      <c r="DA375">
        <v>404</v>
      </c>
      <c r="DB375">
        <v>0</v>
      </c>
      <c r="DC375" t="s">
        <v>152</v>
      </c>
      <c r="DD375" t="s">
        <v>153</v>
      </c>
      <c r="DG375">
        <v>13914123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25">
      <c r="A376" t="str">
        <f>"10/06/2022 20:18:13.738"</f>
        <v>10/06/2022 20:18:13.738</v>
      </c>
      <c r="C376" t="str">
        <f t="shared" si="41"/>
        <v>FFDFD3C0</v>
      </c>
      <c r="D376" t="s">
        <v>134</v>
      </c>
      <c r="E376">
        <v>5</v>
      </c>
      <c r="F376">
        <v>1005</v>
      </c>
      <c r="G376" t="s">
        <v>155</v>
      </c>
      <c r="J376" t="s">
        <v>136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"20:18:13.305"</f>
        <v>20:18:13.305</v>
      </c>
      <c r="T376" t="str">
        <f>"20:18:12.805"</f>
        <v>20:18:12.805</v>
      </c>
      <c r="U376" t="str">
        <f t="shared" si="38"/>
        <v>A8A14F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9</v>
      </c>
      <c r="AF376" t="s">
        <v>145</v>
      </c>
      <c r="AG376">
        <v>0</v>
      </c>
      <c r="AH376">
        <v>3</v>
      </c>
      <c r="AI376">
        <v>1</v>
      </c>
      <c r="AJ376">
        <v>0</v>
      </c>
      <c r="AK376" t="s">
        <v>411</v>
      </c>
      <c r="AL376">
        <v>36.112617999999998</v>
      </c>
      <c r="AM376" t="s">
        <v>412</v>
      </c>
      <c r="AN376">
        <v>-79.966263999999995</v>
      </c>
      <c r="AO376">
        <v>100</v>
      </c>
      <c r="AP376">
        <v>1600</v>
      </c>
      <c r="AQ376" t="s">
        <v>129</v>
      </c>
      <c r="AR376">
        <v>37</v>
      </c>
      <c r="AS376">
        <v>46</v>
      </c>
      <c r="AT376">
        <v>-768</v>
      </c>
      <c r="BB376" t="str">
        <f t="shared" si="39"/>
        <v>1200</v>
      </c>
      <c r="BC376">
        <v>1</v>
      </c>
      <c r="BD376" t="str">
        <f t="shared" si="42"/>
        <v xml:space="preserve">N655WP  </v>
      </c>
      <c r="BE376">
        <v>1</v>
      </c>
      <c r="BG376">
        <v>0</v>
      </c>
      <c r="BH376">
        <v>0</v>
      </c>
      <c r="BI376">
        <v>0</v>
      </c>
      <c r="BJ376">
        <v>1625</v>
      </c>
      <c r="BK376">
        <v>25</v>
      </c>
      <c r="BL376" t="s">
        <v>148</v>
      </c>
      <c r="BM376">
        <v>1</v>
      </c>
      <c r="BN376">
        <v>1</v>
      </c>
      <c r="BO376">
        <v>1</v>
      </c>
      <c r="BP376">
        <v>0</v>
      </c>
      <c r="BS376">
        <v>0</v>
      </c>
      <c r="BT376">
        <v>0</v>
      </c>
      <c r="BU376">
        <v>0</v>
      </c>
      <c r="CE376" t="str">
        <f>"20:18:13.312"</f>
        <v>20:18:13.312</v>
      </c>
      <c r="CF376">
        <v>312245619</v>
      </c>
      <c r="CS376">
        <v>3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131</v>
      </c>
      <c r="DA376">
        <v>404</v>
      </c>
      <c r="DB376">
        <v>0</v>
      </c>
      <c r="DC376" t="s">
        <v>152</v>
      </c>
      <c r="DD376" t="s">
        <v>153</v>
      </c>
      <c r="DG376">
        <v>13914123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25">
      <c r="A377" t="str">
        <f>"10/06/2022 20:18:13.738"</f>
        <v>10/06/2022 20:18:13.738</v>
      </c>
      <c r="C377" t="str">
        <f t="shared" si="41"/>
        <v>FFDFD3C0</v>
      </c>
      <c r="D377" t="s">
        <v>134</v>
      </c>
      <c r="E377">
        <v>4</v>
      </c>
      <c r="F377">
        <v>1004</v>
      </c>
      <c r="G377" t="s">
        <v>135</v>
      </c>
      <c r="J377" t="s">
        <v>136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"20:18:13.305"</f>
        <v>20:18:13.305</v>
      </c>
      <c r="T377" t="str">
        <f>"20:18:12.805"</f>
        <v>20:18:12.805</v>
      </c>
      <c r="U377" t="str">
        <f t="shared" si="38"/>
        <v>A8A14F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9</v>
      </c>
      <c r="AF377" t="s">
        <v>125</v>
      </c>
      <c r="AG377">
        <v>0</v>
      </c>
      <c r="AH377">
        <v>3</v>
      </c>
      <c r="AI377">
        <v>1</v>
      </c>
      <c r="AJ377">
        <v>0</v>
      </c>
      <c r="AK377" t="s">
        <v>411</v>
      </c>
      <c r="AL377">
        <v>36.112617999999998</v>
      </c>
      <c r="AM377" t="s">
        <v>412</v>
      </c>
      <c r="AN377">
        <v>-79.966263999999995</v>
      </c>
      <c r="AO377">
        <v>100</v>
      </c>
      <c r="AP377">
        <v>1600</v>
      </c>
      <c r="AQ377" t="s">
        <v>129</v>
      </c>
      <c r="AR377">
        <v>37</v>
      </c>
      <c r="AS377">
        <v>46</v>
      </c>
      <c r="AT377">
        <v>-768</v>
      </c>
      <c r="BB377" t="str">
        <f t="shared" si="39"/>
        <v>1200</v>
      </c>
      <c r="BC377">
        <v>1</v>
      </c>
      <c r="BD377" t="str">
        <f t="shared" si="42"/>
        <v xml:space="preserve">N655WP  </v>
      </c>
      <c r="BE377">
        <v>1</v>
      </c>
      <c r="BG377">
        <v>0</v>
      </c>
      <c r="BH377">
        <v>0</v>
      </c>
      <c r="BI377">
        <v>0</v>
      </c>
      <c r="BJ377">
        <v>1625</v>
      </c>
      <c r="BK377">
        <v>25</v>
      </c>
      <c r="BL377" t="s">
        <v>180</v>
      </c>
      <c r="BM377">
        <v>1</v>
      </c>
      <c r="BN377">
        <v>1</v>
      </c>
      <c r="BO377">
        <v>1</v>
      </c>
      <c r="BP377">
        <v>0</v>
      </c>
      <c r="BS377">
        <v>0</v>
      </c>
      <c r="BT377">
        <v>0</v>
      </c>
      <c r="BU377">
        <v>0</v>
      </c>
      <c r="CE377" t="str">
        <f>"20:18:13.312"</f>
        <v>20:18:13.312</v>
      </c>
      <c r="CF377">
        <v>312245619</v>
      </c>
      <c r="CS377">
        <v>3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131</v>
      </c>
      <c r="DA377">
        <v>404</v>
      </c>
      <c r="DB377">
        <v>0</v>
      </c>
      <c r="DC377" t="s">
        <v>152</v>
      </c>
      <c r="DD377" t="s">
        <v>153</v>
      </c>
      <c r="DG377">
        <v>13914123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25">
      <c r="A378" t="str">
        <f>"10/06/2022 20:18:14.457"</f>
        <v>10/06/2022 20:18:14.457</v>
      </c>
      <c r="C378" t="str">
        <f t="shared" si="41"/>
        <v>FFDFD3C0</v>
      </c>
      <c r="D378" t="s">
        <v>123</v>
      </c>
      <c r="E378">
        <v>25</v>
      </c>
      <c r="H378">
        <v>100</v>
      </c>
      <c r="I378" t="s">
        <v>124</v>
      </c>
      <c r="J378" t="s">
        <v>125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ref="S378:T381" si="43">"20:18:14.281"</f>
        <v>20:18:14.281</v>
      </c>
      <c r="T378" t="str">
        <f t="shared" si="43"/>
        <v>20:18:14.281</v>
      </c>
      <c r="U378" t="str">
        <f t="shared" si="38"/>
        <v>A8A14F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9</v>
      </c>
      <c r="AF378" t="s">
        <v>125</v>
      </c>
      <c r="AG378">
        <v>0</v>
      </c>
      <c r="AH378">
        <v>3</v>
      </c>
      <c r="AI378">
        <v>1</v>
      </c>
      <c r="AJ378">
        <v>0</v>
      </c>
      <c r="AK378" t="s">
        <v>413</v>
      </c>
      <c r="AL378">
        <v>36.112833000000002</v>
      </c>
      <c r="AM378" t="s">
        <v>414</v>
      </c>
      <c r="AN378">
        <v>-79.966048999999998</v>
      </c>
      <c r="AO378">
        <v>100</v>
      </c>
      <c r="AP378">
        <v>1600</v>
      </c>
      <c r="AQ378" t="s">
        <v>129</v>
      </c>
      <c r="AR378">
        <v>40</v>
      </c>
      <c r="AS378">
        <v>50</v>
      </c>
      <c r="AT378">
        <v>-832</v>
      </c>
      <c r="BB378" t="str">
        <f t="shared" si="39"/>
        <v>1200</v>
      </c>
      <c r="BC378">
        <v>1</v>
      </c>
      <c r="BD378" t="str">
        <f t="shared" si="42"/>
        <v xml:space="preserve">N655WP  </v>
      </c>
      <c r="BE378">
        <v>1</v>
      </c>
      <c r="BG378">
        <v>0</v>
      </c>
      <c r="BH378">
        <v>0</v>
      </c>
      <c r="BI378">
        <v>0</v>
      </c>
      <c r="BJ378">
        <v>1600</v>
      </c>
      <c r="BK378">
        <v>0</v>
      </c>
      <c r="BL378" t="s">
        <v>180</v>
      </c>
      <c r="BM378">
        <v>1</v>
      </c>
      <c r="BN378">
        <v>1</v>
      </c>
      <c r="BO378">
        <v>1</v>
      </c>
      <c r="BP378">
        <v>0</v>
      </c>
      <c r="BS378">
        <v>0</v>
      </c>
      <c r="BT378">
        <v>0</v>
      </c>
      <c r="BU378">
        <v>0</v>
      </c>
      <c r="CE378" t="str">
        <f>"20:18:14.287"</f>
        <v>20:18:14.287</v>
      </c>
      <c r="CF378">
        <v>287150772</v>
      </c>
      <c r="CS378">
        <v>3</v>
      </c>
      <c r="CT378">
        <v>2</v>
      </c>
      <c r="CU378">
        <v>0</v>
      </c>
      <c r="CV378">
        <v>2</v>
      </c>
      <c r="CW378">
        <v>0</v>
      </c>
      <c r="CX378">
        <v>6</v>
      </c>
      <c r="CY378">
        <v>7</v>
      </c>
      <c r="CZ378" t="s">
        <v>131</v>
      </c>
      <c r="DA378">
        <v>404</v>
      </c>
      <c r="DB378">
        <v>0</v>
      </c>
      <c r="DC378" t="s">
        <v>152</v>
      </c>
      <c r="DD378" t="s">
        <v>153</v>
      </c>
      <c r="DG378">
        <v>13914333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25">
      <c r="A379" t="str">
        <f>"10/06/2022 20:18:14.519"</f>
        <v>10/06/2022 20:18:14.519</v>
      </c>
      <c r="C379" t="str">
        <f t="shared" si="41"/>
        <v>FFDFD3C0</v>
      </c>
      <c r="D379" t="s">
        <v>123</v>
      </c>
      <c r="E379">
        <v>27</v>
      </c>
      <c r="H379">
        <v>102</v>
      </c>
      <c r="I379" t="s">
        <v>151</v>
      </c>
      <c r="J379" t="s">
        <v>125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43"/>
        <v>20:18:14.281</v>
      </c>
      <c r="T379" t="str">
        <f t="shared" si="43"/>
        <v>20:18:14.281</v>
      </c>
      <c r="U379" t="str">
        <f t="shared" si="38"/>
        <v>A8A14F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9</v>
      </c>
      <c r="AF379" t="s">
        <v>125</v>
      </c>
      <c r="AG379">
        <v>0</v>
      </c>
      <c r="AH379">
        <v>3</v>
      </c>
      <c r="AI379">
        <v>1</v>
      </c>
      <c r="AJ379">
        <v>0</v>
      </c>
      <c r="AK379" t="s">
        <v>413</v>
      </c>
      <c r="AL379">
        <v>36.112833000000002</v>
      </c>
      <c r="AM379" t="s">
        <v>414</v>
      </c>
      <c r="AN379">
        <v>-79.966048999999998</v>
      </c>
      <c r="AO379">
        <v>100</v>
      </c>
      <c r="AP379">
        <v>1600</v>
      </c>
      <c r="AQ379" t="s">
        <v>129</v>
      </c>
      <c r="AR379">
        <v>40</v>
      </c>
      <c r="AS379">
        <v>50</v>
      </c>
      <c r="AT379">
        <v>-832</v>
      </c>
      <c r="BB379" t="str">
        <f t="shared" si="39"/>
        <v>1200</v>
      </c>
      <c r="BC379">
        <v>1</v>
      </c>
      <c r="BD379" t="str">
        <f t="shared" si="42"/>
        <v xml:space="preserve">N655WP  </v>
      </c>
      <c r="BE379">
        <v>1</v>
      </c>
      <c r="BG379">
        <v>0</v>
      </c>
      <c r="BH379">
        <v>0</v>
      </c>
      <c r="BI379">
        <v>0</v>
      </c>
      <c r="BJ379">
        <v>1600</v>
      </c>
      <c r="BK379">
        <v>0</v>
      </c>
      <c r="BL379" t="s">
        <v>180</v>
      </c>
      <c r="BM379">
        <v>1</v>
      </c>
      <c r="BN379">
        <v>1</v>
      </c>
      <c r="BO379">
        <v>1</v>
      </c>
      <c r="BP379">
        <v>0</v>
      </c>
      <c r="BS379">
        <v>0</v>
      </c>
      <c r="BT379">
        <v>0</v>
      </c>
      <c r="BU379">
        <v>0</v>
      </c>
      <c r="CE379" t="str">
        <f>"20:18:14.287"</f>
        <v>20:18:14.287</v>
      </c>
      <c r="CF379">
        <v>287150772</v>
      </c>
      <c r="CS379">
        <v>3</v>
      </c>
      <c r="CT379">
        <v>2</v>
      </c>
      <c r="CU379">
        <v>0</v>
      </c>
      <c r="CV379">
        <v>2</v>
      </c>
      <c r="CW379">
        <v>0</v>
      </c>
      <c r="CX379">
        <v>6</v>
      </c>
      <c r="CY379">
        <v>7</v>
      </c>
      <c r="CZ379" t="s">
        <v>131</v>
      </c>
      <c r="DA379">
        <v>404</v>
      </c>
      <c r="DB379">
        <v>0</v>
      </c>
      <c r="DC379" t="s">
        <v>152</v>
      </c>
      <c r="DD379" t="s">
        <v>153</v>
      </c>
      <c r="DG379">
        <v>13914333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25">
      <c r="A380" t="str">
        <f>"10/06/2022 20:18:14.519"</f>
        <v>10/06/2022 20:18:14.519</v>
      </c>
      <c r="C380" t="str">
        <f t="shared" si="41"/>
        <v>FFDFD3C0</v>
      </c>
      <c r="D380" t="s">
        <v>134</v>
      </c>
      <c r="E380">
        <v>5</v>
      </c>
      <c r="F380">
        <v>1005</v>
      </c>
      <c r="G380" t="s">
        <v>155</v>
      </c>
      <c r="J380" t="s">
        <v>136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43"/>
        <v>20:18:14.281</v>
      </c>
      <c r="T380" t="str">
        <f t="shared" si="43"/>
        <v>20:18:14.281</v>
      </c>
      <c r="U380" t="str">
        <f t="shared" si="38"/>
        <v>A8A14F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9</v>
      </c>
      <c r="AF380" t="s">
        <v>145</v>
      </c>
      <c r="AG380">
        <v>0</v>
      </c>
      <c r="AH380">
        <v>3</v>
      </c>
      <c r="AI380">
        <v>1</v>
      </c>
      <c r="AJ380">
        <v>0</v>
      </c>
      <c r="AK380" t="s">
        <v>413</v>
      </c>
      <c r="AL380">
        <v>36.112833000000002</v>
      </c>
      <c r="AM380" t="s">
        <v>414</v>
      </c>
      <c r="AN380">
        <v>-79.966048999999998</v>
      </c>
      <c r="AO380">
        <v>100</v>
      </c>
      <c r="AP380">
        <v>1600</v>
      </c>
      <c r="AQ380" t="s">
        <v>129</v>
      </c>
      <c r="AR380">
        <v>40</v>
      </c>
      <c r="AS380">
        <v>50</v>
      </c>
      <c r="AT380">
        <v>-832</v>
      </c>
      <c r="BB380" t="str">
        <f t="shared" si="39"/>
        <v>1200</v>
      </c>
      <c r="BC380">
        <v>1</v>
      </c>
      <c r="BD380" t="str">
        <f t="shared" si="42"/>
        <v xml:space="preserve">N655WP  </v>
      </c>
      <c r="BE380">
        <v>1</v>
      </c>
      <c r="BG380">
        <v>0</v>
      </c>
      <c r="BH380">
        <v>0</v>
      </c>
      <c r="BI380">
        <v>0</v>
      </c>
      <c r="BJ380">
        <v>1600</v>
      </c>
      <c r="BK380">
        <v>0</v>
      </c>
      <c r="BL380" t="s">
        <v>148</v>
      </c>
      <c r="BM380">
        <v>1</v>
      </c>
      <c r="BN380">
        <v>1</v>
      </c>
      <c r="BO380">
        <v>1</v>
      </c>
      <c r="BP380">
        <v>0</v>
      </c>
      <c r="BS380">
        <v>0</v>
      </c>
      <c r="BT380">
        <v>0</v>
      </c>
      <c r="BU380">
        <v>0</v>
      </c>
      <c r="CE380" t="str">
        <f>"20:18:14.287"</f>
        <v>20:18:14.287</v>
      </c>
      <c r="CF380">
        <v>287150772</v>
      </c>
      <c r="CS380">
        <v>3</v>
      </c>
      <c r="CT380">
        <v>2</v>
      </c>
      <c r="CU380">
        <v>0</v>
      </c>
      <c r="CV380">
        <v>2</v>
      </c>
      <c r="CW380">
        <v>0</v>
      </c>
      <c r="CX380">
        <v>6</v>
      </c>
      <c r="CY380">
        <v>7</v>
      </c>
      <c r="CZ380" t="s">
        <v>131</v>
      </c>
      <c r="DA380">
        <v>404</v>
      </c>
      <c r="DB380">
        <v>0</v>
      </c>
      <c r="DC380" t="s">
        <v>152</v>
      </c>
      <c r="DD380" t="s">
        <v>153</v>
      </c>
      <c r="DG380">
        <v>13914333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25">
      <c r="A381" t="str">
        <f>"10/06/2022 20:18:14.598"</f>
        <v>10/06/2022 20:18:14.598</v>
      </c>
      <c r="C381" t="str">
        <f t="shared" si="41"/>
        <v>FFDFD3C0</v>
      </c>
      <c r="D381" t="s">
        <v>134</v>
      </c>
      <c r="E381">
        <v>4</v>
      </c>
      <c r="F381">
        <v>1004</v>
      </c>
      <c r="G381" t="s">
        <v>135</v>
      </c>
      <c r="J381" t="s">
        <v>136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43"/>
        <v>20:18:14.281</v>
      </c>
      <c r="T381" t="str">
        <f t="shared" si="43"/>
        <v>20:18:14.281</v>
      </c>
      <c r="U381" t="str">
        <f t="shared" si="38"/>
        <v>A8A14F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9</v>
      </c>
      <c r="AF381" t="s">
        <v>125</v>
      </c>
      <c r="AG381">
        <v>0</v>
      </c>
      <c r="AH381">
        <v>3</v>
      </c>
      <c r="AI381">
        <v>1</v>
      </c>
      <c r="AJ381">
        <v>0</v>
      </c>
      <c r="AK381" t="s">
        <v>413</v>
      </c>
      <c r="AL381">
        <v>36.112833000000002</v>
      </c>
      <c r="AM381" t="s">
        <v>414</v>
      </c>
      <c r="AN381">
        <v>-79.966048999999998</v>
      </c>
      <c r="AO381">
        <v>100</v>
      </c>
      <c r="AP381">
        <v>1600</v>
      </c>
      <c r="AQ381" t="s">
        <v>129</v>
      </c>
      <c r="AR381">
        <v>40</v>
      </c>
      <c r="AS381">
        <v>50</v>
      </c>
      <c r="AT381">
        <v>-832</v>
      </c>
      <c r="BB381" t="str">
        <f t="shared" si="39"/>
        <v>1200</v>
      </c>
      <c r="BC381">
        <v>1</v>
      </c>
      <c r="BD381" t="str">
        <f t="shared" si="42"/>
        <v xml:space="preserve">N655WP  </v>
      </c>
      <c r="BE381">
        <v>1</v>
      </c>
      <c r="BG381">
        <v>0</v>
      </c>
      <c r="BH381">
        <v>0</v>
      </c>
      <c r="BI381">
        <v>0</v>
      </c>
      <c r="BJ381">
        <v>1600</v>
      </c>
      <c r="BK381">
        <v>0</v>
      </c>
      <c r="BL381" t="s">
        <v>180</v>
      </c>
      <c r="BM381">
        <v>1</v>
      </c>
      <c r="BN381">
        <v>1</v>
      </c>
      <c r="BO381">
        <v>1</v>
      </c>
      <c r="BP381">
        <v>0</v>
      </c>
      <c r="BS381">
        <v>0</v>
      </c>
      <c r="BT381">
        <v>0</v>
      </c>
      <c r="BU381">
        <v>0</v>
      </c>
      <c r="CE381" t="str">
        <f>"20:18:14.287"</f>
        <v>20:18:14.287</v>
      </c>
      <c r="CF381">
        <v>287150772</v>
      </c>
      <c r="CS381">
        <v>3</v>
      </c>
      <c r="CT381">
        <v>2</v>
      </c>
      <c r="CU381">
        <v>0</v>
      </c>
      <c r="CV381">
        <v>2</v>
      </c>
      <c r="CW381">
        <v>0</v>
      </c>
      <c r="CX381">
        <v>6</v>
      </c>
      <c r="CY381">
        <v>7</v>
      </c>
      <c r="CZ381" t="s">
        <v>131</v>
      </c>
      <c r="DA381">
        <v>404</v>
      </c>
      <c r="DB381">
        <v>0</v>
      </c>
      <c r="DC381" t="s">
        <v>152</v>
      </c>
      <c r="DD381" t="s">
        <v>153</v>
      </c>
      <c r="DG381">
        <v>13914333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25">
      <c r="A382" t="str">
        <f>"10/06/2022 20:18:15.613"</f>
        <v>10/06/2022 20:18:15.613</v>
      </c>
      <c r="C382" t="str">
        <f t="shared" si="41"/>
        <v>FFDFD3C0</v>
      </c>
      <c r="D382" t="s">
        <v>123</v>
      </c>
      <c r="E382">
        <v>25</v>
      </c>
      <c r="H382">
        <v>100</v>
      </c>
      <c r="I382" t="s">
        <v>124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"20:18:15.375"</f>
        <v>20:18:15.375</v>
      </c>
      <c r="T382" t="str">
        <f>"20:18:15.175"</f>
        <v>20:18:15.175</v>
      </c>
      <c r="U382" t="str">
        <f t="shared" si="38"/>
        <v>A8A14F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9</v>
      </c>
      <c r="AF382" t="s">
        <v>125</v>
      </c>
      <c r="AG382">
        <v>0</v>
      </c>
      <c r="AH382">
        <v>3</v>
      </c>
      <c r="AI382">
        <v>1</v>
      </c>
      <c r="AJ382">
        <v>0</v>
      </c>
      <c r="AK382" t="s">
        <v>415</v>
      </c>
      <c r="AL382">
        <v>36.113112000000001</v>
      </c>
      <c r="AM382" t="s">
        <v>343</v>
      </c>
      <c r="AN382">
        <v>-79.965812999999997</v>
      </c>
      <c r="AO382">
        <v>100</v>
      </c>
      <c r="AP382">
        <v>1600</v>
      </c>
      <c r="AQ382" t="s">
        <v>129</v>
      </c>
      <c r="AR382">
        <v>42</v>
      </c>
      <c r="AS382">
        <v>51</v>
      </c>
      <c r="AT382">
        <v>-256</v>
      </c>
      <c r="BB382" t="str">
        <f t="shared" si="39"/>
        <v>1200</v>
      </c>
      <c r="BC382">
        <v>1</v>
      </c>
      <c r="BD382" t="str">
        <f t="shared" si="42"/>
        <v xml:space="preserve">N655WP  </v>
      </c>
      <c r="BE382">
        <v>1</v>
      </c>
      <c r="BG382">
        <v>0</v>
      </c>
      <c r="BH382">
        <v>0</v>
      </c>
      <c r="BI382">
        <v>0</v>
      </c>
      <c r="BJ382">
        <v>1600</v>
      </c>
      <c r="BK382">
        <v>0</v>
      </c>
      <c r="BL382" t="s">
        <v>180</v>
      </c>
      <c r="BM382">
        <v>1</v>
      </c>
      <c r="BN382">
        <v>1</v>
      </c>
      <c r="BO382">
        <v>1</v>
      </c>
      <c r="BP382">
        <v>0</v>
      </c>
      <c r="BS382">
        <v>0</v>
      </c>
      <c r="BT382">
        <v>0</v>
      </c>
      <c r="BU382">
        <v>0</v>
      </c>
      <c r="CE382" t="str">
        <f>"20:18:15.382"</f>
        <v>20:18:15.382</v>
      </c>
      <c r="CF382">
        <v>382044246</v>
      </c>
      <c r="CS382">
        <v>3</v>
      </c>
      <c r="CT382">
        <v>2</v>
      </c>
      <c r="CU382">
        <v>0</v>
      </c>
      <c r="CV382">
        <v>2</v>
      </c>
      <c r="CW382">
        <v>0</v>
      </c>
      <c r="CX382">
        <v>6</v>
      </c>
      <c r="CY382">
        <v>7</v>
      </c>
      <c r="CZ382" t="s">
        <v>131</v>
      </c>
      <c r="DA382">
        <v>404</v>
      </c>
      <c r="DB382">
        <v>0</v>
      </c>
      <c r="DC382" t="s">
        <v>152</v>
      </c>
      <c r="DD382" t="s">
        <v>153</v>
      </c>
      <c r="DG382">
        <v>13914585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25">
      <c r="A383" t="str">
        <f>"10/06/2022 20:18:15.613"</f>
        <v>10/06/2022 20:18:15.613</v>
      </c>
      <c r="C383" t="str">
        <f t="shared" si="41"/>
        <v>FFDFD3C0</v>
      </c>
      <c r="D383" t="s">
        <v>123</v>
      </c>
      <c r="E383">
        <v>27</v>
      </c>
      <c r="H383">
        <v>102</v>
      </c>
      <c r="I383" t="s">
        <v>151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"20:18:15.375"</f>
        <v>20:18:15.375</v>
      </c>
      <c r="T383" t="str">
        <f>"20:18:15.175"</f>
        <v>20:18:15.175</v>
      </c>
      <c r="U383" t="str">
        <f t="shared" si="38"/>
        <v>A8A14F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9</v>
      </c>
      <c r="AF383" t="s">
        <v>125</v>
      </c>
      <c r="AG383">
        <v>0</v>
      </c>
      <c r="AH383">
        <v>3</v>
      </c>
      <c r="AI383">
        <v>1</v>
      </c>
      <c r="AJ383">
        <v>0</v>
      </c>
      <c r="AK383" t="s">
        <v>415</v>
      </c>
      <c r="AL383">
        <v>36.113112000000001</v>
      </c>
      <c r="AM383" t="s">
        <v>343</v>
      </c>
      <c r="AN383">
        <v>-79.965812999999997</v>
      </c>
      <c r="AO383">
        <v>100</v>
      </c>
      <c r="AP383">
        <v>1600</v>
      </c>
      <c r="AQ383" t="s">
        <v>129</v>
      </c>
      <c r="AR383">
        <v>42</v>
      </c>
      <c r="AS383">
        <v>51</v>
      </c>
      <c r="AT383">
        <v>-256</v>
      </c>
      <c r="BB383" t="str">
        <f t="shared" si="39"/>
        <v>1200</v>
      </c>
      <c r="BC383">
        <v>1</v>
      </c>
      <c r="BD383" t="str">
        <f t="shared" si="42"/>
        <v xml:space="preserve">N655WP  </v>
      </c>
      <c r="BE383">
        <v>1</v>
      </c>
      <c r="BG383">
        <v>0</v>
      </c>
      <c r="BH383">
        <v>0</v>
      </c>
      <c r="BI383">
        <v>0</v>
      </c>
      <c r="BJ383">
        <v>1600</v>
      </c>
      <c r="BK383">
        <v>0</v>
      </c>
      <c r="BL383" t="s">
        <v>180</v>
      </c>
      <c r="BM383">
        <v>1</v>
      </c>
      <c r="BN383">
        <v>1</v>
      </c>
      <c r="BO383">
        <v>1</v>
      </c>
      <c r="BP383">
        <v>0</v>
      </c>
      <c r="BS383">
        <v>0</v>
      </c>
      <c r="BT383">
        <v>0</v>
      </c>
      <c r="BU383">
        <v>0</v>
      </c>
      <c r="CE383" t="str">
        <f>"20:18:15.382"</f>
        <v>20:18:15.382</v>
      </c>
      <c r="CF383">
        <v>382044246</v>
      </c>
      <c r="CS383">
        <v>3</v>
      </c>
      <c r="CT383">
        <v>2</v>
      </c>
      <c r="CU383">
        <v>0</v>
      </c>
      <c r="CV383">
        <v>2</v>
      </c>
      <c r="CW383">
        <v>0</v>
      </c>
      <c r="CX383">
        <v>6</v>
      </c>
      <c r="CY383">
        <v>7</v>
      </c>
      <c r="CZ383" t="s">
        <v>131</v>
      </c>
      <c r="DA383">
        <v>404</v>
      </c>
      <c r="DB383">
        <v>0</v>
      </c>
      <c r="DC383" t="s">
        <v>152</v>
      </c>
      <c r="DD383" t="s">
        <v>153</v>
      </c>
      <c r="DG383">
        <v>13914585</v>
      </c>
      <c r="DI383">
        <v>0</v>
      </c>
      <c r="DJ383">
        <v>0</v>
      </c>
      <c r="DK383">
        <v>1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25">
      <c r="A384" t="str">
        <f>"10/06/2022 20:18:15.644"</f>
        <v>10/06/2022 20:18:15.644</v>
      </c>
      <c r="C384" t="str">
        <f t="shared" si="41"/>
        <v>FFDFD3C0</v>
      </c>
      <c r="D384" t="s">
        <v>134</v>
      </c>
      <c r="E384">
        <v>4</v>
      </c>
      <c r="F384">
        <v>1004</v>
      </c>
      <c r="G384" t="s">
        <v>135</v>
      </c>
      <c r="J384" t="s">
        <v>136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"20:18:15.375"</f>
        <v>20:18:15.375</v>
      </c>
      <c r="T384" t="str">
        <f>"20:18:15.175"</f>
        <v>20:18:15.175</v>
      </c>
      <c r="U384" t="str">
        <f t="shared" si="38"/>
        <v>A8A14F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9</v>
      </c>
      <c r="AF384" t="s">
        <v>125</v>
      </c>
      <c r="AG384">
        <v>0</v>
      </c>
      <c r="AH384">
        <v>3</v>
      </c>
      <c r="AI384">
        <v>1</v>
      </c>
      <c r="AJ384">
        <v>0</v>
      </c>
      <c r="AK384" t="s">
        <v>415</v>
      </c>
      <c r="AL384">
        <v>36.113112000000001</v>
      </c>
      <c r="AM384" t="s">
        <v>343</v>
      </c>
      <c r="AN384">
        <v>-79.965812999999997</v>
      </c>
      <c r="AO384">
        <v>100</v>
      </c>
      <c r="AP384">
        <v>1600</v>
      </c>
      <c r="AQ384" t="s">
        <v>129</v>
      </c>
      <c r="AR384">
        <v>42</v>
      </c>
      <c r="AS384">
        <v>51</v>
      </c>
      <c r="AT384">
        <v>-256</v>
      </c>
      <c r="BB384" t="str">
        <f t="shared" si="39"/>
        <v>1200</v>
      </c>
      <c r="BC384">
        <v>1</v>
      </c>
      <c r="BD384" t="str">
        <f t="shared" si="42"/>
        <v xml:space="preserve">N655WP  </v>
      </c>
      <c r="BE384">
        <v>1</v>
      </c>
      <c r="BG384">
        <v>0</v>
      </c>
      <c r="BH384">
        <v>0</v>
      </c>
      <c r="BI384">
        <v>0</v>
      </c>
      <c r="BJ384">
        <v>1600</v>
      </c>
      <c r="BK384">
        <v>0</v>
      </c>
      <c r="BL384" t="s">
        <v>180</v>
      </c>
      <c r="BM384">
        <v>1</v>
      </c>
      <c r="BN384">
        <v>1</v>
      </c>
      <c r="BO384">
        <v>1</v>
      </c>
      <c r="BP384">
        <v>0</v>
      </c>
      <c r="BS384">
        <v>0</v>
      </c>
      <c r="BT384">
        <v>0</v>
      </c>
      <c r="BU384">
        <v>0</v>
      </c>
      <c r="CE384" t="str">
        <f>"20:18:15.382"</f>
        <v>20:18:15.382</v>
      </c>
      <c r="CF384">
        <v>382044246</v>
      </c>
      <c r="CS384">
        <v>3</v>
      </c>
      <c r="CT384">
        <v>2</v>
      </c>
      <c r="CU384">
        <v>0</v>
      </c>
      <c r="CV384">
        <v>2</v>
      </c>
      <c r="CW384">
        <v>0</v>
      </c>
      <c r="CX384">
        <v>6</v>
      </c>
      <c r="CY384">
        <v>7</v>
      </c>
      <c r="CZ384" t="s">
        <v>131</v>
      </c>
      <c r="DA384">
        <v>404</v>
      </c>
      <c r="DB384">
        <v>0</v>
      </c>
      <c r="DC384" t="s">
        <v>152</v>
      </c>
      <c r="DD384" t="s">
        <v>153</v>
      </c>
      <c r="DG384">
        <v>13914585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25">
      <c r="A385" t="str">
        <f>"10/06/2022 20:18:15.660"</f>
        <v>10/06/2022 20:18:15.660</v>
      </c>
      <c r="C385" t="str">
        <f t="shared" si="41"/>
        <v>FFDFD3C0</v>
      </c>
      <c r="D385" t="s">
        <v>134</v>
      </c>
      <c r="E385">
        <v>5</v>
      </c>
      <c r="F385">
        <v>1005</v>
      </c>
      <c r="G385" t="s">
        <v>155</v>
      </c>
      <c r="J385" t="s">
        <v>136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"20:18:15.375"</f>
        <v>20:18:15.375</v>
      </c>
      <c r="T385" t="str">
        <f>"20:18:15.175"</f>
        <v>20:18:15.175</v>
      </c>
      <c r="U385" t="str">
        <f t="shared" si="38"/>
        <v>A8A14F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9</v>
      </c>
      <c r="AF385" t="s">
        <v>145</v>
      </c>
      <c r="AG385">
        <v>0</v>
      </c>
      <c r="AH385">
        <v>3</v>
      </c>
      <c r="AI385">
        <v>1</v>
      </c>
      <c r="AJ385">
        <v>0</v>
      </c>
      <c r="AK385" t="s">
        <v>415</v>
      </c>
      <c r="AL385">
        <v>36.113112000000001</v>
      </c>
      <c r="AM385" t="s">
        <v>343</v>
      </c>
      <c r="AN385">
        <v>-79.965812999999997</v>
      </c>
      <c r="AO385">
        <v>100</v>
      </c>
      <c r="AP385">
        <v>1600</v>
      </c>
      <c r="AQ385" t="s">
        <v>129</v>
      </c>
      <c r="AR385">
        <v>42</v>
      </c>
      <c r="AS385">
        <v>51</v>
      </c>
      <c r="AT385">
        <v>-256</v>
      </c>
      <c r="BB385" t="str">
        <f t="shared" si="39"/>
        <v>1200</v>
      </c>
      <c r="BC385">
        <v>1</v>
      </c>
      <c r="BD385" t="str">
        <f t="shared" si="42"/>
        <v xml:space="preserve">N655WP  </v>
      </c>
      <c r="BE385">
        <v>1</v>
      </c>
      <c r="BG385">
        <v>0</v>
      </c>
      <c r="BH385">
        <v>0</v>
      </c>
      <c r="BI385">
        <v>0</v>
      </c>
      <c r="BJ385">
        <v>1600</v>
      </c>
      <c r="BK385">
        <v>0</v>
      </c>
      <c r="BL385" t="s">
        <v>148</v>
      </c>
      <c r="BM385">
        <v>1</v>
      </c>
      <c r="BN385">
        <v>1</v>
      </c>
      <c r="BO385">
        <v>1</v>
      </c>
      <c r="BP385">
        <v>0</v>
      </c>
      <c r="BS385">
        <v>0</v>
      </c>
      <c r="BT385">
        <v>0</v>
      </c>
      <c r="BU385">
        <v>0</v>
      </c>
      <c r="CE385" t="str">
        <f>"20:18:15.382"</f>
        <v>20:18:15.382</v>
      </c>
      <c r="CF385">
        <v>382044246</v>
      </c>
      <c r="CS385">
        <v>3</v>
      </c>
      <c r="CT385">
        <v>2</v>
      </c>
      <c r="CU385">
        <v>0</v>
      </c>
      <c r="CV385">
        <v>2</v>
      </c>
      <c r="CW385">
        <v>0</v>
      </c>
      <c r="CX385">
        <v>6</v>
      </c>
      <c r="CY385">
        <v>7</v>
      </c>
      <c r="CZ385" t="s">
        <v>131</v>
      </c>
      <c r="DA385">
        <v>404</v>
      </c>
      <c r="DB385">
        <v>0</v>
      </c>
      <c r="DC385" t="s">
        <v>152</v>
      </c>
      <c r="DD385" t="s">
        <v>153</v>
      </c>
      <c r="DG385">
        <v>13914585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25">
      <c r="A386" t="str">
        <f>"10/06/2022 20:18:16.645"</f>
        <v>10/06/2022 20:18:16.645</v>
      </c>
      <c r="C386" t="str">
        <f t="shared" si="41"/>
        <v>FFDFD3C0</v>
      </c>
      <c r="D386" t="s">
        <v>134</v>
      </c>
      <c r="E386">
        <v>4</v>
      </c>
      <c r="F386">
        <v>1004</v>
      </c>
      <c r="G386" t="s">
        <v>135</v>
      </c>
      <c r="J386" t="s">
        <v>136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"20:18:16.367"</f>
        <v>20:18:16.367</v>
      </c>
      <c r="T386" t="str">
        <f>"20:18:16.267"</f>
        <v>20:18:16.267</v>
      </c>
      <c r="U386" t="str">
        <f t="shared" ref="U386:U449" si="44">"A8A14F"</f>
        <v>A8A14F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9</v>
      </c>
      <c r="AF386" t="s">
        <v>125</v>
      </c>
      <c r="AG386">
        <v>0</v>
      </c>
      <c r="AH386">
        <v>3</v>
      </c>
      <c r="AI386">
        <v>1</v>
      </c>
      <c r="AJ386">
        <v>0</v>
      </c>
      <c r="AK386" t="s">
        <v>416</v>
      </c>
      <c r="AL386">
        <v>36.113326999999998</v>
      </c>
      <c r="AM386" t="s">
        <v>417</v>
      </c>
      <c r="AN386">
        <v>-79.965513000000001</v>
      </c>
      <c r="AO386">
        <v>100</v>
      </c>
      <c r="AP386">
        <v>1600</v>
      </c>
      <c r="AQ386" t="s">
        <v>129</v>
      </c>
      <c r="AR386">
        <v>44</v>
      </c>
      <c r="AS386">
        <v>52</v>
      </c>
      <c r="AT386">
        <v>-384</v>
      </c>
      <c r="BB386" t="str">
        <f t="shared" ref="BB386:BB449" si="45">"1200"</f>
        <v>1200</v>
      </c>
      <c r="BC386">
        <v>1</v>
      </c>
      <c r="BD386" t="str">
        <f t="shared" si="42"/>
        <v xml:space="preserve">N655WP  </v>
      </c>
      <c r="BE386">
        <v>1</v>
      </c>
      <c r="BG386">
        <v>0</v>
      </c>
      <c r="BH386">
        <v>0</v>
      </c>
      <c r="BI386">
        <v>0</v>
      </c>
      <c r="BJ386">
        <v>1575</v>
      </c>
      <c r="BK386">
        <v>-25</v>
      </c>
      <c r="BL386" t="s">
        <v>180</v>
      </c>
      <c r="BM386">
        <v>1</v>
      </c>
      <c r="BN386">
        <v>1</v>
      </c>
      <c r="BO386">
        <v>1</v>
      </c>
      <c r="BP386">
        <v>0</v>
      </c>
      <c r="BS386">
        <v>0</v>
      </c>
      <c r="BT386">
        <v>0</v>
      </c>
      <c r="BU386">
        <v>0</v>
      </c>
      <c r="CE386" t="str">
        <f>"20:18:16.372"</f>
        <v>20:18:16.372</v>
      </c>
      <c r="CF386">
        <v>371947958</v>
      </c>
      <c r="CS386">
        <v>3</v>
      </c>
      <c r="CT386">
        <v>2</v>
      </c>
      <c r="CU386">
        <v>0</v>
      </c>
      <c r="CV386">
        <v>2</v>
      </c>
      <c r="CW386">
        <v>0</v>
      </c>
      <c r="CX386">
        <v>6</v>
      </c>
      <c r="CY386">
        <v>7</v>
      </c>
      <c r="CZ386" t="s">
        <v>131</v>
      </c>
      <c r="DA386">
        <v>404</v>
      </c>
      <c r="DB386">
        <v>0</v>
      </c>
      <c r="DC386" t="s">
        <v>152</v>
      </c>
      <c r="DD386" t="s">
        <v>153</v>
      </c>
      <c r="DG386">
        <v>13914809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25">
      <c r="A387" t="str">
        <f>"10/06/2022 20:18:16.676"</f>
        <v>10/06/2022 20:18:16.676</v>
      </c>
      <c r="C387" t="str">
        <f t="shared" si="41"/>
        <v>FFDFD3C0</v>
      </c>
      <c r="D387" t="s">
        <v>123</v>
      </c>
      <c r="E387">
        <v>25</v>
      </c>
      <c r="H387">
        <v>100</v>
      </c>
      <c r="I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"20:18:16.367"</f>
        <v>20:18:16.367</v>
      </c>
      <c r="T387" t="str">
        <f>"20:18:16.267"</f>
        <v>20:18:16.267</v>
      </c>
      <c r="U387" t="str">
        <f t="shared" si="44"/>
        <v>A8A14F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9</v>
      </c>
      <c r="AF387" t="s">
        <v>125</v>
      </c>
      <c r="AG387">
        <v>0</v>
      </c>
      <c r="AH387">
        <v>3</v>
      </c>
      <c r="AI387">
        <v>1</v>
      </c>
      <c r="AJ387">
        <v>0</v>
      </c>
      <c r="AK387" t="s">
        <v>416</v>
      </c>
      <c r="AL387">
        <v>36.113326999999998</v>
      </c>
      <c r="AM387" t="s">
        <v>417</v>
      </c>
      <c r="AN387">
        <v>-79.965513000000001</v>
      </c>
      <c r="AO387">
        <v>100</v>
      </c>
      <c r="AP387">
        <v>1600</v>
      </c>
      <c r="AQ387" t="s">
        <v>129</v>
      </c>
      <c r="AR387">
        <v>44</v>
      </c>
      <c r="AS387">
        <v>52</v>
      </c>
      <c r="AT387">
        <v>-384</v>
      </c>
      <c r="BB387" t="str">
        <f t="shared" si="45"/>
        <v>1200</v>
      </c>
      <c r="BC387">
        <v>1</v>
      </c>
      <c r="BD387" t="str">
        <f t="shared" si="42"/>
        <v xml:space="preserve">N655WP  </v>
      </c>
      <c r="BE387">
        <v>1</v>
      </c>
      <c r="BG387">
        <v>0</v>
      </c>
      <c r="BH387">
        <v>0</v>
      </c>
      <c r="BI387">
        <v>0</v>
      </c>
      <c r="BJ387">
        <v>1575</v>
      </c>
      <c r="BK387">
        <v>-25</v>
      </c>
      <c r="BL387" t="s">
        <v>180</v>
      </c>
      <c r="BM387">
        <v>1</v>
      </c>
      <c r="BN387">
        <v>1</v>
      </c>
      <c r="BO387">
        <v>1</v>
      </c>
      <c r="BP387">
        <v>0</v>
      </c>
      <c r="BS387">
        <v>0</v>
      </c>
      <c r="BT387">
        <v>0</v>
      </c>
      <c r="BU387">
        <v>0</v>
      </c>
      <c r="CE387" t="str">
        <f>"20:18:16.372"</f>
        <v>20:18:16.372</v>
      </c>
      <c r="CF387">
        <v>371947958</v>
      </c>
      <c r="CS387">
        <v>3</v>
      </c>
      <c r="CT387">
        <v>2</v>
      </c>
      <c r="CU387">
        <v>0</v>
      </c>
      <c r="CV387">
        <v>2</v>
      </c>
      <c r="CW387">
        <v>0</v>
      </c>
      <c r="CX387">
        <v>6</v>
      </c>
      <c r="CY387">
        <v>7</v>
      </c>
      <c r="CZ387" t="s">
        <v>131</v>
      </c>
      <c r="DA387">
        <v>404</v>
      </c>
      <c r="DB387">
        <v>0</v>
      </c>
      <c r="DC387" t="s">
        <v>152</v>
      </c>
      <c r="DD387" t="s">
        <v>153</v>
      </c>
      <c r="DG387">
        <v>13914809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25">
      <c r="A388" t="str">
        <f>"10/06/2022 20:18:16.676"</f>
        <v>10/06/2022 20:18:16.676</v>
      </c>
      <c r="C388" t="str">
        <f t="shared" si="41"/>
        <v>FFDFD3C0</v>
      </c>
      <c r="D388" t="s">
        <v>123</v>
      </c>
      <c r="E388">
        <v>27</v>
      </c>
      <c r="H388">
        <v>102</v>
      </c>
      <c r="I388" t="s">
        <v>151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"20:18:16.367"</f>
        <v>20:18:16.367</v>
      </c>
      <c r="T388" t="str">
        <f>"20:18:16.267"</f>
        <v>20:18:16.267</v>
      </c>
      <c r="U388" t="str">
        <f t="shared" si="44"/>
        <v>A8A14F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9</v>
      </c>
      <c r="AF388" t="s">
        <v>125</v>
      </c>
      <c r="AG388">
        <v>0</v>
      </c>
      <c r="AH388">
        <v>3</v>
      </c>
      <c r="AI388">
        <v>1</v>
      </c>
      <c r="AJ388">
        <v>0</v>
      </c>
      <c r="AK388" t="s">
        <v>416</v>
      </c>
      <c r="AL388">
        <v>36.113326999999998</v>
      </c>
      <c r="AM388" t="s">
        <v>417</v>
      </c>
      <c r="AN388">
        <v>-79.965513000000001</v>
      </c>
      <c r="AO388">
        <v>100</v>
      </c>
      <c r="AP388">
        <v>1600</v>
      </c>
      <c r="AQ388" t="s">
        <v>129</v>
      </c>
      <c r="AR388">
        <v>44</v>
      </c>
      <c r="AS388">
        <v>52</v>
      </c>
      <c r="AT388">
        <v>-384</v>
      </c>
      <c r="BB388" t="str">
        <f t="shared" si="45"/>
        <v>1200</v>
      </c>
      <c r="BC388">
        <v>1</v>
      </c>
      <c r="BD388" t="str">
        <f t="shared" si="42"/>
        <v xml:space="preserve">N655WP  </v>
      </c>
      <c r="BE388">
        <v>1</v>
      </c>
      <c r="BG388">
        <v>0</v>
      </c>
      <c r="BH388">
        <v>0</v>
      </c>
      <c r="BI388">
        <v>0</v>
      </c>
      <c r="BJ388">
        <v>1575</v>
      </c>
      <c r="BK388">
        <v>-25</v>
      </c>
      <c r="BL388" t="s">
        <v>180</v>
      </c>
      <c r="BM388">
        <v>1</v>
      </c>
      <c r="BN388">
        <v>1</v>
      </c>
      <c r="BO388">
        <v>1</v>
      </c>
      <c r="BP388">
        <v>0</v>
      </c>
      <c r="BS388">
        <v>0</v>
      </c>
      <c r="BT388">
        <v>0</v>
      </c>
      <c r="BU388">
        <v>0</v>
      </c>
      <c r="CE388" t="str">
        <f>"20:18:16.372"</f>
        <v>20:18:16.372</v>
      </c>
      <c r="CF388">
        <v>371947958</v>
      </c>
      <c r="CS388">
        <v>3</v>
      </c>
      <c r="CT388">
        <v>2</v>
      </c>
      <c r="CU388">
        <v>0</v>
      </c>
      <c r="CV388">
        <v>2</v>
      </c>
      <c r="CW388">
        <v>0</v>
      </c>
      <c r="CX388">
        <v>6</v>
      </c>
      <c r="CY388">
        <v>7</v>
      </c>
      <c r="CZ388" t="s">
        <v>131</v>
      </c>
      <c r="DA388">
        <v>404</v>
      </c>
      <c r="DB388">
        <v>0</v>
      </c>
      <c r="DC388" t="s">
        <v>152</v>
      </c>
      <c r="DD388" t="s">
        <v>153</v>
      </c>
      <c r="DG388">
        <v>13914809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25">
      <c r="A389" t="str">
        <f>"10/06/2022 20:18:16.676"</f>
        <v>10/06/2022 20:18:16.676</v>
      </c>
      <c r="C389" t="str">
        <f t="shared" si="41"/>
        <v>FFDFD3C0</v>
      </c>
      <c r="D389" t="s">
        <v>134</v>
      </c>
      <c r="E389">
        <v>5</v>
      </c>
      <c r="F389">
        <v>1005</v>
      </c>
      <c r="G389" t="s">
        <v>155</v>
      </c>
      <c r="J389" t="s">
        <v>136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"20:18:16.367"</f>
        <v>20:18:16.367</v>
      </c>
      <c r="T389" t="str">
        <f>"20:18:16.267"</f>
        <v>20:18:16.267</v>
      </c>
      <c r="U389" t="str">
        <f t="shared" si="44"/>
        <v>A8A14F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9</v>
      </c>
      <c r="AF389" t="s">
        <v>145</v>
      </c>
      <c r="AG389">
        <v>0</v>
      </c>
      <c r="AH389">
        <v>3</v>
      </c>
      <c r="AI389">
        <v>1</v>
      </c>
      <c r="AJ389">
        <v>0</v>
      </c>
      <c r="AK389" t="s">
        <v>416</v>
      </c>
      <c r="AL389">
        <v>36.113326999999998</v>
      </c>
      <c r="AM389" t="s">
        <v>417</v>
      </c>
      <c r="AN389">
        <v>-79.965513000000001</v>
      </c>
      <c r="AO389">
        <v>100</v>
      </c>
      <c r="AP389">
        <v>1600</v>
      </c>
      <c r="AQ389" t="s">
        <v>129</v>
      </c>
      <c r="AR389">
        <v>44</v>
      </c>
      <c r="AS389">
        <v>52</v>
      </c>
      <c r="AT389">
        <v>-384</v>
      </c>
      <c r="BB389" t="str">
        <f t="shared" si="45"/>
        <v>1200</v>
      </c>
      <c r="BC389">
        <v>1</v>
      </c>
      <c r="BD389" t="str">
        <f t="shared" si="42"/>
        <v xml:space="preserve">N655WP  </v>
      </c>
      <c r="BE389">
        <v>1</v>
      </c>
      <c r="BG389">
        <v>0</v>
      </c>
      <c r="BH389">
        <v>0</v>
      </c>
      <c r="BI389">
        <v>0</v>
      </c>
      <c r="BJ389">
        <v>1575</v>
      </c>
      <c r="BK389">
        <v>-25</v>
      </c>
      <c r="BL389" t="s">
        <v>148</v>
      </c>
      <c r="BM389">
        <v>1</v>
      </c>
      <c r="BN389">
        <v>1</v>
      </c>
      <c r="BO389">
        <v>1</v>
      </c>
      <c r="BP389">
        <v>0</v>
      </c>
      <c r="BS389">
        <v>0</v>
      </c>
      <c r="BT389">
        <v>0</v>
      </c>
      <c r="BU389">
        <v>0</v>
      </c>
      <c r="CE389" t="str">
        <f>"20:18:16.372"</f>
        <v>20:18:16.372</v>
      </c>
      <c r="CF389">
        <v>371947958</v>
      </c>
      <c r="CS389">
        <v>3</v>
      </c>
      <c r="CT389">
        <v>2</v>
      </c>
      <c r="CU389">
        <v>0</v>
      </c>
      <c r="CV389">
        <v>2</v>
      </c>
      <c r="CW389">
        <v>0</v>
      </c>
      <c r="CX389">
        <v>6</v>
      </c>
      <c r="CY389">
        <v>7</v>
      </c>
      <c r="CZ389" t="s">
        <v>131</v>
      </c>
      <c r="DA389">
        <v>404</v>
      </c>
      <c r="DB389">
        <v>0</v>
      </c>
      <c r="DC389" t="s">
        <v>152</v>
      </c>
      <c r="DD389" t="s">
        <v>153</v>
      </c>
      <c r="DG389">
        <v>13914809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25">
      <c r="A390" t="str">
        <f>"10/06/2022 20:18:17.457"</f>
        <v>10/06/2022 20:18:17.457</v>
      </c>
      <c r="C390" t="str">
        <f t="shared" si="41"/>
        <v>FFDFD3C0</v>
      </c>
      <c r="D390" t="s">
        <v>134</v>
      </c>
      <c r="E390">
        <v>4</v>
      </c>
      <c r="F390">
        <v>1004</v>
      </c>
      <c r="G390" t="s">
        <v>135</v>
      </c>
      <c r="J390" t="s">
        <v>136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"20:18:17.250"</f>
        <v>20:18:17.250</v>
      </c>
      <c r="T390" t="str">
        <f>"20:18:16.850"</f>
        <v>20:18:16.850</v>
      </c>
      <c r="U390" t="str">
        <f t="shared" si="44"/>
        <v>A8A14F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9</v>
      </c>
      <c r="AF390" t="s">
        <v>125</v>
      </c>
      <c r="AG390">
        <v>0</v>
      </c>
      <c r="AH390">
        <v>3</v>
      </c>
      <c r="AI390">
        <v>1</v>
      </c>
      <c r="AJ390">
        <v>0</v>
      </c>
      <c r="AK390" t="s">
        <v>418</v>
      </c>
      <c r="AL390">
        <v>36.113540999999998</v>
      </c>
      <c r="AM390" t="s">
        <v>419</v>
      </c>
      <c r="AN390">
        <v>-79.965340999999995</v>
      </c>
      <c r="AO390">
        <v>100</v>
      </c>
      <c r="AP390">
        <v>1600</v>
      </c>
      <c r="AQ390" t="s">
        <v>129</v>
      </c>
      <c r="AR390">
        <v>46</v>
      </c>
      <c r="AS390">
        <v>53</v>
      </c>
      <c r="AT390">
        <v>-448</v>
      </c>
      <c r="BB390" t="str">
        <f t="shared" si="45"/>
        <v>1200</v>
      </c>
      <c r="BC390">
        <v>1</v>
      </c>
      <c r="BD390" t="str">
        <f t="shared" si="42"/>
        <v xml:space="preserve">N655WP  </v>
      </c>
      <c r="BE390">
        <v>1</v>
      </c>
      <c r="BG390">
        <v>0</v>
      </c>
      <c r="BH390">
        <v>0</v>
      </c>
      <c r="BI390">
        <v>0</v>
      </c>
      <c r="BJ390">
        <v>1575</v>
      </c>
      <c r="BK390">
        <v>-25</v>
      </c>
      <c r="BL390" t="s">
        <v>180</v>
      </c>
      <c r="BM390">
        <v>1</v>
      </c>
      <c r="BN390">
        <v>1</v>
      </c>
      <c r="BO390">
        <v>1</v>
      </c>
      <c r="BP390">
        <v>0</v>
      </c>
      <c r="BS390">
        <v>0</v>
      </c>
      <c r="BT390">
        <v>0</v>
      </c>
      <c r="BU390">
        <v>0</v>
      </c>
      <c r="CE390" t="str">
        <f>"20:18:17.257"</f>
        <v>20:18:17.257</v>
      </c>
      <c r="CF390">
        <v>256932509</v>
      </c>
      <c r="CS390">
        <v>3</v>
      </c>
      <c r="CT390">
        <v>2</v>
      </c>
      <c r="CU390">
        <v>0</v>
      </c>
      <c r="CV390">
        <v>2</v>
      </c>
      <c r="CW390">
        <v>0</v>
      </c>
      <c r="CX390">
        <v>6</v>
      </c>
      <c r="CY390">
        <v>7</v>
      </c>
      <c r="CZ390" t="s">
        <v>131</v>
      </c>
      <c r="DA390">
        <v>403</v>
      </c>
      <c r="DB390">
        <v>0</v>
      </c>
      <c r="DC390" t="s">
        <v>199</v>
      </c>
      <c r="DD390" t="s">
        <v>200</v>
      </c>
      <c r="DG390">
        <v>220466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25">
      <c r="A391" t="str">
        <f>"10/06/2022 20:18:17.488"</f>
        <v>10/06/2022 20:18:17.488</v>
      </c>
      <c r="C391" t="str">
        <f t="shared" si="41"/>
        <v>FFDFD3C0</v>
      </c>
      <c r="D391" t="s">
        <v>123</v>
      </c>
      <c r="E391">
        <v>27</v>
      </c>
      <c r="H391">
        <v>102</v>
      </c>
      <c r="I391" t="s">
        <v>151</v>
      </c>
      <c r="J391" t="s">
        <v>125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"20:18:17.250"</f>
        <v>20:18:17.250</v>
      </c>
      <c r="T391" t="str">
        <f>"20:18:16.850"</f>
        <v>20:18:16.850</v>
      </c>
      <c r="U391" t="str">
        <f t="shared" si="44"/>
        <v>A8A14F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9</v>
      </c>
      <c r="AF391" t="s">
        <v>125</v>
      </c>
      <c r="AG391">
        <v>0</v>
      </c>
      <c r="AH391">
        <v>3</v>
      </c>
      <c r="AI391">
        <v>1</v>
      </c>
      <c r="AJ391">
        <v>0</v>
      </c>
      <c r="AK391" t="s">
        <v>418</v>
      </c>
      <c r="AL391">
        <v>36.113540999999998</v>
      </c>
      <c r="AM391" t="s">
        <v>419</v>
      </c>
      <c r="AN391">
        <v>-79.965340999999995</v>
      </c>
      <c r="AO391">
        <v>100</v>
      </c>
      <c r="AP391">
        <v>1600</v>
      </c>
      <c r="AQ391" t="s">
        <v>129</v>
      </c>
      <c r="AR391">
        <v>46</v>
      </c>
      <c r="AS391">
        <v>53</v>
      </c>
      <c r="AT391">
        <v>-448</v>
      </c>
      <c r="BB391" t="str">
        <f t="shared" si="45"/>
        <v>1200</v>
      </c>
      <c r="BC391">
        <v>1</v>
      </c>
      <c r="BD391" t="str">
        <f t="shared" si="42"/>
        <v xml:space="preserve">N655WP  </v>
      </c>
      <c r="BE391">
        <v>1</v>
      </c>
      <c r="BG391">
        <v>0</v>
      </c>
      <c r="BH391">
        <v>0</v>
      </c>
      <c r="BI391">
        <v>0</v>
      </c>
      <c r="BJ391">
        <v>1575</v>
      </c>
      <c r="BK391">
        <v>-25</v>
      </c>
      <c r="BL391" t="s">
        <v>180</v>
      </c>
      <c r="BM391">
        <v>1</v>
      </c>
      <c r="BN391">
        <v>1</v>
      </c>
      <c r="BO391">
        <v>1</v>
      </c>
      <c r="BP391">
        <v>0</v>
      </c>
      <c r="BS391">
        <v>0</v>
      </c>
      <c r="BT391">
        <v>0</v>
      </c>
      <c r="BU391">
        <v>0</v>
      </c>
      <c r="CE391" t="str">
        <f>"20:18:17.257"</f>
        <v>20:18:17.257</v>
      </c>
      <c r="CF391">
        <v>256932509</v>
      </c>
      <c r="CS391">
        <v>3</v>
      </c>
      <c r="CT391">
        <v>2</v>
      </c>
      <c r="CU391">
        <v>0</v>
      </c>
      <c r="CV391">
        <v>2</v>
      </c>
      <c r="CW391">
        <v>0</v>
      </c>
      <c r="CX391">
        <v>6</v>
      </c>
      <c r="CY391">
        <v>7</v>
      </c>
      <c r="CZ391" t="s">
        <v>131</v>
      </c>
      <c r="DA391">
        <v>403</v>
      </c>
      <c r="DB391">
        <v>0</v>
      </c>
      <c r="DC391" t="s">
        <v>199</v>
      </c>
      <c r="DD391" t="s">
        <v>200</v>
      </c>
      <c r="DG391">
        <v>220466</v>
      </c>
      <c r="DI391">
        <v>0</v>
      </c>
      <c r="DJ391">
        <v>0</v>
      </c>
      <c r="DK391">
        <v>1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25">
      <c r="A392" t="str">
        <f>"10/06/2022 20:18:17.472"</f>
        <v>10/06/2022 20:18:17.472</v>
      </c>
      <c r="C392" t="str">
        <f t="shared" si="41"/>
        <v>FFDFD3C0</v>
      </c>
      <c r="D392" t="s">
        <v>123</v>
      </c>
      <c r="E392">
        <v>25</v>
      </c>
      <c r="H392">
        <v>100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"20:18:17.250"</f>
        <v>20:18:17.250</v>
      </c>
      <c r="T392" t="str">
        <f>"20:18:16.850"</f>
        <v>20:18:16.850</v>
      </c>
      <c r="U392" t="str">
        <f t="shared" si="44"/>
        <v>A8A14F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9</v>
      </c>
      <c r="AF392" t="s">
        <v>125</v>
      </c>
      <c r="AG392">
        <v>0</v>
      </c>
      <c r="AH392">
        <v>3</v>
      </c>
      <c r="AI392">
        <v>1</v>
      </c>
      <c r="AJ392">
        <v>0</v>
      </c>
      <c r="AK392" t="s">
        <v>418</v>
      </c>
      <c r="AL392">
        <v>36.113540999999998</v>
      </c>
      <c r="AM392" t="s">
        <v>419</v>
      </c>
      <c r="AN392">
        <v>-79.965340999999995</v>
      </c>
      <c r="AO392">
        <v>100</v>
      </c>
      <c r="AP392">
        <v>1600</v>
      </c>
      <c r="AQ392" t="s">
        <v>129</v>
      </c>
      <c r="AR392">
        <v>46</v>
      </c>
      <c r="AS392">
        <v>53</v>
      </c>
      <c r="AT392">
        <v>-448</v>
      </c>
      <c r="BB392" t="str">
        <f t="shared" si="45"/>
        <v>1200</v>
      </c>
      <c r="BC392">
        <v>1</v>
      </c>
      <c r="BD392" t="str">
        <f t="shared" si="42"/>
        <v xml:space="preserve">N655WP  </v>
      </c>
      <c r="BE392">
        <v>1</v>
      </c>
      <c r="BG392">
        <v>0</v>
      </c>
      <c r="BH392">
        <v>0</v>
      </c>
      <c r="BI392">
        <v>0</v>
      </c>
      <c r="BJ392">
        <v>1575</v>
      </c>
      <c r="BK392">
        <v>-25</v>
      </c>
      <c r="BL392" t="s">
        <v>180</v>
      </c>
      <c r="BM392">
        <v>1</v>
      </c>
      <c r="BN392">
        <v>1</v>
      </c>
      <c r="BO392">
        <v>1</v>
      </c>
      <c r="BP392">
        <v>0</v>
      </c>
      <c r="BS392">
        <v>0</v>
      </c>
      <c r="BT392">
        <v>0</v>
      </c>
      <c r="BU392">
        <v>0</v>
      </c>
      <c r="CE392" t="str">
        <f>"20:18:17.257"</f>
        <v>20:18:17.257</v>
      </c>
      <c r="CF392">
        <v>256932509</v>
      </c>
      <c r="CS392">
        <v>3</v>
      </c>
      <c r="CT392">
        <v>2</v>
      </c>
      <c r="CU392">
        <v>0</v>
      </c>
      <c r="CV392">
        <v>2</v>
      </c>
      <c r="CW392">
        <v>0</v>
      </c>
      <c r="CX392">
        <v>6</v>
      </c>
      <c r="CY392">
        <v>7</v>
      </c>
      <c r="CZ392" t="s">
        <v>131</v>
      </c>
      <c r="DA392">
        <v>403</v>
      </c>
      <c r="DB392">
        <v>0</v>
      </c>
      <c r="DC392" t="s">
        <v>199</v>
      </c>
      <c r="DD392" t="s">
        <v>200</v>
      </c>
      <c r="DG392">
        <v>220466</v>
      </c>
      <c r="DI392">
        <v>0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25">
      <c r="A393" t="str">
        <f>"10/06/2022 20:18:18.222"</f>
        <v>10/06/2022 20:18:18.222</v>
      </c>
      <c r="C393" t="str">
        <f t="shared" si="41"/>
        <v>FFDFD3C0</v>
      </c>
      <c r="D393" t="s">
        <v>134</v>
      </c>
      <c r="E393">
        <v>5</v>
      </c>
      <c r="F393">
        <v>1005</v>
      </c>
      <c r="G393" t="s">
        <v>155</v>
      </c>
      <c r="J393" t="s">
        <v>136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"20:18:17.750"</f>
        <v>20:18:17.750</v>
      </c>
      <c r="T393" t="str">
        <f>"20:18:17.450"</f>
        <v>20:18:17.450</v>
      </c>
      <c r="U393" t="str">
        <f t="shared" si="44"/>
        <v>A8A14F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9</v>
      </c>
      <c r="AF393" t="s">
        <v>145</v>
      </c>
      <c r="AG393">
        <v>0</v>
      </c>
      <c r="AH393">
        <v>3</v>
      </c>
      <c r="AI393">
        <v>1</v>
      </c>
      <c r="AJ393">
        <v>0</v>
      </c>
      <c r="AK393" t="s">
        <v>420</v>
      </c>
      <c r="AL393">
        <v>36.113691000000003</v>
      </c>
      <c r="AM393" t="s">
        <v>339</v>
      </c>
      <c r="AN393">
        <v>-79.965147999999999</v>
      </c>
      <c r="AO393">
        <v>100</v>
      </c>
      <c r="AP393">
        <v>1600</v>
      </c>
      <c r="AQ393" t="s">
        <v>129</v>
      </c>
      <c r="AR393">
        <v>47</v>
      </c>
      <c r="AS393">
        <v>53</v>
      </c>
      <c r="AT393">
        <v>-320</v>
      </c>
      <c r="BB393" t="str">
        <f t="shared" si="45"/>
        <v>1200</v>
      </c>
      <c r="BC393">
        <v>1</v>
      </c>
      <c r="BD393" t="str">
        <f t="shared" si="42"/>
        <v xml:space="preserve">N655WP  </v>
      </c>
      <c r="BE393">
        <v>1</v>
      </c>
      <c r="BG393">
        <v>0</v>
      </c>
      <c r="BH393">
        <v>0</v>
      </c>
      <c r="BI393">
        <v>0</v>
      </c>
      <c r="BJ393">
        <v>1575</v>
      </c>
      <c r="BK393">
        <v>-25</v>
      </c>
      <c r="BL393" t="s">
        <v>148</v>
      </c>
      <c r="BM393">
        <v>1</v>
      </c>
      <c r="BN393">
        <v>1</v>
      </c>
      <c r="BO393">
        <v>1</v>
      </c>
      <c r="BP393">
        <v>0</v>
      </c>
      <c r="BS393">
        <v>0</v>
      </c>
      <c r="BT393">
        <v>0</v>
      </c>
      <c r="BU393">
        <v>0</v>
      </c>
      <c r="CE393" t="str">
        <f>"20:18:17.752"</f>
        <v>20:18:17.752</v>
      </c>
      <c r="CF393">
        <v>751813713</v>
      </c>
      <c r="CS393">
        <v>3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404</v>
      </c>
      <c r="DB393">
        <v>0</v>
      </c>
      <c r="DC393" t="s">
        <v>152</v>
      </c>
      <c r="DD393" t="s">
        <v>153</v>
      </c>
      <c r="DG393">
        <v>13915112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25">
      <c r="A394" t="str">
        <f>"10/06/2022 20:18:18.535"</f>
        <v>10/06/2022 20:18:18.535</v>
      </c>
      <c r="C394" t="str">
        <f t="shared" si="41"/>
        <v>FFDFD3C0</v>
      </c>
      <c r="D394" t="s">
        <v>134</v>
      </c>
      <c r="E394">
        <v>4</v>
      </c>
      <c r="F394">
        <v>1004</v>
      </c>
      <c r="G394" t="s">
        <v>135</v>
      </c>
      <c r="J394" t="s">
        <v>136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"20:18:18.289"</f>
        <v>20:18:18.289</v>
      </c>
      <c r="T394" t="str">
        <f>"20:18:17.889"</f>
        <v>20:18:17.889</v>
      </c>
      <c r="U394" t="str">
        <f t="shared" si="44"/>
        <v>A8A14F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9</v>
      </c>
      <c r="AF394" t="s">
        <v>125</v>
      </c>
      <c r="AG394">
        <v>0</v>
      </c>
      <c r="AH394">
        <v>3</v>
      </c>
      <c r="AI394">
        <v>1</v>
      </c>
      <c r="AJ394">
        <v>0</v>
      </c>
      <c r="AK394" t="s">
        <v>421</v>
      </c>
      <c r="AL394">
        <v>36.113799</v>
      </c>
      <c r="AM394" t="s">
        <v>422</v>
      </c>
      <c r="AN394">
        <v>-79.965018999999998</v>
      </c>
      <c r="AO394">
        <v>100</v>
      </c>
      <c r="AP394">
        <v>1600</v>
      </c>
      <c r="AQ394" t="s">
        <v>129</v>
      </c>
      <c r="AR394">
        <v>48</v>
      </c>
      <c r="AS394">
        <v>53</v>
      </c>
      <c r="AT394">
        <v>-256</v>
      </c>
      <c r="BB394" t="str">
        <f t="shared" si="45"/>
        <v>1200</v>
      </c>
      <c r="BC394">
        <v>1</v>
      </c>
      <c r="BD394" t="str">
        <f t="shared" si="42"/>
        <v xml:space="preserve">N655WP  </v>
      </c>
      <c r="BE394">
        <v>1</v>
      </c>
      <c r="BG394">
        <v>0</v>
      </c>
      <c r="BH394">
        <v>0</v>
      </c>
      <c r="BI394">
        <v>0</v>
      </c>
      <c r="BJ394">
        <v>1575</v>
      </c>
      <c r="BK394">
        <v>-25</v>
      </c>
      <c r="BL394" t="s">
        <v>180</v>
      </c>
      <c r="BM394">
        <v>1</v>
      </c>
      <c r="BN394">
        <v>1</v>
      </c>
      <c r="BO394">
        <v>1</v>
      </c>
      <c r="BP394">
        <v>0</v>
      </c>
      <c r="BS394">
        <v>0</v>
      </c>
      <c r="BT394">
        <v>0</v>
      </c>
      <c r="BU394">
        <v>0</v>
      </c>
      <c r="CE394" t="str">
        <f>"20:18:18.292"</f>
        <v>20:18:18.292</v>
      </c>
      <c r="CF394">
        <v>291831692</v>
      </c>
      <c r="CS394">
        <v>3</v>
      </c>
      <c r="CT394">
        <v>2</v>
      </c>
      <c r="CU394">
        <v>0</v>
      </c>
      <c r="CV394">
        <v>2</v>
      </c>
      <c r="CW394">
        <v>0</v>
      </c>
      <c r="CX394">
        <v>6</v>
      </c>
      <c r="CY394">
        <v>7</v>
      </c>
      <c r="CZ394" t="s">
        <v>131</v>
      </c>
      <c r="DA394">
        <v>403</v>
      </c>
      <c r="DB394">
        <v>0</v>
      </c>
      <c r="DC394" t="s">
        <v>199</v>
      </c>
      <c r="DD394" t="s">
        <v>200</v>
      </c>
      <c r="DG394">
        <v>222173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25">
      <c r="A395" t="str">
        <f>"10/06/2022 20:18:18.597"</f>
        <v>10/06/2022 20:18:18.597</v>
      </c>
      <c r="C395" t="str">
        <f t="shared" si="41"/>
        <v>FFDFD3C0</v>
      </c>
      <c r="D395" t="s">
        <v>123</v>
      </c>
      <c r="E395">
        <v>25</v>
      </c>
      <c r="H395">
        <v>100</v>
      </c>
      <c r="I395" t="s">
        <v>124</v>
      </c>
      <c r="J395" t="s">
        <v>125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"20:18:18.289"</f>
        <v>20:18:18.289</v>
      </c>
      <c r="T395" t="str">
        <f>"20:18:17.889"</f>
        <v>20:18:17.889</v>
      </c>
      <c r="U395" t="str">
        <f t="shared" si="44"/>
        <v>A8A14F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9</v>
      </c>
      <c r="AF395" t="s">
        <v>125</v>
      </c>
      <c r="AG395">
        <v>0</v>
      </c>
      <c r="AH395">
        <v>3</v>
      </c>
      <c r="AI395">
        <v>1</v>
      </c>
      <c r="AJ395">
        <v>0</v>
      </c>
      <c r="AK395" t="s">
        <v>421</v>
      </c>
      <c r="AL395">
        <v>36.113799</v>
      </c>
      <c r="AM395" t="s">
        <v>422</v>
      </c>
      <c r="AN395">
        <v>-79.965018999999998</v>
      </c>
      <c r="AO395">
        <v>100</v>
      </c>
      <c r="AP395">
        <v>1600</v>
      </c>
      <c r="AQ395" t="s">
        <v>129</v>
      </c>
      <c r="AR395">
        <v>48</v>
      </c>
      <c r="AS395">
        <v>53</v>
      </c>
      <c r="AT395">
        <v>-256</v>
      </c>
      <c r="BB395" t="str">
        <f t="shared" si="45"/>
        <v>1200</v>
      </c>
      <c r="BC395">
        <v>1</v>
      </c>
      <c r="BD395" t="str">
        <f t="shared" si="42"/>
        <v xml:space="preserve">N655WP  </v>
      </c>
      <c r="BE395">
        <v>1</v>
      </c>
      <c r="BG395">
        <v>0</v>
      </c>
      <c r="BH395">
        <v>0</v>
      </c>
      <c r="BI395">
        <v>0</v>
      </c>
      <c r="BJ395">
        <v>1575</v>
      </c>
      <c r="BK395">
        <v>-25</v>
      </c>
      <c r="BL395" t="s">
        <v>180</v>
      </c>
      <c r="BM395">
        <v>1</v>
      </c>
      <c r="BN395">
        <v>1</v>
      </c>
      <c r="BO395">
        <v>1</v>
      </c>
      <c r="BP395">
        <v>0</v>
      </c>
      <c r="BS395">
        <v>0</v>
      </c>
      <c r="BT395">
        <v>0</v>
      </c>
      <c r="BU395">
        <v>0</v>
      </c>
      <c r="CE395" t="str">
        <f>"20:18:18.292"</f>
        <v>20:18:18.292</v>
      </c>
      <c r="CF395">
        <v>291831692</v>
      </c>
      <c r="CS395">
        <v>3</v>
      </c>
      <c r="CT395">
        <v>2</v>
      </c>
      <c r="CU395">
        <v>0</v>
      </c>
      <c r="CV395">
        <v>2</v>
      </c>
      <c r="CW395">
        <v>0</v>
      </c>
      <c r="CX395">
        <v>6</v>
      </c>
      <c r="CY395">
        <v>7</v>
      </c>
      <c r="CZ395" t="s">
        <v>131</v>
      </c>
      <c r="DA395">
        <v>403</v>
      </c>
      <c r="DB395">
        <v>0</v>
      </c>
      <c r="DC395" t="s">
        <v>199</v>
      </c>
      <c r="DD395" t="s">
        <v>200</v>
      </c>
      <c r="DG395">
        <v>222173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25">
      <c r="A396" t="str">
        <f>"10/06/2022 20:18:18.597"</f>
        <v>10/06/2022 20:18:18.597</v>
      </c>
      <c r="C396" t="str">
        <f t="shared" si="41"/>
        <v>FFDFD3C0</v>
      </c>
      <c r="D396" t="s">
        <v>123</v>
      </c>
      <c r="E396">
        <v>27</v>
      </c>
      <c r="H396">
        <v>102</v>
      </c>
      <c r="I396" t="s">
        <v>151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"20:18:18.289"</f>
        <v>20:18:18.289</v>
      </c>
      <c r="T396" t="str">
        <f>"20:18:17.889"</f>
        <v>20:18:17.889</v>
      </c>
      <c r="U396" t="str">
        <f t="shared" si="44"/>
        <v>A8A14F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9</v>
      </c>
      <c r="AF396" t="s">
        <v>125</v>
      </c>
      <c r="AG396">
        <v>0</v>
      </c>
      <c r="AH396">
        <v>3</v>
      </c>
      <c r="AI396">
        <v>1</v>
      </c>
      <c r="AJ396">
        <v>0</v>
      </c>
      <c r="AK396" t="s">
        <v>421</v>
      </c>
      <c r="AL396">
        <v>36.113799</v>
      </c>
      <c r="AM396" t="s">
        <v>422</v>
      </c>
      <c r="AN396">
        <v>-79.965018999999998</v>
      </c>
      <c r="AO396">
        <v>100</v>
      </c>
      <c r="AP396">
        <v>1600</v>
      </c>
      <c r="AQ396" t="s">
        <v>129</v>
      </c>
      <c r="AR396">
        <v>48</v>
      </c>
      <c r="AS396">
        <v>53</v>
      </c>
      <c r="AT396">
        <v>-256</v>
      </c>
      <c r="BB396" t="str">
        <f t="shared" si="45"/>
        <v>1200</v>
      </c>
      <c r="BC396">
        <v>1</v>
      </c>
      <c r="BD396" t="str">
        <f t="shared" si="42"/>
        <v xml:space="preserve">N655WP  </v>
      </c>
      <c r="BE396">
        <v>1</v>
      </c>
      <c r="BG396">
        <v>0</v>
      </c>
      <c r="BH396">
        <v>0</v>
      </c>
      <c r="BI396">
        <v>0</v>
      </c>
      <c r="BJ396">
        <v>1575</v>
      </c>
      <c r="BK396">
        <v>-25</v>
      </c>
      <c r="BL396" t="s">
        <v>180</v>
      </c>
      <c r="BM396">
        <v>1</v>
      </c>
      <c r="BN396">
        <v>1</v>
      </c>
      <c r="BO396">
        <v>1</v>
      </c>
      <c r="BP396">
        <v>0</v>
      </c>
      <c r="BS396">
        <v>0</v>
      </c>
      <c r="BT396">
        <v>0</v>
      </c>
      <c r="BU396">
        <v>0</v>
      </c>
      <c r="CE396" t="str">
        <f>"20:18:18.292"</f>
        <v>20:18:18.292</v>
      </c>
      <c r="CF396">
        <v>291831692</v>
      </c>
      <c r="CS396">
        <v>3</v>
      </c>
      <c r="CT396">
        <v>2</v>
      </c>
      <c r="CU396">
        <v>0</v>
      </c>
      <c r="CV396">
        <v>2</v>
      </c>
      <c r="CW396">
        <v>0</v>
      </c>
      <c r="CX396">
        <v>6</v>
      </c>
      <c r="CY396">
        <v>7</v>
      </c>
      <c r="CZ396" t="s">
        <v>131</v>
      </c>
      <c r="DA396">
        <v>403</v>
      </c>
      <c r="DB396">
        <v>0</v>
      </c>
      <c r="DC396" t="s">
        <v>199</v>
      </c>
      <c r="DD396" t="s">
        <v>200</v>
      </c>
      <c r="DG396">
        <v>222173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25">
      <c r="A397" t="str">
        <f>"10/06/2022 20:18:19.582"</f>
        <v>10/06/2022 20:18:19.582</v>
      </c>
      <c r="C397" t="str">
        <f t="shared" si="41"/>
        <v>FFDFD3C0</v>
      </c>
      <c r="D397" t="s">
        <v>134</v>
      </c>
      <c r="E397">
        <v>4</v>
      </c>
      <c r="F397">
        <v>1004</v>
      </c>
      <c r="G397" t="s">
        <v>135</v>
      </c>
      <c r="J397" t="s">
        <v>136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"20:18:19.336"</f>
        <v>20:18:19.336</v>
      </c>
      <c r="T397" t="str">
        <f>"20:18:19.036"</f>
        <v>20:18:19.036</v>
      </c>
      <c r="U397" t="str">
        <f t="shared" si="44"/>
        <v>A8A14F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9</v>
      </c>
      <c r="AF397" t="s">
        <v>125</v>
      </c>
      <c r="AG397">
        <v>0</v>
      </c>
      <c r="AH397">
        <v>3</v>
      </c>
      <c r="AI397">
        <v>1</v>
      </c>
      <c r="AJ397">
        <v>0</v>
      </c>
      <c r="AK397" t="s">
        <v>423</v>
      </c>
      <c r="AL397">
        <v>36.114055999999998</v>
      </c>
      <c r="AM397" t="s">
        <v>424</v>
      </c>
      <c r="AN397">
        <v>-79.964740000000006</v>
      </c>
      <c r="AO397">
        <v>100</v>
      </c>
      <c r="AP397">
        <v>1600</v>
      </c>
      <c r="AQ397" t="s">
        <v>129</v>
      </c>
      <c r="AR397">
        <v>49</v>
      </c>
      <c r="AS397">
        <v>53</v>
      </c>
      <c r="AT397">
        <v>-64</v>
      </c>
      <c r="BB397" t="str">
        <f t="shared" si="45"/>
        <v>1200</v>
      </c>
      <c r="BC397">
        <v>1</v>
      </c>
      <c r="BD397" t="str">
        <f t="shared" si="42"/>
        <v xml:space="preserve">N655WP  </v>
      </c>
      <c r="BE397">
        <v>1</v>
      </c>
      <c r="BG397">
        <v>0</v>
      </c>
      <c r="BH397">
        <v>0</v>
      </c>
      <c r="BI397">
        <v>0</v>
      </c>
      <c r="BJ397">
        <v>1575</v>
      </c>
      <c r="BK397">
        <v>-25</v>
      </c>
      <c r="BL397" t="s">
        <v>180</v>
      </c>
      <c r="BM397">
        <v>1</v>
      </c>
      <c r="BN397">
        <v>1</v>
      </c>
      <c r="BO397">
        <v>1</v>
      </c>
      <c r="BP397">
        <v>0</v>
      </c>
      <c r="BS397">
        <v>0</v>
      </c>
      <c r="BT397">
        <v>0</v>
      </c>
      <c r="BU397">
        <v>0</v>
      </c>
      <c r="CE397" t="str">
        <f>"20:18:19.342"</f>
        <v>20:18:19.342</v>
      </c>
      <c r="CF397">
        <v>341659058</v>
      </c>
      <c r="CS397">
        <v>3</v>
      </c>
      <c r="CT397">
        <v>2</v>
      </c>
      <c r="CU397">
        <v>0</v>
      </c>
      <c r="CV397">
        <v>2</v>
      </c>
      <c r="CW397">
        <v>0</v>
      </c>
      <c r="CX397">
        <v>6</v>
      </c>
      <c r="CY397">
        <v>7</v>
      </c>
      <c r="CZ397" t="s">
        <v>131</v>
      </c>
      <c r="DA397">
        <v>404</v>
      </c>
      <c r="DB397">
        <v>0</v>
      </c>
      <c r="DC397" t="s">
        <v>152</v>
      </c>
      <c r="DD397" t="s">
        <v>153</v>
      </c>
      <c r="DG397">
        <v>13915447</v>
      </c>
      <c r="DI397">
        <v>1</v>
      </c>
      <c r="DJ397">
        <v>0</v>
      </c>
      <c r="DK397">
        <v>0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25">
      <c r="A398" t="str">
        <f>"10/06/2022 20:18:19.582"</f>
        <v>10/06/2022 20:18:19.582</v>
      </c>
      <c r="C398" t="str">
        <f t="shared" si="41"/>
        <v>FFDFD3C0</v>
      </c>
      <c r="D398" t="s">
        <v>123</v>
      </c>
      <c r="E398">
        <v>25</v>
      </c>
      <c r="H398">
        <v>100</v>
      </c>
      <c r="I398" t="s">
        <v>124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"20:18:19.336"</f>
        <v>20:18:19.336</v>
      </c>
      <c r="T398" t="str">
        <f>"20:18:19.036"</f>
        <v>20:18:19.036</v>
      </c>
      <c r="U398" t="str">
        <f t="shared" si="44"/>
        <v>A8A14F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9</v>
      </c>
      <c r="AF398" t="s">
        <v>125</v>
      </c>
      <c r="AG398">
        <v>0</v>
      </c>
      <c r="AH398">
        <v>3</v>
      </c>
      <c r="AI398">
        <v>1</v>
      </c>
      <c r="AJ398">
        <v>0</v>
      </c>
      <c r="AK398" t="s">
        <v>423</v>
      </c>
      <c r="AL398">
        <v>36.114055999999998</v>
      </c>
      <c r="AM398" t="s">
        <v>424</v>
      </c>
      <c r="AN398">
        <v>-79.964740000000006</v>
      </c>
      <c r="AO398">
        <v>100</v>
      </c>
      <c r="AP398">
        <v>1600</v>
      </c>
      <c r="AQ398" t="s">
        <v>129</v>
      </c>
      <c r="AR398">
        <v>49</v>
      </c>
      <c r="AS398">
        <v>53</v>
      </c>
      <c r="AT398">
        <v>-64</v>
      </c>
      <c r="BB398" t="str">
        <f t="shared" si="45"/>
        <v>1200</v>
      </c>
      <c r="BC398">
        <v>1</v>
      </c>
      <c r="BD398" t="str">
        <f t="shared" si="42"/>
        <v xml:space="preserve">N655WP  </v>
      </c>
      <c r="BE398">
        <v>1</v>
      </c>
      <c r="BG398">
        <v>0</v>
      </c>
      <c r="BH398">
        <v>0</v>
      </c>
      <c r="BI398">
        <v>0</v>
      </c>
      <c r="BJ398">
        <v>1575</v>
      </c>
      <c r="BK398">
        <v>-25</v>
      </c>
      <c r="BL398" t="s">
        <v>180</v>
      </c>
      <c r="BM398">
        <v>1</v>
      </c>
      <c r="BN398">
        <v>1</v>
      </c>
      <c r="BO398">
        <v>1</v>
      </c>
      <c r="BP398">
        <v>0</v>
      </c>
      <c r="BS398">
        <v>0</v>
      </c>
      <c r="BT398">
        <v>0</v>
      </c>
      <c r="BU398">
        <v>0</v>
      </c>
      <c r="CE398" t="str">
        <f>"20:18:19.342"</f>
        <v>20:18:19.342</v>
      </c>
      <c r="CF398">
        <v>341659058</v>
      </c>
      <c r="CS398">
        <v>3</v>
      </c>
      <c r="CT398">
        <v>2</v>
      </c>
      <c r="CU398">
        <v>0</v>
      </c>
      <c r="CV398">
        <v>2</v>
      </c>
      <c r="CW398">
        <v>0</v>
      </c>
      <c r="CX398">
        <v>6</v>
      </c>
      <c r="CY398">
        <v>7</v>
      </c>
      <c r="CZ398" t="s">
        <v>131</v>
      </c>
      <c r="DA398">
        <v>404</v>
      </c>
      <c r="DB398">
        <v>0</v>
      </c>
      <c r="DC398" t="s">
        <v>152</v>
      </c>
      <c r="DD398" t="s">
        <v>153</v>
      </c>
      <c r="DG398">
        <v>13915447</v>
      </c>
      <c r="DI398">
        <v>1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25">
      <c r="A399" t="str">
        <f>"10/06/2022 20:18:19.598"</f>
        <v>10/06/2022 20:18:19.598</v>
      </c>
      <c r="C399" t="str">
        <f t="shared" si="41"/>
        <v>FFDFD3C0</v>
      </c>
      <c r="D399" t="s">
        <v>123</v>
      </c>
      <c r="E399">
        <v>27</v>
      </c>
      <c r="H399">
        <v>102</v>
      </c>
      <c r="I399" t="s">
        <v>151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"20:18:19.336"</f>
        <v>20:18:19.336</v>
      </c>
      <c r="T399" t="str">
        <f>"20:18:19.036"</f>
        <v>20:18:19.036</v>
      </c>
      <c r="U399" t="str">
        <f t="shared" si="44"/>
        <v>A8A14F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9</v>
      </c>
      <c r="AF399" t="s">
        <v>125</v>
      </c>
      <c r="AG399">
        <v>0</v>
      </c>
      <c r="AH399">
        <v>3</v>
      </c>
      <c r="AI399">
        <v>1</v>
      </c>
      <c r="AJ399">
        <v>0</v>
      </c>
      <c r="AK399" t="s">
        <v>423</v>
      </c>
      <c r="AL399">
        <v>36.114055999999998</v>
      </c>
      <c r="AM399" t="s">
        <v>424</v>
      </c>
      <c r="AN399">
        <v>-79.964740000000006</v>
      </c>
      <c r="AO399">
        <v>100</v>
      </c>
      <c r="AP399">
        <v>1600</v>
      </c>
      <c r="AQ399" t="s">
        <v>129</v>
      </c>
      <c r="AR399">
        <v>49</v>
      </c>
      <c r="AS399">
        <v>53</v>
      </c>
      <c r="AT399">
        <v>-64</v>
      </c>
      <c r="BB399" t="str">
        <f t="shared" si="45"/>
        <v>1200</v>
      </c>
      <c r="BC399">
        <v>1</v>
      </c>
      <c r="BD399" t="str">
        <f t="shared" si="42"/>
        <v xml:space="preserve">N655WP  </v>
      </c>
      <c r="BE399">
        <v>1</v>
      </c>
      <c r="BG399">
        <v>0</v>
      </c>
      <c r="BH399">
        <v>0</v>
      </c>
      <c r="BI399">
        <v>0</v>
      </c>
      <c r="BJ399">
        <v>1575</v>
      </c>
      <c r="BK399">
        <v>-25</v>
      </c>
      <c r="BL399" t="s">
        <v>180</v>
      </c>
      <c r="BM399">
        <v>1</v>
      </c>
      <c r="BN399">
        <v>1</v>
      </c>
      <c r="BO399">
        <v>1</v>
      </c>
      <c r="BP399">
        <v>0</v>
      </c>
      <c r="BS399">
        <v>0</v>
      </c>
      <c r="BT399">
        <v>0</v>
      </c>
      <c r="BU399">
        <v>0</v>
      </c>
      <c r="CE399" t="str">
        <f>"20:18:19.342"</f>
        <v>20:18:19.342</v>
      </c>
      <c r="CF399">
        <v>341659058</v>
      </c>
      <c r="CS399">
        <v>3</v>
      </c>
      <c r="CT399">
        <v>2</v>
      </c>
      <c r="CU399">
        <v>0</v>
      </c>
      <c r="CV399">
        <v>2</v>
      </c>
      <c r="CW399">
        <v>0</v>
      </c>
      <c r="CX399">
        <v>6</v>
      </c>
      <c r="CY399">
        <v>7</v>
      </c>
      <c r="CZ399" t="s">
        <v>131</v>
      </c>
      <c r="DA399">
        <v>404</v>
      </c>
      <c r="DB399">
        <v>0</v>
      </c>
      <c r="DC399" t="s">
        <v>152</v>
      </c>
      <c r="DD399" t="s">
        <v>153</v>
      </c>
      <c r="DG399">
        <v>13915447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25">
      <c r="A400" t="str">
        <f>"10/06/2022 20:18:19.582"</f>
        <v>10/06/2022 20:18:19.582</v>
      </c>
      <c r="C400" t="str">
        <f t="shared" si="41"/>
        <v>FFDFD3C0</v>
      </c>
      <c r="D400" t="s">
        <v>134</v>
      </c>
      <c r="E400">
        <v>5</v>
      </c>
      <c r="F400">
        <v>1005</v>
      </c>
      <c r="G400" t="s">
        <v>155</v>
      </c>
      <c r="J400" t="s">
        <v>136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"20:18:19.336"</f>
        <v>20:18:19.336</v>
      </c>
      <c r="T400" t="str">
        <f>"20:18:19.036"</f>
        <v>20:18:19.036</v>
      </c>
      <c r="U400" t="str">
        <f t="shared" si="44"/>
        <v>A8A14F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9</v>
      </c>
      <c r="AF400" t="s">
        <v>145</v>
      </c>
      <c r="AG400">
        <v>0</v>
      </c>
      <c r="AH400">
        <v>3</v>
      </c>
      <c r="AI400">
        <v>1</v>
      </c>
      <c r="AJ400">
        <v>0</v>
      </c>
      <c r="AK400" t="s">
        <v>423</v>
      </c>
      <c r="AL400">
        <v>36.114055999999998</v>
      </c>
      <c r="AM400" t="s">
        <v>424</v>
      </c>
      <c r="AN400">
        <v>-79.964740000000006</v>
      </c>
      <c r="AO400">
        <v>100</v>
      </c>
      <c r="AP400">
        <v>1600</v>
      </c>
      <c r="AQ400" t="s">
        <v>129</v>
      </c>
      <c r="AR400">
        <v>49</v>
      </c>
      <c r="AS400">
        <v>53</v>
      </c>
      <c r="AT400">
        <v>-64</v>
      </c>
      <c r="BB400" t="str">
        <f t="shared" si="45"/>
        <v>1200</v>
      </c>
      <c r="BC400">
        <v>1</v>
      </c>
      <c r="BD400" t="str">
        <f t="shared" si="42"/>
        <v xml:space="preserve">N655WP  </v>
      </c>
      <c r="BE400">
        <v>1</v>
      </c>
      <c r="BG400">
        <v>0</v>
      </c>
      <c r="BH400">
        <v>0</v>
      </c>
      <c r="BI400">
        <v>0</v>
      </c>
      <c r="BJ400">
        <v>1575</v>
      </c>
      <c r="BK400">
        <v>-25</v>
      </c>
      <c r="BL400" t="s">
        <v>148</v>
      </c>
      <c r="BM400">
        <v>1</v>
      </c>
      <c r="BN400">
        <v>1</v>
      </c>
      <c r="BO400">
        <v>1</v>
      </c>
      <c r="BP400">
        <v>0</v>
      </c>
      <c r="BS400">
        <v>0</v>
      </c>
      <c r="BT400">
        <v>0</v>
      </c>
      <c r="BU400">
        <v>0</v>
      </c>
      <c r="CE400" t="str">
        <f>"20:18:19.342"</f>
        <v>20:18:19.342</v>
      </c>
      <c r="CF400">
        <v>341659058</v>
      </c>
      <c r="CS400">
        <v>3</v>
      </c>
      <c r="CT400">
        <v>2</v>
      </c>
      <c r="CU400">
        <v>0</v>
      </c>
      <c r="CV400">
        <v>2</v>
      </c>
      <c r="CW400">
        <v>0</v>
      </c>
      <c r="CX400">
        <v>6</v>
      </c>
      <c r="CY400">
        <v>7</v>
      </c>
      <c r="CZ400" t="s">
        <v>131</v>
      </c>
      <c r="DA400">
        <v>404</v>
      </c>
      <c r="DB400">
        <v>0</v>
      </c>
      <c r="DC400" t="s">
        <v>152</v>
      </c>
      <c r="DD400" t="s">
        <v>153</v>
      </c>
      <c r="DG400">
        <v>13915447</v>
      </c>
      <c r="DI400">
        <v>1</v>
      </c>
      <c r="DJ400">
        <v>0</v>
      </c>
      <c r="DK400">
        <v>0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25">
      <c r="A401" t="str">
        <f>"10/06/2022 20:18:20.520"</f>
        <v>10/06/2022 20:18:20.520</v>
      </c>
      <c r="C401" t="str">
        <f t="shared" si="41"/>
        <v>FFDFD3C0</v>
      </c>
      <c r="D401" t="s">
        <v>123</v>
      </c>
      <c r="E401">
        <v>27</v>
      </c>
      <c r="H401">
        <v>102</v>
      </c>
      <c r="I401" t="s">
        <v>151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"20:18:20.297"</f>
        <v>20:18:20.297</v>
      </c>
      <c r="T401" t="str">
        <f>"20:18:19.897"</f>
        <v>20:18:19.897</v>
      </c>
      <c r="U401" t="str">
        <f t="shared" si="44"/>
        <v>A8A14F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9</v>
      </c>
      <c r="AF401" t="s">
        <v>125</v>
      </c>
      <c r="AG401">
        <v>0</v>
      </c>
      <c r="AH401">
        <v>3</v>
      </c>
      <c r="AI401">
        <v>1</v>
      </c>
      <c r="AJ401">
        <v>0</v>
      </c>
      <c r="AK401" t="s">
        <v>425</v>
      </c>
      <c r="AL401">
        <v>36.114314</v>
      </c>
      <c r="AM401" t="s">
        <v>426</v>
      </c>
      <c r="AN401">
        <v>-79.964504000000005</v>
      </c>
      <c r="AO401">
        <v>100</v>
      </c>
      <c r="AP401">
        <v>1600</v>
      </c>
      <c r="AQ401" t="s">
        <v>129</v>
      </c>
      <c r="AR401">
        <v>49</v>
      </c>
      <c r="AS401">
        <v>53</v>
      </c>
      <c r="AT401">
        <v>0</v>
      </c>
      <c r="BB401" t="str">
        <f t="shared" si="45"/>
        <v>1200</v>
      </c>
      <c r="BC401">
        <v>1</v>
      </c>
      <c r="BD401" t="str">
        <f t="shared" si="42"/>
        <v xml:space="preserve">N655WP  </v>
      </c>
      <c r="BE401">
        <v>1</v>
      </c>
      <c r="BG401">
        <v>0</v>
      </c>
      <c r="BH401">
        <v>0</v>
      </c>
      <c r="BI401">
        <v>0</v>
      </c>
      <c r="BJ401">
        <v>1575</v>
      </c>
      <c r="BK401">
        <v>-25</v>
      </c>
      <c r="BL401" t="s">
        <v>180</v>
      </c>
      <c r="BM401">
        <v>1</v>
      </c>
      <c r="BN401">
        <v>1</v>
      </c>
      <c r="BO401">
        <v>1</v>
      </c>
      <c r="BP401">
        <v>0</v>
      </c>
      <c r="BS401">
        <v>0</v>
      </c>
      <c r="BT401">
        <v>0</v>
      </c>
      <c r="BU401">
        <v>0</v>
      </c>
      <c r="CE401" t="str">
        <f>"20:18:20.302"</f>
        <v>20:18:20.302</v>
      </c>
      <c r="CF401">
        <v>301635894</v>
      </c>
      <c r="CS401">
        <v>3</v>
      </c>
      <c r="CT401">
        <v>2</v>
      </c>
      <c r="CU401">
        <v>0</v>
      </c>
      <c r="CV401">
        <v>2</v>
      </c>
      <c r="CW401">
        <v>0</v>
      </c>
      <c r="CX401">
        <v>6</v>
      </c>
      <c r="CY401">
        <v>7</v>
      </c>
      <c r="CZ401" t="s">
        <v>131</v>
      </c>
      <c r="DA401">
        <v>403</v>
      </c>
      <c r="DB401">
        <v>0</v>
      </c>
      <c r="DC401" t="s">
        <v>199</v>
      </c>
      <c r="DD401" t="s">
        <v>200</v>
      </c>
      <c r="DG401">
        <v>225984</v>
      </c>
      <c r="DI401">
        <v>1</v>
      </c>
      <c r="DJ401">
        <v>0</v>
      </c>
      <c r="DK401">
        <v>0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25">
      <c r="A402" t="str">
        <f>"10/06/2022 20:18:20.520"</f>
        <v>10/06/2022 20:18:20.520</v>
      </c>
      <c r="C402" t="str">
        <f t="shared" si="41"/>
        <v>FFDFD3C0</v>
      </c>
      <c r="D402" t="s">
        <v>134</v>
      </c>
      <c r="E402">
        <v>5</v>
      </c>
      <c r="F402">
        <v>1005</v>
      </c>
      <c r="G402" t="s">
        <v>155</v>
      </c>
      <c r="J402" t="s">
        <v>136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"20:18:20.297"</f>
        <v>20:18:20.297</v>
      </c>
      <c r="T402" t="str">
        <f>"20:18:19.897"</f>
        <v>20:18:19.897</v>
      </c>
      <c r="U402" t="str">
        <f t="shared" si="44"/>
        <v>A8A14F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9</v>
      </c>
      <c r="AF402" t="s">
        <v>145</v>
      </c>
      <c r="AG402">
        <v>0</v>
      </c>
      <c r="AH402">
        <v>3</v>
      </c>
      <c r="AI402">
        <v>1</v>
      </c>
      <c r="AJ402">
        <v>0</v>
      </c>
      <c r="AK402" t="s">
        <v>425</v>
      </c>
      <c r="AL402">
        <v>36.114314</v>
      </c>
      <c r="AM402" t="s">
        <v>426</v>
      </c>
      <c r="AN402">
        <v>-79.964504000000005</v>
      </c>
      <c r="AO402">
        <v>100</v>
      </c>
      <c r="AP402">
        <v>1600</v>
      </c>
      <c r="AQ402" t="s">
        <v>129</v>
      </c>
      <c r="AR402">
        <v>49</v>
      </c>
      <c r="AS402">
        <v>53</v>
      </c>
      <c r="AT402">
        <v>0</v>
      </c>
      <c r="BB402" t="str">
        <f t="shared" si="45"/>
        <v>1200</v>
      </c>
      <c r="BC402">
        <v>1</v>
      </c>
      <c r="BD402" t="str">
        <f t="shared" si="42"/>
        <v xml:space="preserve">N655WP  </v>
      </c>
      <c r="BE402">
        <v>1</v>
      </c>
      <c r="BG402">
        <v>0</v>
      </c>
      <c r="BH402">
        <v>0</v>
      </c>
      <c r="BI402">
        <v>0</v>
      </c>
      <c r="BJ402">
        <v>1575</v>
      </c>
      <c r="BK402">
        <v>-25</v>
      </c>
      <c r="BL402" t="s">
        <v>148</v>
      </c>
      <c r="BM402">
        <v>1</v>
      </c>
      <c r="BN402">
        <v>1</v>
      </c>
      <c r="BO402">
        <v>1</v>
      </c>
      <c r="BP402">
        <v>0</v>
      </c>
      <c r="BS402">
        <v>0.04</v>
      </c>
      <c r="BT402">
        <v>0</v>
      </c>
      <c r="BU402">
        <v>0</v>
      </c>
      <c r="CE402" t="str">
        <f>"20:18:20.302"</f>
        <v>20:18:20.302</v>
      </c>
      <c r="CF402">
        <v>301565670</v>
      </c>
      <c r="CS402">
        <v>3</v>
      </c>
      <c r="CT402">
        <v>2</v>
      </c>
      <c r="CU402">
        <v>0</v>
      </c>
      <c r="CV402">
        <v>2</v>
      </c>
      <c r="CW402">
        <v>0</v>
      </c>
      <c r="CX402">
        <v>6</v>
      </c>
      <c r="CY402">
        <v>7</v>
      </c>
      <c r="CZ402" t="s">
        <v>131</v>
      </c>
      <c r="DA402">
        <v>404</v>
      </c>
      <c r="DB402">
        <v>0</v>
      </c>
      <c r="DC402" t="s">
        <v>152</v>
      </c>
      <c r="DD402" t="s">
        <v>153</v>
      </c>
      <c r="DG402">
        <v>13915690</v>
      </c>
      <c r="DI402">
        <v>1</v>
      </c>
      <c r="DJ402">
        <v>0</v>
      </c>
      <c r="DK402">
        <v>0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25">
      <c r="A403" t="str">
        <f>"10/06/2022 20:18:20.520"</f>
        <v>10/06/2022 20:18:20.520</v>
      </c>
      <c r="C403" t="str">
        <f t="shared" si="41"/>
        <v>FFDFD3C0</v>
      </c>
      <c r="D403" t="s">
        <v>134</v>
      </c>
      <c r="E403">
        <v>4</v>
      </c>
      <c r="F403">
        <v>1004</v>
      </c>
      <c r="G403" t="s">
        <v>135</v>
      </c>
      <c r="J403" t="s">
        <v>136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"20:18:20.297"</f>
        <v>20:18:20.297</v>
      </c>
      <c r="T403" t="str">
        <f>"20:18:19.897"</f>
        <v>20:18:19.897</v>
      </c>
      <c r="U403" t="str">
        <f t="shared" si="44"/>
        <v>A8A14F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9</v>
      </c>
      <c r="AF403" t="s">
        <v>125</v>
      </c>
      <c r="AG403">
        <v>0</v>
      </c>
      <c r="AH403">
        <v>3</v>
      </c>
      <c r="AI403">
        <v>1</v>
      </c>
      <c r="AJ403">
        <v>0</v>
      </c>
      <c r="AK403" t="s">
        <v>425</v>
      </c>
      <c r="AL403">
        <v>36.114314</v>
      </c>
      <c r="AM403" t="s">
        <v>426</v>
      </c>
      <c r="AN403">
        <v>-79.964504000000005</v>
      </c>
      <c r="AO403">
        <v>100</v>
      </c>
      <c r="AP403">
        <v>1600</v>
      </c>
      <c r="AQ403" t="s">
        <v>129</v>
      </c>
      <c r="AR403">
        <v>49</v>
      </c>
      <c r="AS403">
        <v>53</v>
      </c>
      <c r="AT403">
        <v>0</v>
      </c>
      <c r="BB403" t="str">
        <f t="shared" si="45"/>
        <v>1200</v>
      </c>
      <c r="BC403">
        <v>1</v>
      </c>
      <c r="BD403" t="str">
        <f t="shared" si="42"/>
        <v xml:space="preserve">N655WP  </v>
      </c>
      <c r="BE403">
        <v>1</v>
      </c>
      <c r="BG403">
        <v>0</v>
      </c>
      <c r="BH403">
        <v>0</v>
      </c>
      <c r="BI403">
        <v>0</v>
      </c>
      <c r="BJ403">
        <v>1575</v>
      </c>
      <c r="BK403">
        <v>-25</v>
      </c>
      <c r="BL403" t="s">
        <v>180</v>
      </c>
      <c r="BM403">
        <v>1</v>
      </c>
      <c r="BN403">
        <v>1</v>
      </c>
      <c r="BO403">
        <v>1</v>
      </c>
      <c r="BP403">
        <v>0</v>
      </c>
      <c r="BS403">
        <v>0</v>
      </c>
      <c r="BT403">
        <v>0</v>
      </c>
      <c r="BU403">
        <v>0</v>
      </c>
      <c r="CE403" t="str">
        <f>"20:18:20.302"</f>
        <v>20:18:20.302</v>
      </c>
      <c r="CF403">
        <v>301635894</v>
      </c>
      <c r="CS403">
        <v>3</v>
      </c>
      <c r="CT403">
        <v>2</v>
      </c>
      <c r="CU403">
        <v>0</v>
      </c>
      <c r="CV403">
        <v>2</v>
      </c>
      <c r="CW403">
        <v>0</v>
      </c>
      <c r="CX403">
        <v>6</v>
      </c>
      <c r="CY403">
        <v>7</v>
      </c>
      <c r="CZ403" t="s">
        <v>131</v>
      </c>
      <c r="DA403">
        <v>403</v>
      </c>
      <c r="DB403">
        <v>0</v>
      </c>
      <c r="DC403" t="s">
        <v>199</v>
      </c>
      <c r="DD403" t="s">
        <v>200</v>
      </c>
      <c r="DG403">
        <v>225984</v>
      </c>
      <c r="DI403">
        <v>1</v>
      </c>
      <c r="DJ403">
        <v>0</v>
      </c>
      <c r="DK403">
        <v>1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25">
      <c r="A404" t="str">
        <f>"10/06/2022 20:18:20.520"</f>
        <v>10/06/2022 20:18:20.520</v>
      </c>
      <c r="C404" t="str">
        <f t="shared" si="41"/>
        <v>FFDFD3C0</v>
      </c>
      <c r="D404" t="s">
        <v>123</v>
      </c>
      <c r="E404">
        <v>25</v>
      </c>
      <c r="H404">
        <v>100</v>
      </c>
      <c r="I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"20:18:20.297"</f>
        <v>20:18:20.297</v>
      </c>
      <c r="T404" t="str">
        <f>"20:18:19.897"</f>
        <v>20:18:19.897</v>
      </c>
      <c r="U404" t="str">
        <f t="shared" si="44"/>
        <v>A8A14F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9</v>
      </c>
      <c r="AF404" t="s">
        <v>125</v>
      </c>
      <c r="AG404">
        <v>0</v>
      </c>
      <c r="AH404">
        <v>3</v>
      </c>
      <c r="AI404">
        <v>1</v>
      </c>
      <c r="AJ404">
        <v>0</v>
      </c>
      <c r="AK404" t="s">
        <v>425</v>
      </c>
      <c r="AL404">
        <v>36.114314</v>
      </c>
      <c r="AM404" t="s">
        <v>426</v>
      </c>
      <c r="AN404">
        <v>-79.964504000000005</v>
      </c>
      <c r="AO404">
        <v>100</v>
      </c>
      <c r="AP404">
        <v>1600</v>
      </c>
      <c r="AQ404" t="s">
        <v>129</v>
      </c>
      <c r="AR404">
        <v>49</v>
      </c>
      <c r="AS404">
        <v>53</v>
      </c>
      <c r="AT404">
        <v>0</v>
      </c>
      <c r="BB404" t="str">
        <f t="shared" si="45"/>
        <v>1200</v>
      </c>
      <c r="BC404">
        <v>1</v>
      </c>
      <c r="BD404" t="str">
        <f t="shared" si="42"/>
        <v xml:space="preserve">N655WP  </v>
      </c>
      <c r="BE404">
        <v>1</v>
      </c>
      <c r="BG404">
        <v>0</v>
      </c>
      <c r="BH404">
        <v>0</v>
      </c>
      <c r="BI404">
        <v>0</v>
      </c>
      <c r="BJ404">
        <v>1575</v>
      </c>
      <c r="BK404">
        <v>-25</v>
      </c>
      <c r="BL404" t="s">
        <v>180</v>
      </c>
      <c r="BM404">
        <v>1</v>
      </c>
      <c r="BN404">
        <v>1</v>
      </c>
      <c r="BO404">
        <v>1</v>
      </c>
      <c r="BP404">
        <v>0</v>
      </c>
      <c r="BS404">
        <v>0</v>
      </c>
      <c r="BT404">
        <v>0</v>
      </c>
      <c r="BU404">
        <v>0</v>
      </c>
      <c r="CE404" t="str">
        <f>"20:18:20.302"</f>
        <v>20:18:20.302</v>
      </c>
      <c r="CF404">
        <v>301635894</v>
      </c>
      <c r="CS404">
        <v>3</v>
      </c>
      <c r="CT404">
        <v>2</v>
      </c>
      <c r="CU404">
        <v>0</v>
      </c>
      <c r="CV404">
        <v>2</v>
      </c>
      <c r="CW404">
        <v>0</v>
      </c>
      <c r="CX404">
        <v>6</v>
      </c>
      <c r="CY404">
        <v>7</v>
      </c>
      <c r="CZ404" t="s">
        <v>131</v>
      </c>
      <c r="DA404">
        <v>403</v>
      </c>
      <c r="DB404">
        <v>0</v>
      </c>
      <c r="DC404" t="s">
        <v>199</v>
      </c>
      <c r="DD404" t="s">
        <v>200</v>
      </c>
      <c r="DG404">
        <v>225984</v>
      </c>
      <c r="DI404">
        <v>1</v>
      </c>
      <c r="DJ404">
        <v>0</v>
      </c>
      <c r="DK404">
        <v>1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25">
      <c r="A405" t="str">
        <f>"10/06/2022 20:18:21.426"</f>
        <v>10/06/2022 20:18:21.426</v>
      </c>
      <c r="C405" t="str">
        <f t="shared" si="41"/>
        <v>FFDFD3C0</v>
      </c>
      <c r="D405" t="s">
        <v>134</v>
      </c>
      <c r="E405">
        <v>4</v>
      </c>
      <c r="F405">
        <v>1004</v>
      </c>
      <c r="G405" t="s">
        <v>135</v>
      </c>
      <c r="J405" t="s">
        <v>136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"20:18:21.211"</f>
        <v>20:18:21.211</v>
      </c>
      <c r="T405" t="str">
        <f>"20:18:21.111"</f>
        <v>20:18:21.111</v>
      </c>
      <c r="U405" t="str">
        <f t="shared" si="44"/>
        <v>A8A14F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9</v>
      </c>
      <c r="AF405" t="s">
        <v>125</v>
      </c>
      <c r="AG405">
        <v>0</v>
      </c>
      <c r="AH405">
        <v>3</v>
      </c>
      <c r="AI405">
        <v>1</v>
      </c>
      <c r="AJ405">
        <v>0</v>
      </c>
      <c r="AK405" t="s">
        <v>427</v>
      </c>
      <c r="AL405">
        <v>36.114528</v>
      </c>
      <c r="AM405" t="s">
        <v>428</v>
      </c>
      <c r="AN405">
        <v>-79.964161000000004</v>
      </c>
      <c r="AO405">
        <v>100</v>
      </c>
      <c r="AP405">
        <v>1600</v>
      </c>
      <c r="AQ405" t="s">
        <v>129</v>
      </c>
      <c r="AR405">
        <v>51</v>
      </c>
      <c r="AS405">
        <v>53</v>
      </c>
      <c r="AT405">
        <v>-64</v>
      </c>
      <c r="BB405" t="str">
        <f t="shared" si="45"/>
        <v>1200</v>
      </c>
      <c r="BC405">
        <v>1</v>
      </c>
      <c r="BD405" t="str">
        <f t="shared" si="42"/>
        <v xml:space="preserve">N655WP  </v>
      </c>
      <c r="BE405">
        <v>1</v>
      </c>
      <c r="BG405">
        <v>0</v>
      </c>
      <c r="BH405">
        <v>0</v>
      </c>
      <c r="BI405">
        <v>0</v>
      </c>
      <c r="BJ405">
        <v>1575</v>
      </c>
      <c r="BK405">
        <v>-25</v>
      </c>
      <c r="BL405" t="s">
        <v>180</v>
      </c>
      <c r="BM405">
        <v>1</v>
      </c>
      <c r="BN405">
        <v>1</v>
      </c>
      <c r="BO405">
        <v>1</v>
      </c>
      <c r="BP405">
        <v>0</v>
      </c>
      <c r="BS405">
        <v>0</v>
      </c>
      <c r="BT405">
        <v>0</v>
      </c>
      <c r="BU405">
        <v>0</v>
      </c>
      <c r="CE405" t="str">
        <f>"20:18:21.217"</f>
        <v>20:18:21.217</v>
      </c>
      <c r="CF405">
        <v>216546758</v>
      </c>
      <c r="CS405">
        <v>3</v>
      </c>
      <c r="CT405">
        <v>2</v>
      </c>
      <c r="CU405">
        <v>0</v>
      </c>
      <c r="CV405">
        <v>2</v>
      </c>
      <c r="CW405">
        <v>0</v>
      </c>
      <c r="CX405">
        <v>6</v>
      </c>
      <c r="CY405">
        <v>7</v>
      </c>
      <c r="CZ405" t="s">
        <v>131</v>
      </c>
      <c r="DA405">
        <v>403</v>
      </c>
      <c r="DB405">
        <v>0</v>
      </c>
      <c r="DC405" t="s">
        <v>199</v>
      </c>
      <c r="DD405" t="s">
        <v>200</v>
      </c>
      <c r="DG405">
        <v>227528</v>
      </c>
      <c r="DI405">
        <v>1</v>
      </c>
      <c r="DJ405">
        <v>0</v>
      </c>
      <c r="DK405">
        <v>0</v>
      </c>
      <c r="DL405">
        <v>0</v>
      </c>
      <c r="DM405">
        <v>0</v>
      </c>
      <c r="DN405">
        <v>1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25">
      <c r="A406" t="str">
        <f>"10/06/2022 20:18:21.426"</f>
        <v>10/06/2022 20:18:21.426</v>
      </c>
      <c r="C406" t="str">
        <f t="shared" si="41"/>
        <v>FFDFD3C0</v>
      </c>
      <c r="D406" t="s">
        <v>123</v>
      </c>
      <c r="E406">
        <v>25</v>
      </c>
      <c r="H406">
        <v>100</v>
      </c>
      <c r="I406" t="s">
        <v>124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"20:18:21.211"</f>
        <v>20:18:21.211</v>
      </c>
      <c r="T406" t="str">
        <f>"20:18:21.111"</f>
        <v>20:18:21.111</v>
      </c>
      <c r="U406" t="str">
        <f t="shared" si="44"/>
        <v>A8A14F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9</v>
      </c>
      <c r="AF406" t="s">
        <v>125</v>
      </c>
      <c r="AG406">
        <v>0</v>
      </c>
      <c r="AH406">
        <v>3</v>
      </c>
      <c r="AI406">
        <v>1</v>
      </c>
      <c r="AJ406">
        <v>0</v>
      </c>
      <c r="AK406" t="s">
        <v>427</v>
      </c>
      <c r="AL406">
        <v>36.114528</v>
      </c>
      <c r="AM406" t="s">
        <v>428</v>
      </c>
      <c r="AN406">
        <v>-79.964161000000004</v>
      </c>
      <c r="AO406">
        <v>100</v>
      </c>
      <c r="AP406">
        <v>1600</v>
      </c>
      <c r="AQ406" t="s">
        <v>129</v>
      </c>
      <c r="AR406">
        <v>51</v>
      </c>
      <c r="AS406">
        <v>53</v>
      </c>
      <c r="AT406">
        <v>-64</v>
      </c>
      <c r="BB406" t="str">
        <f t="shared" si="45"/>
        <v>1200</v>
      </c>
      <c r="BC406">
        <v>1</v>
      </c>
      <c r="BD406" t="str">
        <f t="shared" si="42"/>
        <v xml:space="preserve">N655WP  </v>
      </c>
      <c r="BE406">
        <v>1</v>
      </c>
      <c r="BG406">
        <v>0</v>
      </c>
      <c r="BH406">
        <v>0</v>
      </c>
      <c r="BI406">
        <v>0</v>
      </c>
      <c r="BJ406">
        <v>1575</v>
      </c>
      <c r="BK406">
        <v>-25</v>
      </c>
      <c r="BL406" t="s">
        <v>180</v>
      </c>
      <c r="BM406">
        <v>1</v>
      </c>
      <c r="BN406">
        <v>1</v>
      </c>
      <c r="BO406">
        <v>1</v>
      </c>
      <c r="BP406">
        <v>0</v>
      </c>
      <c r="BS406">
        <v>0</v>
      </c>
      <c r="BT406">
        <v>0</v>
      </c>
      <c r="BU406">
        <v>0</v>
      </c>
      <c r="CE406" t="str">
        <f>"20:18:21.217"</f>
        <v>20:18:21.217</v>
      </c>
      <c r="CF406">
        <v>216546758</v>
      </c>
      <c r="CS406">
        <v>3</v>
      </c>
      <c r="CT406">
        <v>2</v>
      </c>
      <c r="CU406">
        <v>0</v>
      </c>
      <c r="CV406">
        <v>2</v>
      </c>
      <c r="CW406">
        <v>0</v>
      </c>
      <c r="CX406">
        <v>6</v>
      </c>
      <c r="CY406">
        <v>7</v>
      </c>
      <c r="CZ406" t="s">
        <v>131</v>
      </c>
      <c r="DA406">
        <v>403</v>
      </c>
      <c r="DB406">
        <v>0</v>
      </c>
      <c r="DC406" t="s">
        <v>199</v>
      </c>
      <c r="DD406" t="s">
        <v>200</v>
      </c>
      <c r="DG406">
        <v>227528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25">
      <c r="A407" t="str">
        <f>"10/06/2022 20:18:21.426"</f>
        <v>10/06/2022 20:18:21.426</v>
      </c>
      <c r="C407" t="str">
        <f t="shared" si="41"/>
        <v>FFDFD3C0</v>
      </c>
      <c r="D407" t="s">
        <v>123</v>
      </c>
      <c r="E407">
        <v>27</v>
      </c>
      <c r="H407">
        <v>102</v>
      </c>
      <c r="I407" t="s">
        <v>151</v>
      </c>
      <c r="J407" t="s">
        <v>125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"20:18:21.211"</f>
        <v>20:18:21.211</v>
      </c>
      <c r="T407" t="str">
        <f>"20:18:21.111"</f>
        <v>20:18:21.111</v>
      </c>
      <c r="U407" t="str">
        <f t="shared" si="44"/>
        <v>A8A14F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9</v>
      </c>
      <c r="AF407" t="s">
        <v>125</v>
      </c>
      <c r="AG407">
        <v>0</v>
      </c>
      <c r="AH407">
        <v>3</v>
      </c>
      <c r="AI407">
        <v>1</v>
      </c>
      <c r="AJ407">
        <v>0</v>
      </c>
      <c r="AK407" t="s">
        <v>427</v>
      </c>
      <c r="AL407">
        <v>36.114528</v>
      </c>
      <c r="AM407" t="s">
        <v>428</v>
      </c>
      <c r="AN407">
        <v>-79.964161000000004</v>
      </c>
      <c r="AO407">
        <v>100</v>
      </c>
      <c r="AP407">
        <v>1600</v>
      </c>
      <c r="AQ407" t="s">
        <v>129</v>
      </c>
      <c r="AR407">
        <v>51</v>
      </c>
      <c r="AS407">
        <v>53</v>
      </c>
      <c r="AT407">
        <v>-64</v>
      </c>
      <c r="BB407" t="str">
        <f t="shared" si="45"/>
        <v>1200</v>
      </c>
      <c r="BC407">
        <v>1</v>
      </c>
      <c r="BD407" t="str">
        <f t="shared" si="42"/>
        <v xml:space="preserve">N655WP  </v>
      </c>
      <c r="BE407">
        <v>1</v>
      </c>
      <c r="BG407">
        <v>0</v>
      </c>
      <c r="BH407">
        <v>0</v>
      </c>
      <c r="BI407">
        <v>0</v>
      </c>
      <c r="BJ407">
        <v>1575</v>
      </c>
      <c r="BK407">
        <v>-25</v>
      </c>
      <c r="BL407" t="s">
        <v>180</v>
      </c>
      <c r="BM407">
        <v>1</v>
      </c>
      <c r="BN407">
        <v>1</v>
      </c>
      <c r="BO407">
        <v>1</v>
      </c>
      <c r="BP407">
        <v>0</v>
      </c>
      <c r="BS407">
        <v>0</v>
      </c>
      <c r="BT407">
        <v>0</v>
      </c>
      <c r="BU407">
        <v>0</v>
      </c>
      <c r="CE407" t="str">
        <f>"20:18:21.217"</f>
        <v>20:18:21.217</v>
      </c>
      <c r="CF407">
        <v>216546758</v>
      </c>
      <c r="CS407">
        <v>3</v>
      </c>
      <c r="CT407">
        <v>2</v>
      </c>
      <c r="CU407">
        <v>0</v>
      </c>
      <c r="CV407">
        <v>2</v>
      </c>
      <c r="CW407">
        <v>0</v>
      </c>
      <c r="CX407">
        <v>6</v>
      </c>
      <c r="CY407">
        <v>7</v>
      </c>
      <c r="CZ407" t="s">
        <v>131</v>
      </c>
      <c r="DA407">
        <v>403</v>
      </c>
      <c r="DB407">
        <v>0</v>
      </c>
      <c r="DC407" t="s">
        <v>199</v>
      </c>
      <c r="DD407" t="s">
        <v>200</v>
      </c>
      <c r="DG407">
        <v>227528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25">
      <c r="A408" t="str">
        <f>"10/06/2022 20:18:21.441"</f>
        <v>10/06/2022 20:18:21.441</v>
      </c>
      <c r="C408" t="str">
        <f t="shared" si="41"/>
        <v>FFDFD3C0</v>
      </c>
      <c r="D408" t="s">
        <v>134</v>
      </c>
      <c r="E408">
        <v>5</v>
      </c>
      <c r="F408">
        <v>1005</v>
      </c>
      <c r="G408" t="s">
        <v>155</v>
      </c>
      <c r="J408" t="s">
        <v>136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"20:18:21.211"</f>
        <v>20:18:21.211</v>
      </c>
      <c r="T408" t="str">
        <f>"20:18:20.511"</f>
        <v>20:18:20.511</v>
      </c>
      <c r="U408" t="str">
        <f t="shared" si="44"/>
        <v>A8A14F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9</v>
      </c>
      <c r="AF408" t="s">
        <v>145</v>
      </c>
      <c r="AG408">
        <v>0</v>
      </c>
      <c r="AH408">
        <v>3</v>
      </c>
      <c r="AI408">
        <v>1</v>
      </c>
      <c r="AJ408">
        <v>0</v>
      </c>
      <c r="AK408" t="s">
        <v>427</v>
      </c>
      <c r="AL408">
        <v>36.114528</v>
      </c>
      <c r="AM408" t="s">
        <v>428</v>
      </c>
      <c r="AN408">
        <v>-79.964161000000004</v>
      </c>
      <c r="AO408">
        <v>100</v>
      </c>
      <c r="AP408">
        <v>1600</v>
      </c>
      <c r="AQ408" t="s">
        <v>129</v>
      </c>
      <c r="AR408">
        <v>50</v>
      </c>
      <c r="AS408">
        <v>53</v>
      </c>
      <c r="AT408">
        <v>-64</v>
      </c>
      <c r="BB408" t="str">
        <f t="shared" si="45"/>
        <v>1200</v>
      </c>
      <c r="BC408">
        <v>1</v>
      </c>
      <c r="BD408" t="str">
        <f t="shared" si="42"/>
        <v xml:space="preserve">N655WP  </v>
      </c>
      <c r="BE408">
        <v>1</v>
      </c>
      <c r="BG408">
        <v>0</v>
      </c>
      <c r="BH408">
        <v>0</v>
      </c>
      <c r="BI408">
        <v>0</v>
      </c>
      <c r="BJ408">
        <v>1575</v>
      </c>
      <c r="BK408">
        <v>-25</v>
      </c>
      <c r="BL408" t="s">
        <v>148</v>
      </c>
      <c r="BM408">
        <v>1</v>
      </c>
      <c r="BN408">
        <v>1</v>
      </c>
      <c r="BO408">
        <v>1</v>
      </c>
      <c r="BP408">
        <v>0</v>
      </c>
      <c r="BS408">
        <v>0.04</v>
      </c>
      <c r="BT408">
        <v>0</v>
      </c>
      <c r="BU408">
        <v>0</v>
      </c>
      <c r="CE408" t="str">
        <f>"20:18:21.216"</f>
        <v>20:18:21.216</v>
      </c>
      <c r="CF408">
        <v>216476648</v>
      </c>
      <c r="CS408">
        <v>3</v>
      </c>
      <c r="CT408">
        <v>2</v>
      </c>
      <c r="CU408">
        <v>0</v>
      </c>
      <c r="CV408">
        <v>2</v>
      </c>
      <c r="CW408">
        <v>0</v>
      </c>
      <c r="CX408">
        <v>6</v>
      </c>
      <c r="CY408">
        <v>7</v>
      </c>
      <c r="CZ408" t="s">
        <v>131</v>
      </c>
      <c r="DA408">
        <v>404</v>
      </c>
      <c r="DB408">
        <v>0</v>
      </c>
      <c r="DC408" t="s">
        <v>152</v>
      </c>
      <c r="DD408" t="s">
        <v>153</v>
      </c>
      <c r="DG408">
        <v>13915885</v>
      </c>
      <c r="DI408">
        <v>1</v>
      </c>
      <c r="DJ408">
        <v>0</v>
      </c>
      <c r="DK408">
        <v>0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25">
      <c r="A409" t="str">
        <f>"10/06/2022 20:18:22.504"</f>
        <v>10/06/2022 20:18:22.504</v>
      </c>
      <c r="C409" t="str">
        <f t="shared" si="41"/>
        <v>FFDFD3C0</v>
      </c>
      <c r="D409" t="s">
        <v>134</v>
      </c>
      <c r="E409">
        <v>4</v>
      </c>
      <c r="F409">
        <v>1004</v>
      </c>
      <c r="G409" t="s">
        <v>135</v>
      </c>
      <c r="J409" t="s">
        <v>136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"20:18:22.281"</f>
        <v>20:18:22.281</v>
      </c>
      <c r="T409" t="str">
        <f>"20:18:22.081"</f>
        <v>20:18:22.081</v>
      </c>
      <c r="U409" t="str">
        <f t="shared" si="44"/>
        <v>A8A14F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9</v>
      </c>
      <c r="AF409" t="s">
        <v>125</v>
      </c>
      <c r="AG409">
        <v>0</v>
      </c>
      <c r="AH409">
        <v>3</v>
      </c>
      <c r="AI409">
        <v>1</v>
      </c>
      <c r="AJ409">
        <v>0</v>
      </c>
      <c r="AK409" t="s">
        <v>429</v>
      </c>
      <c r="AL409">
        <v>36.114806999999999</v>
      </c>
      <c r="AM409" t="s">
        <v>326</v>
      </c>
      <c r="AN409">
        <v>-79.963881999999998</v>
      </c>
      <c r="AO409">
        <v>100</v>
      </c>
      <c r="AP409">
        <v>1600</v>
      </c>
      <c r="AQ409" t="s">
        <v>129</v>
      </c>
      <c r="AR409">
        <v>51</v>
      </c>
      <c r="AS409">
        <v>52</v>
      </c>
      <c r="AT409">
        <v>64</v>
      </c>
      <c r="BB409" t="str">
        <f t="shared" si="45"/>
        <v>1200</v>
      </c>
      <c r="BC409">
        <v>1</v>
      </c>
      <c r="BD409" t="str">
        <f t="shared" si="42"/>
        <v xml:space="preserve">N655WP  </v>
      </c>
      <c r="BE409">
        <v>1</v>
      </c>
      <c r="BG409">
        <v>0</v>
      </c>
      <c r="BH409">
        <v>0</v>
      </c>
      <c r="BI409">
        <v>0</v>
      </c>
      <c r="BJ409">
        <v>1575</v>
      </c>
      <c r="BK409">
        <v>-25</v>
      </c>
      <c r="BL409" t="s">
        <v>180</v>
      </c>
      <c r="BM409">
        <v>1</v>
      </c>
      <c r="BN409">
        <v>1</v>
      </c>
      <c r="BO409">
        <v>1</v>
      </c>
      <c r="BP409">
        <v>0</v>
      </c>
      <c r="BS409">
        <v>0</v>
      </c>
      <c r="BT409">
        <v>0</v>
      </c>
      <c r="BU409">
        <v>0</v>
      </c>
      <c r="CE409" t="str">
        <f>"20:18:22.281"</f>
        <v>20:18:22.281</v>
      </c>
      <c r="CF409">
        <v>281373076</v>
      </c>
      <c r="CS409">
        <v>3</v>
      </c>
      <c r="CT409">
        <v>2</v>
      </c>
      <c r="CU409">
        <v>0</v>
      </c>
      <c r="CV409">
        <v>2</v>
      </c>
      <c r="CW409">
        <v>0</v>
      </c>
      <c r="CX409">
        <v>6</v>
      </c>
      <c r="CY409">
        <v>7</v>
      </c>
      <c r="CZ409" t="s">
        <v>131</v>
      </c>
      <c r="DA409">
        <v>404</v>
      </c>
      <c r="DB409">
        <v>0</v>
      </c>
      <c r="DC409" t="s">
        <v>152</v>
      </c>
      <c r="DD409" t="s">
        <v>153</v>
      </c>
      <c r="DG409">
        <v>13916113</v>
      </c>
      <c r="DI409">
        <v>1</v>
      </c>
      <c r="DJ409">
        <v>0</v>
      </c>
      <c r="DK409">
        <v>0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25">
      <c r="A410" t="str">
        <f>"10/06/2022 20:18:22.504"</f>
        <v>10/06/2022 20:18:22.504</v>
      </c>
      <c r="C410" t="str">
        <f t="shared" si="41"/>
        <v>FFDFD3C0</v>
      </c>
      <c r="D410" t="s">
        <v>123</v>
      </c>
      <c r="E410">
        <v>25</v>
      </c>
      <c r="H410">
        <v>100</v>
      </c>
      <c r="I410" t="s">
        <v>124</v>
      </c>
      <c r="J410" t="s">
        <v>125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"20:18:22.281"</f>
        <v>20:18:22.281</v>
      </c>
      <c r="T410" t="str">
        <f>"20:18:22.081"</f>
        <v>20:18:22.081</v>
      </c>
      <c r="U410" t="str">
        <f t="shared" si="44"/>
        <v>A8A14F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9</v>
      </c>
      <c r="AF410" t="s">
        <v>125</v>
      </c>
      <c r="AG410">
        <v>0</v>
      </c>
      <c r="AH410">
        <v>3</v>
      </c>
      <c r="AI410">
        <v>1</v>
      </c>
      <c r="AJ410">
        <v>0</v>
      </c>
      <c r="AK410" t="s">
        <v>429</v>
      </c>
      <c r="AL410">
        <v>36.114806999999999</v>
      </c>
      <c r="AM410" t="s">
        <v>326</v>
      </c>
      <c r="AN410">
        <v>-79.963881999999998</v>
      </c>
      <c r="AO410">
        <v>100</v>
      </c>
      <c r="AP410">
        <v>1600</v>
      </c>
      <c r="AQ410" t="s">
        <v>129</v>
      </c>
      <c r="AR410">
        <v>51</v>
      </c>
      <c r="AS410">
        <v>52</v>
      </c>
      <c r="AT410">
        <v>64</v>
      </c>
      <c r="BB410" t="str">
        <f t="shared" si="45"/>
        <v>1200</v>
      </c>
      <c r="BC410">
        <v>1</v>
      </c>
      <c r="BD410" t="str">
        <f t="shared" si="42"/>
        <v xml:space="preserve">N655WP  </v>
      </c>
      <c r="BE410">
        <v>1</v>
      </c>
      <c r="BG410">
        <v>0</v>
      </c>
      <c r="BH410">
        <v>0</v>
      </c>
      <c r="BI410">
        <v>0</v>
      </c>
      <c r="BJ410">
        <v>1575</v>
      </c>
      <c r="BK410">
        <v>-25</v>
      </c>
      <c r="BL410" t="s">
        <v>180</v>
      </c>
      <c r="BM410">
        <v>1</v>
      </c>
      <c r="BN410">
        <v>1</v>
      </c>
      <c r="BO410">
        <v>1</v>
      </c>
      <c r="BP410">
        <v>0</v>
      </c>
      <c r="BS410">
        <v>0</v>
      </c>
      <c r="BT410">
        <v>0</v>
      </c>
      <c r="BU410">
        <v>0</v>
      </c>
      <c r="CE410" t="str">
        <f>"20:18:22.281"</f>
        <v>20:18:22.281</v>
      </c>
      <c r="CF410">
        <v>281373076</v>
      </c>
      <c r="CS410">
        <v>3</v>
      </c>
      <c r="CT410">
        <v>2</v>
      </c>
      <c r="CU410">
        <v>0</v>
      </c>
      <c r="CV410">
        <v>2</v>
      </c>
      <c r="CW410">
        <v>0</v>
      </c>
      <c r="CX410">
        <v>6</v>
      </c>
      <c r="CY410">
        <v>7</v>
      </c>
      <c r="CZ410" t="s">
        <v>131</v>
      </c>
      <c r="DA410">
        <v>404</v>
      </c>
      <c r="DB410">
        <v>0</v>
      </c>
      <c r="DC410" t="s">
        <v>152</v>
      </c>
      <c r="DD410" t="s">
        <v>153</v>
      </c>
      <c r="DG410">
        <v>13916113</v>
      </c>
      <c r="DI410">
        <v>1</v>
      </c>
      <c r="DJ410">
        <v>0</v>
      </c>
      <c r="DK410">
        <v>1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25">
      <c r="A411" t="str">
        <f>"10/06/2022 20:18:22.504"</f>
        <v>10/06/2022 20:18:22.504</v>
      </c>
      <c r="C411" t="str">
        <f t="shared" si="41"/>
        <v>FFDFD3C0</v>
      </c>
      <c r="D411" t="s">
        <v>123</v>
      </c>
      <c r="E411">
        <v>27</v>
      </c>
      <c r="H411">
        <v>102</v>
      </c>
      <c r="I411" t="s">
        <v>151</v>
      </c>
      <c r="J411" t="s">
        <v>125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"20:18:22.281"</f>
        <v>20:18:22.281</v>
      </c>
      <c r="T411" t="str">
        <f>"20:18:22.081"</f>
        <v>20:18:22.081</v>
      </c>
      <c r="U411" t="str">
        <f t="shared" si="44"/>
        <v>A8A14F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9</v>
      </c>
      <c r="AF411" t="s">
        <v>125</v>
      </c>
      <c r="AG411">
        <v>0</v>
      </c>
      <c r="AH411">
        <v>3</v>
      </c>
      <c r="AI411">
        <v>1</v>
      </c>
      <c r="AJ411">
        <v>0</v>
      </c>
      <c r="AK411" t="s">
        <v>429</v>
      </c>
      <c r="AL411">
        <v>36.114806999999999</v>
      </c>
      <c r="AM411" t="s">
        <v>326</v>
      </c>
      <c r="AN411">
        <v>-79.963881999999998</v>
      </c>
      <c r="AO411">
        <v>100</v>
      </c>
      <c r="AP411">
        <v>1600</v>
      </c>
      <c r="AQ411" t="s">
        <v>129</v>
      </c>
      <c r="AR411">
        <v>51</v>
      </c>
      <c r="AS411">
        <v>52</v>
      </c>
      <c r="AT411">
        <v>64</v>
      </c>
      <c r="BB411" t="str">
        <f t="shared" si="45"/>
        <v>1200</v>
      </c>
      <c r="BC411">
        <v>1</v>
      </c>
      <c r="BD411" t="str">
        <f t="shared" si="42"/>
        <v xml:space="preserve">N655WP  </v>
      </c>
      <c r="BE411">
        <v>1</v>
      </c>
      <c r="BG411">
        <v>0</v>
      </c>
      <c r="BH411">
        <v>0</v>
      </c>
      <c r="BI411">
        <v>0</v>
      </c>
      <c r="BJ411">
        <v>1575</v>
      </c>
      <c r="BK411">
        <v>-25</v>
      </c>
      <c r="BL411" t="s">
        <v>180</v>
      </c>
      <c r="BM411">
        <v>1</v>
      </c>
      <c r="BN411">
        <v>1</v>
      </c>
      <c r="BO411">
        <v>1</v>
      </c>
      <c r="BP411">
        <v>0</v>
      </c>
      <c r="BS411">
        <v>0</v>
      </c>
      <c r="BT411">
        <v>0</v>
      </c>
      <c r="BU411">
        <v>0</v>
      </c>
      <c r="CE411" t="str">
        <f>"20:18:22.281"</f>
        <v>20:18:22.281</v>
      </c>
      <c r="CF411">
        <v>281373076</v>
      </c>
      <c r="CS411">
        <v>3</v>
      </c>
      <c r="CT411">
        <v>2</v>
      </c>
      <c r="CU411">
        <v>0</v>
      </c>
      <c r="CV411">
        <v>2</v>
      </c>
      <c r="CW411">
        <v>0</v>
      </c>
      <c r="CX411">
        <v>6</v>
      </c>
      <c r="CY411">
        <v>7</v>
      </c>
      <c r="CZ411" t="s">
        <v>131</v>
      </c>
      <c r="DA411">
        <v>404</v>
      </c>
      <c r="DB411">
        <v>0</v>
      </c>
      <c r="DC411" t="s">
        <v>152</v>
      </c>
      <c r="DD411" t="s">
        <v>153</v>
      </c>
      <c r="DG411">
        <v>13916113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25">
      <c r="A412" t="str">
        <f>"10/06/2022 20:18:22.504"</f>
        <v>10/06/2022 20:18:22.504</v>
      </c>
      <c r="C412" t="str">
        <f t="shared" si="41"/>
        <v>FFDFD3C0</v>
      </c>
      <c r="D412" t="s">
        <v>134</v>
      </c>
      <c r="E412">
        <v>5</v>
      </c>
      <c r="F412">
        <v>1005</v>
      </c>
      <c r="G412" t="s">
        <v>155</v>
      </c>
      <c r="J412" t="s">
        <v>136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"20:18:22.281"</f>
        <v>20:18:22.281</v>
      </c>
      <c r="T412" t="str">
        <f>"20:18:22.081"</f>
        <v>20:18:22.081</v>
      </c>
      <c r="U412" t="str">
        <f t="shared" si="44"/>
        <v>A8A14F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9</v>
      </c>
      <c r="AF412" t="s">
        <v>145</v>
      </c>
      <c r="AG412">
        <v>0</v>
      </c>
      <c r="AH412">
        <v>3</v>
      </c>
      <c r="AI412">
        <v>1</v>
      </c>
      <c r="AJ412">
        <v>0</v>
      </c>
      <c r="AK412" t="s">
        <v>429</v>
      </c>
      <c r="AL412">
        <v>36.114806999999999</v>
      </c>
      <c r="AM412" t="s">
        <v>326</v>
      </c>
      <c r="AN412">
        <v>-79.963881999999998</v>
      </c>
      <c r="AO412">
        <v>100</v>
      </c>
      <c r="AP412">
        <v>1600</v>
      </c>
      <c r="AQ412" t="s">
        <v>129</v>
      </c>
      <c r="AR412">
        <v>51</v>
      </c>
      <c r="AS412">
        <v>52</v>
      </c>
      <c r="AT412">
        <v>64</v>
      </c>
      <c r="BB412" t="str">
        <f t="shared" si="45"/>
        <v>1200</v>
      </c>
      <c r="BC412">
        <v>1</v>
      </c>
      <c r="BD412" t="str">
        <f t="shared" si="42"/>
        <v xml:space="preserve">N655WP  </v>
      </c>
      <c r="BE412">
        <v>1</v>
      </c>
      <c r="BG412">
        <v>0</v>
      </c>
      <c r="BH412">
        <v>0</v>
      </c>
      <c r="BI412">
        <v>0</v>
      </c>
      <c r="BJ412">
        <v>1575</v>
      </c>
      <c r="BK412">
        <v>-25</v>
      </c>
      <c r="BL412" t="s">
        <v>148</v>
      </c>
      <c r="BM412">
        <v>1</v>
      </c>
      <c r="BN412">
        <v>1</v>
      </c>
      <c r="BO412">
        <v>1</v>
      </c>
      <c r="BP412">
        <v>0</v>
      </c>
      <c r="BS412">
        <v>0.04</v>
      </c>
      <c r="BT412">
        <v>0</v>
      </c>
      <c r="BU412">
        <v>0</v>
      </c>
      <c r="CE412" t="str">
        <f>"20:18:22.281"</f>
        <v>20:18:22.281</v>
      </c>
      <c r="CF412">
        <v>281373076</v>
      </c>
      <c r="CS412">
        <v>3</v>
      </c>
      <c r="CT412">
        <v>2</v>
      </c>
      <c r="CU412">
        <v>0</v>
      </c>
      <c r="CV412">
        <v>2</v>
      </c>
      <c r="CW412">
        <v>0</v>
      </c>
      <c r="CX412">
        <v>6</v>
      </c>
      <c r="CY412">
        <v>7</v>
      </c>
      <c r="CZ412" t="s">
        <v>131</v>
      </c>
      <c r="DA412">
        <v>404</v>
      </c>
      <c r="DB412">
        <v>0</v>
      </c>
      <c r="DC412" t="s">
        <v>152</v>
      </c>
      <c r="DD412" t="s">
        <v>153</v>
      </c>
      <c r="DG412">
        <v>13916113</v>
      </c>
      <c r="DI412">
        <v>1</v>
      </c>
      <c r="DJ412">
        <v>0</v>
      </c>
      <c r="DK412">
        <v>0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25">
      <c r="A413" t="str">
        <f>"10/06/2022 20:18:23.504"</f>
        <v>10/06/2022 20:18:23.504</v>
      </c>
      <c r="C413" t="str">
        <f t="shared" si="41"/>
        <v>FFDFD3C0</v>
      </c>
      <c r="D413" t="s">
        <v>134</v>
      </c>
      <c r="E413">
        <v>4</v>
      </c>
      <c r="F413">
        <v>1004</v>
      </c>
      <c r="G413" t="s">
        <v>135</v>
      </c>
      <c r="J413" t="s">
        <v>136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"20:18:23.297"</f>
        <v>20:18:23.297</v>
      </c>
      <c r="T413" t="str">
        <f>"20:18:22.497"</f>
        <v>20:18:22.497</v>
      </c>
      <c r="U413" t="str">
        <f t="shared" si="44"/>
        <v>A8A14F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9</v>
      </c>
      <c r="AF413" t="s">
        <v>125</v>
      </c>
      <c r="AG413">
        <v>0</v>
      </c>
      <c r="AH413">
        <v>3</v>
      </c>
      <c r="AI413">
        <v>1</v>
      </c>
      <c r="AJ413">
        <v>0</v>
      </c>
      <c r="AK413" t="s">
        <v>430</v>
      </c>
      <c r="AL413">
        <v>36.115043</v>
      </c>
      <c r="AM413" t="s">
        <v>431</v>
      </c>
      <c r="AN413">
        <v>-79.963582000000002</v>
      </c>
      <c r="AO413">
        <v>100</v>
      </c>
      <c r="AP413">
        <v>1600</v>
      </c>
      <c r="AQ413" t="s">
        <v>129</v>
      </c>
      <c r="AR413">
        <v>51</v>
      </c>
      <c r="AS413">
        <v>52</v>
      </c>
      <c r="AT413">
        <v>0</v>
      </c>
      <c r="BB413" t="str">
        <f t="shared" si="45"/>
        <v>1200</v>
      </c>
      <c r="BC413">
        <v>1</v>
      </c>
      <c r="BD413" t="str">
        <f t="shared" si="42"/>
        <v xml:space="preserve">N655WP  </v>
      </c>
      <c r="BE413">
        <v>1</v>
      </c>
      <c r="BG413">
        <v>0</v>
      </c>
      <c r="BH413">
        <v>0</v>
      </c>
      <c r="BI413">
        <v>0</v>
      </c>
      <c r="BJ413">
        <v>1575</v>
      </c>
      <c r="BK413">
        <v>-25</v>
      </c>
      <c r="BL413" t="s">
        <v>180</v>
      </c>
      <c r="BM413">
        <v>1</v>
      </c>
      <c r="BN413">
        <v>1</v>
      </c>
      <c r="BO413">
        <v>1</v>
      </c>
      <c r="BP413">
        <v>0</v>
      </c>
      <c r="BS413">
        <v>0</v>
      </c>
      <c r="BT413">
        <v>0</v>
      </c>
      <c r="BU413">
        <v>0</v>
      </c>
      <c r="CE413" t="str">
        <f>"20:18:23.301"</f>
        <v>20:18:23.301</v>
      </c>
      <c r="CF413">
        <v>301273872</v>
      </c>
      <c r="CS413">
        <v>3</v>
      </c>
      <c r="CT413">
        <v>2</v>
      </c>
      <c r="CU413">
        <v>0</v>
      </c>
      <c r="CV413">
        <v>2</v>
      </c>
      <c r="CW413">
        <v>0</v>
      </c>
      <c r="CX413">
        <v>6</v>
      </c>
      <c r="CY413">
        <v>7</v>
      </c>
      <c r="CZ413" t="s">
        <v>131</v>
      </c>
      <c r="DA413">
        <v>404</v>
      </c>
      <c r="DB413">
        <v>0</v>
      </c>
      <c r="DC413" t="s">
        <v>152</v>
      </c>
      <c r="DD413" t="s">
        <v>153</v>
      </c>
      <c r="DG413">
        <v>13916346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25">
      <c r="A414" t="str">
        <f>"10/06/2022 20:18:23.504"</f>
        <v>10/06/2022 20:18:23.504</v>
      </c>
      <c r="C414" t="str">
        <f t="shared" si="41"/>
        <v>FFDFD3C0</v>
      </c>
      <c r="D414" t="s">
        <v>123</v>
      </c>
      <c r="E414">
        <v>25</v>
      </c>
      <c r="H414">
        <v>100</v>
      </c>
      <c r="I414" t="s">
        <v>124</v>
      </c>
      <c r="J414" t="s">
        <v>125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"20:18:23.297"</f>
        <v>20:18:23.297</v>
      </c>
      <c r="T414" t="str">
        <f>"20:18:22.497"</f>
        <v>20:18:22.497</v>
      </c>
      <c r="U414" t="str">
        <f t="shared" si="44"/>
        <v>A8A14F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9</v>
      </c>
      <c r="AF414" t="s">
        <v>125</v>
      </c>
      <c r="AG414">
        <v>0</v>
      </c>
      <c r="AH414">
        <v>3</v>
      </c>
      <c r="AI414">
        <v>1</v>
      </c>
      <c r="AJ414">
        <v>0</v>
      </c>
      <c r="AK414" t="s">
        <v>430</v>
      </c>
      <c r="AL414">
        <v>36.115043</v>
      </c>
      <c r="AM414" t="s">
        <v>431</v>
      </c>
      <c r="AN414">
        <v>-79.963582000000002</v>
      </c>
      <c r="AO414">
        <v>100</v>
      </c>
      <c r="AP414">
        <v>1600</v>
      </c>
      <c r="AQ414" t="s">
        <v>129</v>
      </c>
      <c r="AR414">
        <v>51</v>
      </c>
      <c r="AS414">
        <v>52</v>
      </c>
      <c r="AT414">
        <v>0</v>
      </c>
      <c r="BB414" t="str">
        <f t="shared" si="45"/>
        <v>1200</v>
      </c>
      <c r="BC414">
        <v>1</v>
      </c>
      <c r="BD414" t="str">
        <f t="shared" si="42"/>
        <v xml:space="preserve">N655WP  </v>
      </c>
      <c r="BE414">
        <v>1</v>
      </c>
      <c r="BG414">
        <v>0</v>
      </c>
      <c r="BH414">
        <v>0</v>
      </c>
      <c r="BI414">
        <v>0</v>
      </c>
      <c r="BJ414">
        <v>1575</v>
      </c>
      <c r="BK414">
        <v>-25</v>
      </c>
      <c r="BL414" t="s">
        <v>180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t="str">
        <f>"20:18:23.301"</f>
        <v>20:18:23.301</v>
      </c>
      <c r="CF414">
        <v>301273872</v>
      </c>
      <c r="CS414">
        <v>3</v>
      </c>
      <c r="CT414">
        <v>2</v>
      </c>
      <c r="CU414">
        <v>0</v>
      </c>
      <c r="CV414">
        <v>2</v>
      </c>
      <c r="CW414">
        <v>0</v>
      </c>
      <c r="CX414">
        <v>6</v>
      </c>
      <c r="CY414">
        <v>7</v>
      </c>
      <c r="CZ414" t="s">
        <v>131</v>
      </c>
      <c r="DA414">
        <v>404</v>
      </c>
      <c r="DB414">
        <v>0</v>
      </c>
      <c r="DC414" t="s">
        <v>152</v>
      </c>
      <c r="DD414" t="s">
        <v>153</v>
      </c>
      <c r="DG414">
        <v>13916346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25">
      <c r="A415" t="str">
        <f>"10/06/2022 20:18:23.504"</f>
        <v>10/06/2022 20:18:23.504</v>
      </c>
      <c r="C415" t="str">
        <f t="shared" si="41"/>
        <v>FFDFD3C0</v>
      </c>
      <c r="D415" t="s">
        <v>123</v>
      </c>
      <c r="E415">
        <v>27</v>
      </c>
      <c r="H415">
        <v>102</v>
      </c>
      <c r="I415" t="s">
        <v>151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"20:18:23.297"</f>
        <v>20:18:23.297</v>
      </c>
      <c r="T415" t="str">
        <f>"20:18:22.497"</f>
        <v>20:18:22.497</v>
      </c>
      <c r="U415" t="str">
        <f t="shared" si="44"/>
        <v>A8A14F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9</v>
      </c>
      <c r="AF415" t="s">
        <v>125</v>
      </c>
      <c r="AG415">
        <v>0</v>
      </c>
      <c r="AH415">
        <v>3</v>
      </c>
      <c r="AI415">
        <v>1</v>
      </c>
      <c r="AJ415">
        <v>0</v>
      </c>
      <c r="AK415" t="s">
        <v>430</v>
      </c>
      <c r="AL415">
        <v>36.115043</v>
      </c>
      <c r="AM415" t="s">
        <v>431</v>
      </c>
      <c r="AN415">
        <v>-79.963582000000002</v>
      </c>
      <c r="AO415">
        <v>100</v>
      </c>
      <c r="AP415">
        <v>1600</v>
      </c>
      <c r="AQ415" t="s">
        <v>129</v>
      </c>
      <c r="AR415">
        <v>51</v>
      </c>
      <c r="AS415">
        <v>52</v>
      </c>
      <c r="AT415">
        <v>0</v>
      </c>
      <c r="BB415" t="str">
        <f t="shared" si="45"/>
        <v>1200</v>
      </c>
      <c r="BC415">
        <v>1</v>
      </c>
      <c r="BD415" t="str">
        <f t="shared" si="42"/>
        <v xml:space="preserve">N655WP  </v>
      </c>
      <c r="BE415">
        <v>1</v>
      </c>
      <c r="BG415">
        <v>0</v>
      </c>
      <c r="BH415">
        <v>0</v>
      </c>
      <c r="BI415">
        <v>0</v>
      </c>
      <c r="BJ415">
        <v>1575</v>
      </c>
      <c r="BK415">
        <v>-25</v>
      </c>
      <c r="BL415" t="s">
        <v>180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t="str">
        <f>"20:18:23.301"</f>
        <v>20:18:23.301</v>
      </c>
      <c r="CF415">
        <v>301273872</v>
      </c>
      <c r="CS415">
        <v>3</v>
      </c>
      <c r="CT415">
        <v>2</v>
      </c>
      <c r="CU415">
        <v>0</v>
      </c>
      <c r="CV415">
        <v>2</v>
      </c>
      <c r="CW415">
        <v>0</v>
      </c>
      <c r="CX415">
        <v>6</v>
      </c>
      <c r="CY415">
        <v>7</v>
      </c>
      <c r="CZ415" t="s">
        <v>131</v>
      </c>
      <c r="DA415">
        <v>404</v>
      </c>
      <c r="DB415">
        <v>0</v>
      </c>
      <c r="DC415" t="s">
        <v>152</v>
      </c>
      <c r="DD415" t="s">
        <v>153</v>
      </c>
      <c r="DG415">
        <v>13916346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25">
      <c r="A416" t="str">
        <f>"10/06/2022 20:18:23.613"</f>
        <v>10/06/2022 20:18:23.613</v>
      </c>
      <c r="C416" t="str">
        <f t="shared" si="41"/>
        <v>FFDFD3C0</v>
      </c>
      <c r="D416" t="s">
        <v>134</v>
      </c>
      <c r="E416">
        <v>5</v>
      </c>
      <c r="F416">
        <v>1005</v>
      </c>
      <c r="G416" t="s">
        <v>155</v>
      </c>
      <c r="J416" t="s">
        <v>136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"20:18:23.297"</f>
        <v>20:18:23.297</v>
      </c>
      <c r="T416" t="str">
        <f>"20:18:22.497"</f>
        <v>20:18:22.497</v>
      </c>
      <c r="U416" t="str">
        <f t="shared" si="44"/>
        <v>A8A14F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9</v>
      </c>
      <c r="AF416" t="s">
        <v>145</v>
      </c>
      <c r="AG416">
        <v>0</v>
      </c>
      <c r="AH416">
        <v>3</v>
      </c>
      <c r="AI416">
        <v>1</v>
      </c>
      <c r="AJ416">
        <v>0</v>
      </c>
      <c r="AK416" t="s">
        <v>430</v>
      </c>
      <c r="AL416">
        <v>36.115043</v>
      </c>
      <c r="AM416" t="s">
        <v>431</v>
      </c>
      <c r="AN416">
        <v>-79.963582000000002</v>
      </c>
      <c r="AO416">
        <v>100</v>
      </c>
      <c r="AP416">
        <v>1600</v>
      </c>
      <c r="AQ416" t="s">
        <v>129</v>
      </c>
      <c r="AR416">
        <v>51</v>
      </c>
      <c r="AS416">
        <v>52</v>
      </c>
      <c r="AT416">
        <v>0</v>
      </c>
      <c r="BB416" t="str">
        <f t="shared" si="45"/>
        <v>1200</v>
      </c>
      <c r="BC416">
        <v>1</v>
      </c>
      <c r="BD416" t="str">
        <f t="shared" si="42"/>
        <v xml:space="preserve">N655WP  </v>
      </c>
      <c r="BE416">
        <v>1</v>
      </c>
      <c r="BG416">
        <v>0</v>
      </c>
      <c r="BH416">
        <v>0</v>
      </c>
      <c r="BI416">
        <v>0</v>
      </c>
      <c r="BJ416">
        <v>1575</v>
      </c>
      <c r="BK416">
        <v>-25</v>
      </c>
      <c r="BL416" t="s">
        <v>148</v>
      </c>
      <c r="BM416">
        <v>1</v>
      </c>
      <c r="BN416">
        <v>1</v>
      </c>
      <c r="BO416">
        <v>1</v>
      </c>
      <c r="BP416">
        <v>0</v>
      </c>
      <c r="BS416">
        <v>0.04</v>
      </c>
      <c r="BT416">
        <v>0</v>
      </c>
      <c r="BU416">
        <v>0</v>
      </c>
      <c r="CE416" t="str">
        <f>"20:18:23.301"</f>
        <v>20:18:23.301</v>
      </c>
      <c r="CF416">
        <v>301273872</v>
      </c>
      <c r="CS416">
        <v>3</v>
      </c>
      <c r="CT416">
        <v>2</v>
      </c>
      <c r="CU416">
        <v>0</v>
      </c>
      <c r="CV416">
        <v>2</v>
      </c>
      <c r="CW416">
        <v>0</v>
      </c>
      <c r="CX416">
        <v>6</v>
      </c>
      <c r="CY416">
        <v>7</v>
      </c>
      <c r="CZ416" t="s">
        <v>131</v>
      </c>
      <c r="DA416">
        <v>404</v>
      </c>
      <c r="DB416">
        <v>0</v>
      </c>
      <c r="DC416" t="s">
        <v>152</v>
      </c>
      <c r="DD416" t="s">
        <v>153</v>
      </c>
      <c r="DG416">
        <v>13916346</v>
      </c>
      <c r="DI416">
        <v>0</v>
      </c>
      <c r="DJ416">
        <v>0</v>
      </c>
      <c r="DK416">
        <v>1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25">
      <c r="A417" t="str">
        <f>"10/06/2022 20:18:25.082"</f>
        <v>10/06/2022 20:18:25.082</v>
      </c>
      <c r="C417" t="str">
        <f t="shared" ref="C417:C480" si="46">"FFDFD3C0"</f>
        <v>FFDFD3C0</v>
      </c>
      <c r="D417" t="s">
        <v>123</v>
      </c>
      <c r="E417">
        <v>25</v>
      </c>
      <c r="H417">
        <v>100</v>
      </c>
      <c r="I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"20:18:24.258"</f>
        <v>20:18:24.258</v>
      </c>
      <c r="T417" t="str">
        <f>"20:18:23.458"</f>
        <v>20:18:23.458</v>
      </c>
      <c r="U417" t="str">
        <f t="shared" si="44"/>
        <v>A8A14F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9</v>
      </c>
      <c r="AF417" t="s">
        <v>125</v>
      </c>
      <c r="AG417">
        <v>0</v>
      </c>
      <c r="AH417">
        <v>3</v>
      </c>
      <c r="AI417">
        <v>1</v>
      </c>
      <c r="AJ417">
        <v>0</v>
      </c>
      <c r="AK417" t="s">
        <v>432</v>
      </c>
      <c r="AL417">
        <v>36.115257999999997</v>
      </c>
      <c r="AM417" t="s">
        <v>323</v>
      </c>
      <c r="AN417">
        <v>-79.963302999999996</v>
      </c>
      <c r="AO417">
        <v>100</v>
      </c>
      <c r="AP417">
        <v>1600</v>
      </c>
      <c r="AQ417" t="s">
        <v>129</v>
      </c>
      <c r="AR417">
        <v>52</v>
      </c>
      <c r="AS417">
        <v>51</v>
      </c>
      <c r="AT417">
        <v>256</v>
      </c>
      <c r="BB417" t="str">
        <f t="shared" si="45"/>
        <v>1200</v>
      </c>
      <c r="BC417">
        <v>1</v>
      </c>
      <c r="BD417" t="str">
        <f t="shared" ref="BD417:BD480" si="47">"N655WP  "</f>
        <v xml:space="preserve">N655WP  </v>
      </c>
      <c r="BE417">
        <v>1</v>
      </c>
      <c r="BG417">
        <v>0</v>
      </c>
      <c r="BH417">
        <v>0</v>
      </c>
      <c r="BI417">
        <v>0</v>
      </c>
      <c r="BJ417">
        <v>1575</v>
      </c>
      <c r="BK417">
        <v>-25</v>
      </c>
      <c r="BL417" t="s">
        <v>180</v>
      </c>
      <c r="BM417">
        <v>1</v>
      </c>
      <c r="BN417">
        <v>1</v>
      </c>
      <c r="BO417">
        <v>1</v>
      </c>
      <c r="BP417">
        <v>0</v>
      </c>
      <c r="BS417">
        <v>0</v>
      </c>
      <c r="BT417">
        <v>0</v>
      </c>
      <c r="BU417">
        <v>0</v>
      </c>
      <c r="CE417" t="str">
        <f>"20:18:24.261"</f>
        <v>20:18:24.261</v>
      </c>
      <c r="CF417">
        <v>261250149</v>
      </c>
      <c r="CS417">
        <v>3</v>
      </c>
      <c r="CT417">
        <v>2</v>
      </c>
      <c r="CU417">
        <v>0</v>
      </c>
      <c r="CV417">
        <v>2</v>
      </c>
      <c r="CW417">
        <v>0</v>
      </c>
      <c r="CX417">
        <v>6</v>
      </c>
      <c r="CY417">
        <v>7</v>
      </c>
      <c r="CZ417" t="s">
        <v>131</v>
      </c>
      <c r="DA417">
        <v>403</v>
      </c>
      <c r="DB417">
        <v>0</v>
      </c>
      <c r="DC417" t="s">
        <v>199</v>
      </c>
      <c r="DD417" t="s">
        <v>200</v>
      </c>
      <c r="DG417">
        <v>233083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25">
      <c r="A418" t="str">
        <f>"10/06/2022 20:18:25.082"</f>
        <v>10/06/2022 20:18:25.082</v>
      </c>
      <c r="C418" t="str">
        <f t="shared" si="46"/>
        <v>FFDFD3C0</v>
      </c>
      <c r="D418" t="s">
        <v>134</v>
      </c>
      <c r="E418">
        <v>4</v>
      </c>
      <c r="F418">
        <v>1004</v>
      </c>
      <c r="G418" t="s">
        <v>135</v>
      </c>
      <c r="J418" t="s">
        <v>136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"20:18:24.258"</f>
        <v>20:18:24.258</v>
      </c>
      <c r="T418" t="str">
        <f>"20:18:23.458"</f>
        <v>20:18:23.458</v>
      </c>
      <c r="U418" t="str">
        <f t="shared" si="44"/>
        <v>A8A14F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9</v>
      </c>
      <c r="AF418" t="s">
        <v>125</v>
      </c>
      <c r="AG418">
        <v>0</v>
      </c>
      <c r="AH418">
        <v>3</v>
      </c>
      <c r="AI418">
        <v>1</v>
      </c>
      <c r="AJ418">
        <v>0</v>
      </c>
      <c r="AK418" t="s">
        <v>432</v>
      </c>
      <c r="AL418">
        <v>36.115257999999997</v>
      </c>
      <c r="AM418" t="s">
        <v>323</v>
      </c>
      <c r="AN418">
        <v>-79.963302999999996</v>
      </c>
      <c r="AO418">
        <v>100</v>
      </c>
      <c r="AP418">
        <v>1600</v>
      </c>
      <c r="AQ418" t="s">
        <v>129</v>
      </c>
      <c r="AR418">
        <v>52</v>
      </c>
      <c r="AS418">
        <v>51</v>
      </c>
      <c r="AT418">
        <v>256</v>
      </c>
      <c r="BB418" t="str">
        <f t="shared" si="45"/>
        <v>1200</v>
      </c>
      <c r="BC418">
        <v>1</v>
      </c>
      <c r="BD418" t="str">
        <f t="shared" si="47"/>
        <v xml:space="preserve">N655WP  </v>
      </c>
      <c r="BE418">
        <v>1</v>
      </c>
      <c r="BG418">
        <v>0</v>
      </c>
      <c r="BH418">
        <v>0</v>
      </c>
      <c r="BI418">
        <v>0</v>
      </c>
      <c r="BJ418">
        <v>1575</v>
      </c>
      <c r="BK418">
        <v>-25</v>
      </c>
      <c r="BL418" t="s">
        <v>180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t="str">
        <f>"20:18:24.261"</f>
        <v>20:18:24.261</v>
      </c>
      <c r="CF418">
        <v>261250149</v>
      </c>
      <c r="CS418">
        <v>3</v>
      </c>
      <c r="CT418">
        <v>2</v>
      </c>
      <c r="CU418">
        <v>0</v>
      </c>
      <c r="CV418">
        <v>2</v>
      </c>
      <c r="CW418">
        <v>0</v>
      </c>
      <c r="CX418">
        <v>6</v>
      </c>
      <c r="CY418">
        <v>7</v>
      </c>
      <c r="CZ418" t="s">
        <v>131</v>
      </c>
      <c r="DA418">
        <v>403</v>
      </c>
      <c r="DB418">
        <v>0</v>
      </c>
      <c r="DC418" t="s">
        <v>199</v>
      </c>
      <c r="DD418" t="s">
        <v>200</v>
      </c>
      <c r="DG418">
        <v>233083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25">
      <c r="A419" t="str">
        <f>"10/06/2022 20:18:25.082"</f>
        <v>10/06/2022 20:18:25.082</v>
      </c>
      <c r="C419" t="str">
        <f t="shared" si="46"/>
        <v>FFDFD3C0</v>
      </c>
      <c r="D419" t="s">
        <v>123</v>
      </c>
      <c r="E419">
        <v>27</v>
      </c>
      <c r="H419">
        <v>102</v>
      </c>
      <c r="I419" t="s">
        <v>151</v>
      </c>
      <c r="J419" t="s">
        <v>125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"20:18:24.258"</f>
        <v>20:18:24.258</v>
      </c>
      <c r="T419" t="str">
        <f>"20:18:23.458"</f>
        <v>20:18:23.458</v>
      </c>
      <c r="U419" t="str">
        <f t="shared" si="44"/>
        <v>A8A14F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9</v>
      </c>
      <c r="AF419" t="s">
        <v>125</v>
      </c>
      <c r="AG419">
        <v>0</v>
      </c>
      <c r="AH419">
        <v>3</v>
      </c>
      <c r="AI419">
        <v>1</v>
      </c>
      <c r="AJ419">
        <v>0</v>
      </c>
      <c r="AK419" t="s">
        <v>432</v>
      </c>
      <c r="AL419">
        <v>36.115257999999997</v>
      </c>
      <c r="AM419" t="s">
        <v>323</v>
      </c>
      <c r="AN419">
        <v>-79.963302999999996</v>
      </c>
      <c r="AO419">
        <v>100</v>
      </c>
      <c r="AP419">
        <v>1600</v>
      </c>
      <c r="AQ419" t="s">
        <v>129</v>
      </c>
      <c r="AR419">
        <v>52</v>
      </c>
      <c r="AS419">
        <v>51</v>
      </c>
      <c r="AT419">
        <v>256</v>
      </c>
      <c r="BB419" t="str">
        <f t="shared" si="45"/>
        <v>1200</v>
      </c>
      <c r="BC419">
        <v>1</v>
      </c>
      <c r="BD419" t="str">
        <f t="shared" si="47"/>
        <v xml:space="preserve">N655WP  </v>
      </c>
      <c r="BE419">
        <v>1</v>
      </c>
      <c r="BG419">
        <v>0</v>
      </c>
      <c r="BH419">
        <v>0</v>
      </c>
      <c r="BI419">
        <v>0</v>
      </c>
      <c r="BJ419">
        <v>1575</v>
      </c>
      <c r="BK419">
        <v>-25</v>
      </c>
      <c r="BL419" t="s">
        <v>180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t="str">
        <f>"20:18:24.261"</f>
        <v>20:18:24.261</v>
      </c>
      <c r="CF419">
        <v>261250149</v>
      </c>
      <c r="CS419">
        <v>3</v>
      </c>
      <c r="CT419">
        <v>2</v>
      </c>
      <c r="CU419">
        <v>0</v>
      </c>
      <c r="CV419">
        <v>2</v>
      </c>
      <c r="CW419">
        <v>0</v>
      </c>
      <c r="CX419">
        <v>6</v>
      </c>
      <c r="CY419">
        <v>7</v>
      </c>
      <c r="CZ419" t="s">
        <v>131</v>
      </c>
      <c r="DA419">
        <v>403</v>
      </c>
      <c r="DB419">
        <v>0</v>
      </c>
      <c r="DC419" t="s">
        <v>199</v>
      </c>
      <c r="DD419" t="s">
        <v>200</v>
      </c>
      <c r="DG419">
        <v>233083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25">
      <c r="A420" t="str">
        <f>"10/06/2022 20:18:26.238"</f>
        <v>10/06/2022 20:18:26.238</v>
      </c>
      <c r="C420" t="str">
        <f t="shared" si="46"/>
        <v>FFDFD3C0</v>
      </c>
      <c r="D420" t="s">
        <v>134</v>
      </c>
      <c r="E420">
        <v>5</v>
      </c>
      <c r="F420">
        <v>1005</v>
      </c>
      <c r="G420" t="s">
        <v>155</v>
      </c>
      <c r="J420" t="s">
        <v>136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"20:18:25.906"</f>
        <v>20:18:25.906</v>
      </c>
      <c r="T420" t="str">
        <f>"20:18:25.906"</f>
        <v>20:18:25.906</v>
      </c>
      <c r="U420" t="str">
        <f t="shared" si="44"/>
        <v>A8A14F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9</v>
      </c>
      <c r="AF420" t="s">
        <v>145</v>
      </c>
      <c r="AG420">
        <v>0</v>
      </c>
      <c r="AH420">
        <v>3</v>
      </c>
      <c r="AI420">
        <v>1</v>
      </c>
      <c r="AJ420">
        <v>0</v>
      </c>
      <c r="AK420" t="s">
        <v>433</v>
      </c>
      <c r="AL420">
        <v>36.115622999999999</v>
      </c>
      <c r="AM420" t="s">
        <v>319</v>
      </c>
      <c r="AN420">
        <v>-79.962788000000003</v>
      </c>
      <c r="AO420">
        <v>100</v>
      </c>
      <c r="AP420">
        <v>1600</v>
      </c>
      <c r="AQ420" t="s">
        <v>129</v>
      </c>
      <c r="AR420">
        <v>53</v>
      </c>
      <c r="AS420">
        <v>49</v>
      </c>
      <c r="AT420">
        <v>128</v>
      </c>
      <c r="BB420" t="str">
        <f t="shared" si="45"/>
        <v>1200</v>
      </c>
      <c r="BC420">
        <v>1</v>
      </c>
      <c r="BD420" t="str">
        <f t="shared" si="47"/>
        <v xml:space="preserve">N655WP  </v>
      </c>
      <c r="BE420">
        <v>1</v>
      </c>
      <c r="BG420">
        <v>0</v>
      </c>
      <c r="BH420">
        <v>0</v>
      </c>
      <c r="BI420">
        <v>0</v>
      </c>
      <c r="BJ420">
        <v>1600</v>
      </c>
      <c r="BK420">
        <v>0</v>
      </c>
      <c r="BL420" t="s">
        <v>148</v>
      </c>
      <c r="BM420">
        <v>1</v>
      </c>
      <c r="BN420">
        <v>1</v>
      </c>
      <c r="BO420">
        <v>1</v>
      </c>
      <c r="BP420">
        <v>0</v>
      </c>
      <c r="BS420">
        <v>0.04</v>
      </c>
      <c r="BT420">
        <v>0</v>
      </c>
      <c r="BU420">
        <v>0</v>
      </c>
      <c r="CE420" t="str">
        <f>"20:18:25.911"</f>
        <v>20:18:25.911</v>
      </c>
      <c r="CF420">
        <v>911020014</v>
      </c>
      <c r="CS420">
        <v>3</v>
      </c>
      <c r="CT420">
        <v>2</v>
      </c>
      <c r="CU420">
        <v>0</v>
      </c>
      <c r="CV420">
        <v>2</v>
      </c>
      <c r="CW420">
        <v>0</v>
      </c>
      <c r="CX420">
        <v>7</v>
      </c>
      <c r="CY420">
        <v>7</v>
      </c>
      <c r="CZ420" t="s">
        <v>131</v>
      </c>
      <c r="DA420">
        <v>404</v>
      </c>
      <c r="DB420">
        <v>0</v>
      </c>
      <c r="DC420" t="s">
        <v>152</v>
      </c>
      <c r="DD420" t="s">
        <v>153</v>
      </c>
      <c r="DG420">
        <v>13916951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25">
      <c r="A421" t="str">
        <f>"10/06/2022 20:18:26.676"</f>
        <v>10/06/2022 20:18:26.676</v>
      </c>
      <c r="C421" t="str">
        <f t="shared" si="46"/>
        <v>FFDFD3C0</v>
      </c>
      <c r="D421" t="s">
        <v>123</v>
      </c>
      <c r="E421">
        <v>25</v>
      </c>
      <c r="H421">
        <v>100</v>
      </c>
      <c r="I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"20:18:26.375"</f>
        <v>20:18:26.375</v>
      </c>
      <c r="T421" t="str">
        <f>"20:18:25.875"</f>
        <v>20:18:25.875</v>
      </c>
      <c r="U421" t="str">
        <f t="shared" si="44"/>
        <v>A8A14F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9</v>
      </c>
      <c r="AF421" t="s">
        <v>125</v>
      </c>
      <c r="AG421">
        <v>0</v>
      </c>
      <c r="AH421">
        <v>3</v>
      </c>
      <c r="AI421">
        <v>1</v>
      </c>
      <c r="AJ421">
        <v>0</v>
      </c>
      <c r="AK421" t="s">
        <v>434</v>
      </c>
      <c r="AL421">
        <v>36.115729999999999</v>
      </c>
      <c r="AM421" t="s">
        <v>435</v>
      </c>
      <c r="AN421">
        <v>-79.962637000000001</v>
      </c>
      <c r="AO421">
        <v>100</v>
      </c>
      <c r="AP421">
        <v>1600</v>
      </c>
      <c r="AQ421" t="s">
        <v>129</v>
      </c>
      <c r="AR421">
        <v>53</v>
      </c>
      <c r="AS421">
        <v>49</v>
      </c>
      <c r="AT421">
        <v>128</v>
      </c>
      <c r="BB421" t="str">
        <f t="shared" si="45"/>
        <v>1200</v>
      </c>
      <c r="BC421">
        <v>1</v>
      </c>
      <c r="BD421" t="str">
        <f t="shared" si="47"/>
        <v xml:space="preserve">N655WP  </v>
      </c>
      <c r="BE421">
        <v>1</v>
      </c>
      <c r="BG421">
        <v>0</v>
      </c>
      <c r="BH421">
        <v>0</v>
      </c>
      <c r="BI421">
        <v>0</v>
      </c>
      <c r="BJ421">
        <v>1600</v>
      </c>
      <c r="BK421">
        <v>0</v>
      </c>
      <c r="BL421" t="s">
        <v>180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t="str">
        <f>"20:18:26.376"</f>
        <v>20:18:26.376</v>
      </c>
      <c r="CF421">
        <v>376044127</v>
      </c>
      <c r="CS421">
        <v>3</v>
      </c>
      <c r="CT421">
        <v>2</v>
      </c>
      <c r="CU421">
        <v>0</v>
      </c>
      <c r="CV421">
        <v>2</v>
      </c>
      <c r="CW421">
        <v>0</v>
      </c>
      <c r="CX421">
        <v>6</v>
      </c>
      <c r="CY421">
        <v>7</v>
      </c>
      <c r="CZ421" t="s">
        <v>131</v>
      </c>
      <c r="DA421">
        <v>403</v>
      </c>
      <c r="DB421">
        <v>0</v>
      </c>
      <c r="DC421" t="s">
        <v>199</v>
      </c>
      <c r="DD421" t="s">
        <v>200</v>
      </c>
      <c r="DG421">
        <v>236831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25">
      <c r="A422" t="str">
        <f>"10/06/2022 20:18:26.692"</f>
        <v>10/06/2022 20:18:26.692</v>
      </c>
      <c r="C422" t="str">
        <f t="shared" si="46"/>
        <v>FFDFD3C0</v>
      </c>
      <c r="D422" t="s">
        <v>123</v>
      </c>
      <c r="E422">
        <v>27</v>
      </c>
      <c r="H422">
        <v>102</v>
      </c>
      <c r="I422" t="s">
        <v>151</v>
      </c>
      <c r="J422" t="s">
        <v>125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"20:18:26.375"</f>
        <v>20:18:26.375</v>
      </c>
      <c r="T422" t="str">
        <f>"20:18:25.875"</f>
        <v>20:18:25.875</v>
      </c>
      <c r="U422" t="str">
        <f t="shared" si="44"/>
        <v>A8A14F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9</v>
      </c>
      <c r="AF422" t="s">
        <v>125</v>
      </c>
      <c r="AG422">
        <v>0</v>
      </c>
      <c r="AH422">
        <v>3</v>
      </c>
      <c r="AI422">
        <v>1</v>
      </c>
      <c r="AJ422">
        <v>0</v>
      </c>
      <c r="AK422" t="s">
        <v>434</v>
      </c>
      <c r="AL422">
        <v>36.115729999999999</v>
      </c>
      <c r="AM422" t="s">
        <v>435</v>
      </c>
      <c r="AN422">
        <v>-79.962637000000001</v>
      </c>
      <c r="AO422">
        <v>100</v>
      </c>
      <c r="AP422">
        <v>1600</v>
      </c>
      <c r="AQ422" t="s">
        <v>129</v>
      </c>
      <c r="AR422">
        <v>53</v>
      </c>
      <c r="AS422">
        <v>49</v>
      </c>
      <c r="AT422">
        <v>128</v>
      </c>
      <c r="BB422" t="str">
        <f t="shared" si="45"/>
        <v>1200</v>
      </c>
      <c r="BC422">
        <v>1</v>
      </c>
      <c r="BD422" t="str">
        <f t="shared" si="47"/>
        <v xml:space="preserve">N655WP  </v>
      </c>
      <c r="BE422">
        <v>1</v>
      </c>
      <c r="BG422">
        <v>0</v>
      </c>
      <c r="BH422">
        <v>0</v>
      </c>
      <c r="BI422">
        <v>0</v>
      </c>
      <c r="BJ422">
        <v>1600</v>
      </c>
      <c r="BK422">
        <v>0</v>
      </c>
      <c r="BL422" t="s">
        <v>180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>"20:18:26.376"</f>
        <v>20:18:26.376</v>
      </c>
      <c r="CF422">
        <v>376044127</v>
      </c>
      <c r="CS422">
        <v>3</v>
      </c>
      <c r="CT422">
        <v>2</v>
      </c>
      <c r="CU422">
        <v>0</v>
      </c>
      <c r="CV422">
        <v>2</v>
      </c>
      <c r="CW422">
        <v>0</v>
      </c>
      <c r="CX422">
        <v>6</v>
      </c>
      <c r="CY422">
        <v>7</v>
      </c>
      <c r="CZ422" t="s">
        <v>131</v>
      </c>
      <c r="DA422">
        <v>403</v>
      </c>
      <c r="DB422">
        <v>0</v>
      </c>
      <c r="DC422" t="s">
        <v>199</v>
      </c>
      <c r="DD422" t="s">
        <v>200</v>
      </c>
      <c r="DG422">
        <v>236831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25">
      <c r="A423" t="str">
        <f>"10/06/2022 20:18:26.692"</f>
        <v>10/06/2022 20:18:26.692</v>
      </c>
      <c r="C423" t="str">
        <f t="shared" si="46"/>
        <v>FFDFD3C0</v>
      </c>
      <c r="D423" t="s">
        <v>134</v>
      </c>
      <c r="E423">
        <v>4</v>
      </c>
      <c r="F423">
        <v>1004</v>
      </c>
      <c r="G423" t="s">
        <v>135</v>
      </c>
      <c r="J423" t="s">
        <v>136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"20:18:26.375"</f>
        <v>20:18:26.375</v>
      </c>
      <c r="T423" t="str">
        <f>"20:18:25.875"</f>
        <v>20:18:25.875</v>
      </c>
      <c r="U423" t="str">
        <f t="shared" si="44"/>
        <v>A8A14F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9</v>
      </c>
      <c r="AF423" t="s">
        <v>125</v>
      </c>
      <c r="AG423">
        <v>0</v>
      </c>
      <c r="AH423">
        <v>3</v>
      </c>
      <c r="AI423">
        <v>1</v>
      </c>
      <c r="AJ423">
        <v>0</v>
      </c>
      <c r="AK423" t="s">
        <v>434</v>
      </c>
      <c r="AL423">
        <v>36.115729999999999</v>
      </c>
      <c r="AM423" t="s">
        <v>435</v>
      </c>
      <c r="AN423">
        <v>-79.962637000000001</v>
      </c>
      <c r="AO423">
        <v>100</v>
      </c>
      <c r="AP423">
        <v>1600</v>
      </c>
      <c r="AQ423" t="s">
        <v>129</v>
      </c>
      <c r="AR423">
        <v>53</v>
      </c>
      <c r="AS423">
        <v>49</v>
      </c>
      <c r="AT423">
        <v>128</v>
      </c>
      <c r="BB423" t="str">
        <f t="shared" si="45"/>
        <v>1200</v>
      </c>
      <c r="BC423">
        <v>1</v>
      </c>
      <c r="BD423" t="str">
        <f t="shared" si="47"/>
        <v xml:space="preserve">N655WP  </v>
      </c>
      <c r="BE423">
        <v>1</v>
      </c>
      <c r="BG423">
        <v>0</v>
      </c>
      <c r="BH423">
        <v>0</v>
      </c>
      <c r="BI423">
        <v>0</v>
      </c>
      <c r="BJ423">
        <v>1600</v>
      </c>
      <c r="BK423">
        <v>0</v>
      </c>
      <c r="BL423" t="s">
        <v>180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>"20:18:26.376"</f>
        <v>20:18:26.376</v>
      </c>
      <c r="CF423">
        <v>376044127</v>
      </c>
      <c r="CS423">
        <v>3</v>
      </c>
      <c r="CT423">
        <v>2</v>
      </c>
      <c r="CU423">
        <v>0</v>
      </c>
      <c r="CV423">
        <v>2</v>
      </c>
      <c r="CW423">
        <v>0</v>
      </c>
      <c r="CX423">
        <v>6</v>
      </c>
      <c r="CY423">
        <v>7</v>
      </c>
      <c r="CZ423" t="s">
        <v>131</v>
      </c>
      <c r="DA423">
        <v>403</v>
      </c>
      <c r="DB423">
        <v>0</v>
      </c>
      <c r="DC423" t="s">
        <v>199</v>
      </c>
      <c r="DD423" t="s">
        <v>200</v>
      </c>
      <c r="DG423">
        <v>236831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25">
      <c r="A424" t="str">
        <f>"10/06/2022 20:18:26.988"</f>
        <v>10/06/2022 20:18:26.988</v>
      </c>
      <c r="C424" t="str">
        <f t="shared" si="46"/>
        <v>FFDFD3C0</v>
      </c>
      <c r="D424" t="s">
        <v>134</v>
      </c>
      <c r="E424">
        <v>5</v>
      </c>
      <c r="F424">
        <v>1005</v>
      </c>
      <c r="G424" t="s">
        <v>155</v>
      </c>
      <c r="J424" t="s">
        <v>136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"20:18:26.773"</f>
        <v>20:18:26.773</v>
      </c>
      <c r="T424" t="str">
        <f>"20:18:26.473"</f>
        <v>20:18:26.473</v>
      </c>
      <c r="U424" t="str">
        <f t="shared" si="44"/>
        <v>A8A14F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9</v>
      </c>
      <c r="AF424" t="s">
        <v>145</v>
      </c>
      <c r="AG424">
        <v>0</v>
      </c>
      <c r="AH424">
        <v>3</v>
      </c>
      <c r="AI424">
        <v>1</v>
      </c>
      <c r="AJ424">
        <v>0</v>
      </c>
      <c r="AK424" t="s">
        <v>436</v>
      </c>
      <c r="AL424">
        <v>36.115836999999999</v>
      </c>
      <c r="AM424" t="s">
        <v>437</v>
      </c>
      <c r="AN424">
        <v>-79.962530000000001</v>
      </c>
      <c r="AO424">
        <v>100</v>
      </c>
      <c r="AP424">
        <v>1600</v>
      </c>
      <c r="AQ424" t="s">
        <v>129</v>
      </c>
      <c r="AR424">
        <v>53</v>
      </c>
      <c r="AS424">
        <v>49</v>
      </c>
      <c r="AT424">
        <v>128</v>
      </c>
      <c r="BB424" t="str">
        <f t="shared" si="45"/>
        <v>1200</v>
      </c>
      <c r="BC424">
        <v>1</v>
      </c>
      <c r="BD424" t="str">
        <f t="shared" si="47"/>
        <v xml:space="preserve">N655WP  </v>
      </c>
      <c r="BE424">
        <v>1</v>
      </c>
      <c r="BG424">
        <v>0</v>
      </c>
      <c r="BH424">
        <v>0</v>
      </c>
      <c r="BI424">
        <v>0</v>
      </c>
      <c r="BJ424">
        <v>1600</v>
      </c>
      <c r="BK424">
        <v>0</v>
      </c>
      <c r="BL424" t="s">
        <v>148</v>
      </c>
      <c r="BM424">
        <v>1</v>
      </c>
      <c r="BN424">
        <v>1</v>
      </c>
      <c r="BO424">
        <v>1</v>
      </c>
      <c r="BP424">
        <v>0</v>
      </c>
      <c r="BS424">
        <v>0.04</v>
      </c>
      <c r="BT424">
        <v>0</v>
      </c>
      <c r="BU424">
        <v>0</v>
      </c>
      <c r="CE424" t="str">
        <f>"20:18:26.781"</f>
        <v>20:18:26.781</v>
      </c>
      <c r="CF424">
        <v>780935410</v>
      </c>
      <c r="CS424">
        <v>3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404</v>
      </c>
      <c r="DB424">
        <v>0</v>
      </c>
      <c r="DC424" t="s">
        <v>152</v>
      </c>
      <c r="DD424" t="s">
        <v>153</v>
      </c>
      <c r="DG424">
        <v>13917153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25">
      <c r="A425" t="str">
        <f>"10/06/2022 20:18:27.582"</f>
        <v>10/06/2022 20:18:27.582</v>
      </c>
      <c r="C425" t="str">
        <f t="shared" si="46"/>
        <v>FFDFD3C0</v>
      </c>
      <c r="D425" t="s">
        <v>123</v>
      </c>
      <c r="E425">
        <v>25</v>
      </c>
      <c r="H425">
        <v>100</v>
      </c>
      <c r="I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ref="S425:T427" si="48">"20:18:27.258"</f>
        <v>20:18:27.258</v>
      </c>
      <c r="T425" t="str">
        <f t="shared" si="48"/>
        <v>20:18:27.258</v>
      </c>
      <c r="U425" t="str">
        <f t="shared" si="44"/>
        <v>A8A14F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9</v>
      </c>
      <c r="AF425" t="s">
        <v>125</v>
      </c>
      <c r="AG425">
        <v>0</v>
      </c>
      <c r="AH425">
        <v>3</v>
      </c>
      <c r="AI425">
        <v>1</v>
      </c>
      <c r="AJ425">
        <v>0</v>
      </c>
      <c r="AK425" t="s">
        <v>438</v>
      </c>
      <c r="AL425">
        <v>36.115923000000002</v>
      </c>
      <c r="AM425" t="s">
        <v>439</v>
      </c>
      <c r="AN425">
        <v>-79.962357999999995</v>
      </c>
      <c r="AO425">
        <v>100</v>
      </c>
      <c r="AP425">
        <v>1600</v>
      </c>
      <c r="AQ425" t="s">
        <v>129</v>
      </c>
      <c r="AR425">
        <v>53</v>
      </c>
      <c r="AS425">
        <v>49</v>
      </c>
      <c r="AT425">
        <v>128</v>
      </c>
      <c r="BB425" t="str">
        <f t="shared" si="45"/>
        <v>1200</v>
      </c>
      <c r="BC425">
        <v>1</v>
      </c>
      <c r="BD425" t="str">
        <f t="shared" si="47"/>
        <v xml:space="preserve">N655WP  </v>
      </c>
      <c r="BE425">
        <v>1</v>
      </c>
      <c r="BG425">
        <v>0</v>
      </c>
      <c r="BH425">
        <v>0</v>
      </c>
      <c r="BI425">
        <v>0</v>
      </c>
      <c r="BJ425">
        <v>1600</v>
      </c>
      <c r="BK425">
        <v>0</v>
      </c>
      <c r="BL425" t="s">
        <v>180</v>
      </c>
      <c r="BM425">
        <v>1</v>
      </c>
      <c r="BN425">
        <v>1</v>
      </c>
      <c r="BO425">
        <v>1</v>
      </c>
      <c r="BP425">
        <v>0</v>
      </c>
      <c r="BS425">
        <v>0</v>
      </c>
      <c r="BT425">
        <v>0</v>
      </c>
      <c r="BU425">
        <v>0</v>
      </c>
      <c r="CE425" t="str">
        <f>"20:18:27.261"</f>
        <v>20:18:27.261</v>
      </c>
      <c r="CF425">
        <v>260957897</v>
      </c>
      <c r="CS425">
        <v>3</v>
      </c>
      <c r="CT425">
        <v>2</v>
      </c>
      <c r="CU425">
        <v>0</v>
      </c>
      <c r="CV425">
        <v>2</v>
      </c>
      <c r="CW425">
        <v>0</v>
      </c>
      <c r="CX425">
        <v>6</v>
      </c>
      <c r="CY425">
        <v>7</v>
      </c>
      <c r="CZ425" t="s">
        <v>131</v>
      </c>
      <c r="DA425">
        <v>403</v>
      </c>
      <c r="DB425">
        <v>0</v>
      </c>
      <c r="DC425" t="s">
        <v>199</v>
      </c>
      <c r="DD425" t="s">
        <v>200</v>
      </c>
      <c r="DG425">
        <v>238549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25">
      <c r="A426" t="str">
        <f>"10/06/2022 20:18:27.582"</f>
        <v>10/06/2022 20:18:27.582</v>
      </c>
      <c r="C426" t="str">
        <f t="shared" si="46"/>
        <v>FFDFD3C0</v>
      </c>
      <c r="D426" t="s">
        <v>123</v>
      </c>
      <c r="E426">
        <v>27</v>
      </c>
      <c r="H426">
        <v>102</v>
      </c>
      <c r="I426" t="s">
        <v>151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48"/>
        <v>20:18:27.258</v>
      </c>
      <c r="T426" t="str">
        <f t="shared" si="48"/>
        <v>20:18:27.258</v>
      </c>
      <c r="U426" t="str">
        <f t="shared" si="44"/>
        <v>A8A14F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9</v>
      </c>
      <c r="AF426" t="s">
        <v>125</v>
      </c>
      <c r="AG426">
        <v>0</v>
      </c>
      <c r="AH426">
        <v>3</v>
      </c>
      <c r="AI426">
        <v>1</v>
      </c>
      <c r="AJ426">
        <v>0</v>
      </c>
      <c r="AK426" t="s">
        <v>438</v>
      </c>
      <c r="AL426">
        <v>36.115923000000002</v>
      </c>
      <c r="AM426" t="s">
        <v>439</v>
      </c>
      <c r="AN426">
        <v>-79.962357999999995</v>
      </c>
      <c r="AO426">
        <v>100</v>
      </c>
      <c r="AP426">
        <v>1600</v>
      </c>
      <c r="AQ426" t="s">
        <v>129</v>
      </c>
      <c r="AR426">
        <v>53</v>
      </c>
      <c r="AS426">
        <v>49</v>
      </c>
      <c r="AT426">
        <v>128</v>
      </c>
      <c r="BB426" t="str">
        <f t="shared" si="45"/>
        <v>1200</v>
      </c>
      <c r="BC426">
        <v>1</v>
      </c>
      <c r="BD426" t="str">
        <f t="shared" si="47"/>
        <v xml:space="preserve">N655WP  </v>
      </c>
      <c r="BE426">
        <v>1</v>
      </c>
      <c r="BG426">
        <v>0</v>
      </c>
      <c r="BH426">
        <v>0</v>
      </c>
      <c r="BI426">
        <v>0</v>
      </c>
      <c r="BJ426">
        <v>1600</v>
      </c>
      <c r="BK426">
        <v>0</v>
      </c>
      <c r="BL426" t="s">
        <v>180</v>
      </c>
      <c r="BM426">
        <v>1</v>
      </c>
      <c r="BN426">
        <v>1</v>
      </c>
      <c r="BO426">
        <v>1</v>
      </c>
      <c r="BP426">
        <v>0</v>
      </c>
      <c r="BS426">
        <v>0</v>
      </c>
      <c r="BT426">
        <v>0</v>
      </c>
      <c r="BU426">
        <v>0</v>
      </c>
      <c r="CE426" t="str">
        <f>"20:18:27.261"</f>
        <v>20:18:27.261</v>
      </c>
      <c r="CF426">
        <v>260957897</v>
      </c>
      <c r="CS426">
        <v>3</v>
      </c>
      <c r="CT426">
        <v>2</v>
      </c>
      <c r="CU426">
        <v>0</v>
      </c>
      <c r="CV426">
        <v>2</v>
      </c>
      <c r="CW426">
        <v>0</v>
      </c>
      <c r="CX426">
        <v>6</v>
      </c>
      <c r="CY426">
        <v>7</v>
      </c>
      <c r="CZ426" t="s">
        <v>131</v>
      </c>
      <c r="DA426">
        <v>403</v>
      </c>
      <c r="DB426">
        <v>0</v>
      </c>
      <c r="DC426" t="s">
        <v>199</v>
      </c>
      <c r="DD426" t="s">
        <v>200</v>
      </c>
      <c r="DG426">
        <v>238549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25">
      <c r="A427" t="str">
        <f>"10/06/2022 20:18:27.620"</f>
        <v>10/06/2022 20:18:27.620</v>
      </c>
      <c r="C427" t="str">
        <f t="shared" si="46"/>
        <v>FFDFD3C0</v>
      </c>
      <c r="D427" t="s">
        <v>134</v>
      </c>
      <c r="E427">
        <v>4</v>
      </c>
      <c r="F427">
        <v>1004</v>
      </c>
      <c r="G427" t="s">
        <v>135</v>
      </c>
      <c r="J427" t="s">
        <v>136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48"/>
        <v>20:18:27.258</v>
      </c>
      <c r="T427" t="str">
        <f t="shared" si="48"/>
        <v>20:18:27.258</v>
      </c>
      <c r="U427" t="str">
        <f t="shared" si="44"/>
        <v>A8A14F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9</v>
      </c>
      <c r="AF427" t="s">
        <v>125</v>
      </c>
      <c r="AG427">
        <v>0</v>
      </c>
      <c r="AH427">
        <v>3</v>
      </c>
      <c r="AI427">
        <v>1</v>
      </c>
      <c r="AJ427">
        <v>0</v>
      </c>
      <c r="AK427" t="s">
        <v>438</v>
      </c>
      <c r="AL427">
        <v>36.115923000000002</v>
      </c>
      <c r="AM427" t="s">
        <v>439</v>
      </c>
      <c r="AN427">
        <v>-79.962357999999995</v>
      </c>
      <c r="AO427">
        <v>100</v>
      </c>
      <c r="AP427">
        <v>1600</v>
      </c>
      <c r="AQ427" t="s">
        <v>129</v>
      </c>
      <c r="AR427">
        <v>53</v>
      </c>
      <c r="AS427">
        <v>49</v>
      </c>
      <c r="AT427">
        <v>128</v>
      </c>
      <c r="BB427" t="str">
        <f t="shared" si="45"/>
        <v>1200</v>
      </c>
      <c r="BC427">
        <v>1</v>
      </c>
      <c r="BD427" t="str">
        <f t="shared" si="47"/>
        <v xml:space="preserve">N655WP  </v>
      </c>
      <c r="BE427">
        <v>1</v>
      </c>
      <c r="BG427">
        <v>0</v>
      </c>
      <c r="BH427">
        <v>0</v>
      </c>
      <c r="BI427">
        <v>0</v>
      </c>
      <c r="BJ427">
        <v>1600</v>
      </c>
      <c r="BK427">
        <v>0</v>
      </c>
      <c r="BL427" t="s">
        <v>180</v>
      </c>
      <c r="BM427">
        <v>1</v>
      </c>
      <c r="BN427">
        <v>1</v>
      </c>
      <c r="BO427">
        <v>1</v>
      </c>
      <c r="BP427">
        <v>0</v>
      </c>
      <c r="BS427">
        <v>0</v>
      </c>
      <c r="BT427">
        <v>0</v>
      </c>
      <c r="BU427">
        <v>0</v>
      </c>
      <c r="CE427" t="str">
        <f>"20:18:27.261"</f>
        <v>20:18:27.261</v>
      </c>
      <c r="CF427">
        <v>260957897</v>
      </c>
      <c r="CS427">
        <v>3</v>
      </c>
      <c r="CT427">
        <v>2</v>
      </c>
      <c r="CU427">
        <v>0</v>
      </c>
      <c r="CV427">
        <v>2</v>
      </c>
      <c r="CW427">
        <v>0</v>
      </c>
      <c r="CX427">
        <v>6</v>
      </c>
      <c r="CY427">
        <v>7</v>
      </c>
      <c r="CZ427" t="s">
        <v>131</v>
      </c>
      <c r="DA427">
        <v>403</v>
      </c>
      <c r="DB427">
        <v>0</v>
      </c>
      <c r="DC427" t="s">
        <v>199</v>
      </c>
      <c r="DD427" t="s">
        <v>200</v>
      </c>
      <c r="DG427">
        <v>238549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25">
      <c r="A428" t="str">
        <f>"10/06/2022 20:18:28.135"</f>
        <v>10/06/2022 20:18:28.135</v>
      </c>
      <c r="C428" t="str">
        <f t="shared" si="46"/>
        <v>FFDFD3C0</v>
      </c>
      <c r="D428" t="s">
        <v>134</v>
      </c>
      <c r="E428">
        <v>5</v>
      </c>
      <c r="F428">
        <v>1005</v>
      </c>
      <c r="G428" t="s">
        <v>155</v>
      </c>
      <c r="J428" t="s">
        <v>136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"20:18:27.750"</f>
        <v>20:18:27.750</v>
      </c>
      <c r="T428" t="str">
        <f>"20:18:27.250"</f>
        <v>20:18:27.250</v>
      </c>
      <c r="U428" t="str">
        <f t="shared" si="44"/>
        <v>A8A14F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9</v>
      </c>
      <c r="AF428" t="s">
        <v>145</v>
      </c>
      <c r="AG428">
        <v>0</v>
      </c>
      <c r="AH428">
        <v>3</v>
      </c>
      <c r="AI428">
        <v>1</v>
      </c>
      <c r="AJ428">
        <v>0</v>
      </c>
      <c r="AK428" t="s">
        <v>440</v>
      </c>
      <c r="AL428">
        <v>36.116052000000003</v>
      </c>
      <c r="AM428" t="s">
        <v>441</v>
      </c>
      <c r="AN428">
        <v>-79.962272999999996</v>
      </c>
      <c r="AO428">
        <v>100</v>
      </c>
      <c r="AP428">
        <v>1600</v>
      </c>
      <c r="AQ428" t="s">
        <v>129</v>
      </c>
      <c r="AR428">
        <v>53</v>
      </c>
      <c r="AS428">
        <v>49</v>
      </c>
      <c r="AT428">
        <v>128</v>
      </c>
      <c r="BB428" t="str">
        <f t="shared" si="45"/>
        <v>1200</v>
      </c>
      <c r="BC428">
        <v>1</v>
      </c>
      <c r="BD428" t="str">
        <f t="shared" si="47"/>
        <v xml:space="preserve">N655WP  </v>
      </c>
      <c r="BE428">
        <v>1</v>
      </c>
      <c r="BG428">
        <v>0</v>
      </c>
      <c r="BH428">
        <v>0</v>
      </c>
      <c r="BI428">
        <v>0</v>
      </c>
      <c r="BJ428">
        <v>1600</v>
      </c>
      <c r="BK428">
        <v>0</v>
      </c>
      <c r="BL428" t="s">
        <v>148</v>
      </c>
      <c r="BM428">
        <v>1</v>
      </c>
      <c r="BN428">
        <v>1</v>
      </c>
      <c r="BO428">
        <v>1</v>
      </c>
      <c r="BP428">
        <v>0</v>
      </c>
      <c r="BS428">
        <v>0.04</v>
      </c>
      <c r="BT428">
        <v>0</v>
      </c>
      <c r="BU428">
        <v>0</v>
      </c>
      <c r="CE428" t="str">
        <f>"20:18:27.756"</f>
        <v>20:18:27.756</v>
      </c>
      <c r="CF428">
        <v>755840563</v>
      </c>
      <c r="CS428">
        <v>3</v>
      </c>
      <c r="CT428">
        <v>2</v>
      </c>
      <c r="CU428">
        <v>0</v>
      </c>
      <c r="CV428">
        <v>2</v>
      </c>
      <c r="CW428">
        <v>0</v>
      </c>
      <c r="CX428">
        <v>7</v>
      </c>
      <c r="CY428">
        <v>7</v>
      </c>
      <c r="CZ428" t="s">
        <v>131</v>
      </c>
      <c r="DA428">
        <v>404</v>
      </c>
      <c r="DB428">
        <v>0</v>
      </c>
      <c r="DC428" t="s">
        <v>152</v>
      </c>
      <c r="DD428" t="s">
        <v>153</v>
      </c>
      <c r="DG428">
        <v>13917368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25">
      <c r="A429" t="str">
        <f>"10/06/2022 20:18:28.432"</f>
        <v>10/06/2022 20:18:28.432</v>
      </c>
      <c r="C429" t="str">
        <f t="shared" si="46"/>
        <v>FFDFD3C0</v>
      </c>
      <c r="D429" t="s">
        <v>123</v>
      </c>
      <c r="E429">
        <v>25</v>
      </c>
      <c r="H429">
        <v>100</v>
      </c>
      <c r="I429" t="s">
        <v>124</v>
      </c>
      <c r="J429" t="s">
        <v>125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"20:18:28.203"</f>
        <v>20:18:28.203</v>
      </c>
      <c r="T429" t="str">
        <f>"20:18:27.803"</f>
        <v>20:18:27.803</v>
      </c>
      <c r="U429" t="str">
        <f t="shared" si="44"/>
        <v>A8A14F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9</v>
      </c>
      <c r="AF429" t="s">
        <v>125</v>
      </c>
      <c r="AG429">
        <v>0</v>
      </c>
      <c r="AH429">
        <v>3</v>
      </c>
      <c r="AI429">
        <v>1</v>
      </c>
      <c r="AJ429">
        <v>0</v>
      </c>
      <c r="AK429" t="s">
        <v>442</v>
      </c>
      <c r="AL429">
        <v>36.116137999999999</v>
      </c>
      <c r="AM429" t="s">
        <v>443</v>
      </c>
      <c r="AN429">
        <v>-79.962101000000004</v>
      </c>
      <c r="AO429">
        <v>100</v>
      </c>
      <c r="AP429">
        <v>1600</v>
      </c>
      <c r="AQ429" t="s">
        <v>129</v>
      </c>
      <c r="AR429">
        <v>53</v>
      </c>
      <c r="AS429">
        <v>49</v>
      </c>
      <c r="AT429">
        <v>128</v>
      </c>
      <c r="BB429" t="str">
        <f t="shared" si="45"/>
        <v>1200</v>
      </c>
      <c r="BC429">
        <v>1</v>
      </c>
      <c r="BD429" t="str">
        <f t="shared" si="47"/>
        <v xml:space="preserve">N655WP  </v>
      </c>
      <c r="BE429">
        <v>1</v>
      </c>
      <c r="BG429">
        <v>0</v>
      </c>
      <c r="BH429">
        <v>0</v>
      </c>
      <c r="BI429">
        <v>0</v>
      </c>
      <c r="BJ429">
        <v>1600</v>
      </c>
      <c r="BK429">
        <v>0</v>
      </c>
      <c r="BL429" t="s">
        <v>180</v>
      </c>
      <c r="BM429">
        <v>1</v>
      </c>
      <c r="BN429">
        <v>1</v>
      </c>
      <c r="BO429">
        <v>1</v>
      </c>
      <c r="BP429">
        <v>0</v>
      </c>
      <c r="BS429">
        <v>0</v>
      </c>
      <c r="BT429">
        <v>0</v>
      </c>
      <c r="BU429">
        <v>0</v>
      </c>
      <c r="CE429" t="str">
        <f>"20:18:28.206"</f>
        <v>20:18:28.206</v>
      </c>
      <c r="CF429">
        <v>205865854</v>
      </c>
      <c r="CS429">
        <v>3</v>
      </c>
      <c r="CT429">
        <v>2</v>
      </c>
      <c r="CU429">
        <v>0</v>
      </c>
      <c r="CV429">
        <v>2</v>
      </c>
      <c r="CW429">
        <v>0</v>
      </c>
      <c r="CX429">
        <v>6</v>
      </c>
      <c r="CY429">
        <v>7</v>
      </c>
      <c r="CZ429" t="s">
        <v>131</v>
      </c>
      <c r="DA429">
        <v>403</v>
      </c>
      <c r="DB429">
        <v>0</v>
      </c>
      <c r="DC429" t="s">
        <v>199</v>
      </c>
      <c r="DD429" t="s">
        <v>200</v>
      </c>
      <c r="DG429">
        <v>240193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25">
      <c r="A430" t="str">
        <f>"10/06/2022 20:18:28.432"</f>
        <v>10/06/2022 20:18:28.432</v>
      </c>
      <c r="C430" t="str">
        <f t="shared" si="46"/>
        <v>FFDFD3C0</v>
      </c>
      <c r="D430" t="s">
        <v>123</v>
      </c>
      <c r="E430">
        <v>27</v>
      </c>
      <c r="H430">
        <v>102</v>
      </c>
      <c r="I430" t="s">
        <v>151</v>
      </c>
      <c r="J430" t="s">
        <v>125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"20:18:28.203"</f>
        <v>20:18:28.203</v>
      </c>
      <c r="T430" t="str">
        <f>"20:18:27.803"</f>
        <v>20:18:27.803</v>
      </c>
      <c r="U430" t="str">
        <f t="shared" si="44"/>
        <v>A8A14F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9</v>
      </c>
      <c r="AF430" t="s">
        <v>125</v>
      </c>
      <c r="AG430">
        <v>0</v>
      </c>
      <c r="AH430">
        <v>3</v>
      </c>
      <c r="AI430">
        <v>1</v>
      </c>
      <c r="AJ430">
        <v>0</v>
      </c>
      <c r="AK430" t="s">
        <v>442</v>
      </c>
      <c r="AL430">
        <v>36.116137999999999</v>
      </c>
      <c r="AM430" t="s">
        <v>443</v>
      </c>
      <c r="AN430">
        <v>-79.962101000000004</v>
      </c>
      <c r="AO430">
        <v>100</v>
      </c>
      <c r="AP430">
        <v>1600</v>
      </c>
      <c r="AQ430" t="s">
        <v>129</v>
      </c>
      <c r="AR430">
        <v>53</v>
      </c>
      <c r="AS430">
        <v>49</v>
      </c>
      <c r="AT430">
        <v>128</v>
      </c>
      <c r="BB430" t="str">
        <f t="shared" si="45"/>
        <v>1200</v>
      </c>
      <c r="BC430">
        <v>1</v>
      </c>
      <c r="BD430" t="str">
        <f t="shared" si="47"/>
        <v xml:space="preserve">N655WP  </v>
      </c>
      <c r="BE430">
        <v>1</v>
      </c>
      <c r="BG430">
        <v>0</v>
      </c>
      <c r="BH430">
        <v>0</v>
      </c>
      <c r="BI430">
        <v>0</v>
      </c>
      <c r="BJ430">
        <v>1600</v>
      </c>
      <c r="BK430">
        <v>0</v>
      </c>
      <c r="BL430" t="s">
        <v>180</v>
      </c>
      <c r="BM430">
        <v>1</v>
      </c>
      <c r="BN430">
        <v>1</v>
      </c>
      <c r="BO430">
        <v>1</v>
      </c>
      <c r="BP430">
        <v>0</v>
      </c>
      <c r="BS430">
        <v>0</v>
      </c>
      <c r="BT430">
        <v>0</v>
      </c>
      <c r="BU430">
        <v>0</v>
      </c>
      <c r="CE430" t="str">
        <f>"20:18:28.206"</f>
        <v>20:18:28.206</v>
      </c>
      <c r="CF430">
        <v>205865854</v>
      </c>
      <c r="CS430">
        <v>3</v>
      </c>
      <c r="CT430">
        <v>2</v>
      </c>
      <c r="CU430">
        <v>0</v>
      </c>
      <c r="CV430">
        <v>2</v>
      </c>
      <c r="CW430">
        <v>0</v>
      </c>
      <c r="CX430">
        <v>6</v>
      </c>
      <c r="CY430">
        <v>7</v>
      </c>
      <c r="CZ430" t="s">
        <v>131</v>
      </c>
      <c r="DA430">
        <v>403</v>
      </c>
      <c r="DB430">
        <v>0</v>
      </c>
      <c r="DC430" t="s">
        <v>199</v>
      </c>
      <c r="DD430" t="s">
        <v>200</v>
      </c>
      <c r="DG430">
        <v>240193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25">
      <c r="A431" t="str">
        <f>"10/06/2022 20:18:28.432"</f>
        <v>10/06/2022 20:18:28.432</v>
      </c>
      <c r="C431" t="str">
        <f t="shared" si="46"/>
        <v>FFDFD3C0</v>
      </c>
      <c r="D431" t="s">
        <v>134</v>
      </c>
      <c r="E431">
        <v>4</v>
      </c>
      <c r="F431">
        <v>1004</v>
      </c>
      <c r="G431" t="s">
        <v>135</v>
      </c>
      <c r="J431" t="s">
        <v>136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"20:18:28.203"</f>
        <v>20:18:28.203</v>
      </c>
      <c r="T431" t="str">
        <f>"20:18:27.803"</f>
        <v>20:18:27.803</v>
      </c>
      <c r="U431" t="str">
        <f t="shared" si="44"/>
        <v>A8A14F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9</v>
      </c>
      <c r="AF431" t="s">
        <v>125</v>
      </c>
      <c r="AG431">
        <v>0</v>
      </c>
      <c r="AH431">
        <v>3</v>
      </c>
      <c r="AI431">
        <v>1</v>
      </c>
      <c r="AJ431">
        <v>0</v>
      </c>
      <c r="AK431" t="s">
        <v>442</v>
      </c>
      <c r="AL431">
        <v>36.116137999999999</v>
      </c>
      <c r="AM431" t="s">
        <v>443</v>
      </c>
      <c r="AN431">
        <v>-79.962101000000004</v>
      </c>
      <c r="AO431">
        <v>100</v>
      </c>
      <c r="AP431">
        <v>1600</v>
      </c>
      <c r="AQ431" t="s">
        <v>129</v>
      </c>
      <c r="AR431">
        <v>53</v>
      </c>
      <c r="AS431">
        <v>49</v>
      </c>
      <c r="AT431">
        <v>128</v>
      </c>
      <c r="BB431" t="str">
        <f t="shared" si="45"/>
        <v>1200</v>
      </c>
      <c r="BC431">
        <v>1</v>
      </c>
      <c r="BD431" t="str">
        <f t="shared" si="47"/>
        <v xml:space="preserve">N655WP  </v>
      </c>
      <c r="BE431">
        <v>1</v>
      </c>
      <c r="BG431">
        <v>0</v>
      </c>
      <c r="BH431">
        <v>0</v>
      </c>
      <c r="BI431">
        <v>0</v>
      </c>
      <c r="BJ431">
        <v>1600</v>
      </c>
      <c r="BK431">
        <v>0</v>
      </c>
      <c r="BL431" t="s">
        <v>180</v>
      </c>
      <c r="BM431">
        <v>1</v>
      </c>
      <c r="BN431">
        <v>1</v>
      </c>
      <c r="BO431">
        <v>1</v>
      </c>
      <c r="BP431">
        <v>0</v>
      </c>
      <c r="BS431">
        <v>0</v>
      </c>
      <c r="BT431">
        <v>0</v>
      </c>
      <c r="BU431">
        <v>0</v>
      </c>
      <c r="CE431" t="str">
        <f>"20:18:28.206"</f>
        <v>20:18:28.206</v>
      </c>
      <c r="CF431">
        <v>205865854</v>
      </c>
      <c r="CS431">
        <v>3</v>
      </c>
      <c r="CT431">
        <v>2</v>
      </c>
      <c r="CU431">
        <v>0</v>
      </c>
      <c r="CV431">
        <v>2</v>
      </c>
      <c r="CW431">
        <v>0</v>
      </c>
      <c r="CX431">
        <v>6</v>
      </c>
      <c r="CY431">
        <v>7</v>
      </c>
      <c r="CZ431" t="s">
        <v>131</v>
      </c>
      <c r="DA431">
        <v>403</v>
      </c>
      <c r="DB431">
        <v>0</v>
      </c>
      <c r="DC431" t="s">
        <v>199</v>
      </c>
      <c r="DD431" t="s">
        <v>200</v>
      </c>
      <c r="DG431">
        <v>240193</v>
      </c>
      <c r="DI431">
        <v>0</v>
      </c>
      <c r="DJ431">
        <v>0</v>
      </c>
      <c r="DK431">
        <v>1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25">
      <c r="A432" t="str">
        <f>"10/06/2022 20:18:41.567"</f>
        <v>10/06/2022 20:18:41.567</v>
      </c>
      <c r="C432" t="str">
        <f t="shared" si="46"/>
        <v>FFDFD3C0</v>
      </c>
      <c r="D432" t="s">
        <v>134</v>
      </c>
      <c r="E432">
        <v>5</v>
      </c>
      <c r="F432">
        <v>1005</v>
      </c>
      <c r="G432" t="s">
        <v>155</v>
      </c>
      <c r="J432" t="s">
        <v>136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"20:18:41.383"</f>
        <v>20:18:41.383</v>
      </c>
      <c r="T432" t="str">
        <f>"20:18:40.983"</f>
        <v>20:18:40.983</v>
      </c>
      <c r="U432" t="str">
        <f t="shared" si="44"/>
        <v>A8A14F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9</v>
      </c>
      <c r="AF432" t="s">
        <v>145</v>
      </c>
      <c r="AG432">
        <v>0</v>
      </c>
      <c r="AH432">
        <v>3</v>
      </c>
      <c r="AI432">
        <v>1</v>
      </c>
      <c r="AJ432">
        <v>0</v>
      </c>
      <c r="AK432" t="s">
        <v>444</v>
      </c>
      <c r="AL432">
        <v>36.119335</v>
      </c>
      <c r="AM432" t="s">
        <v>445</v>
      </c>
      <c r="AN432">
        <v>-79.958152999999996</v>
      </c>
      <c r="AO432">
        <v>100</v>
      </c>
      <c r="AP432">
        <v>1700</v>
      </c>
      <c r="AQ432" t="s">
        <v>129</v>
      </c>
      <c r="AR432">
        <v>54</v>
      </c>
      <c r="AS432">
        <v>54</v>
      </c>
      <c r="AT432">
        <v>192</v>
      </c>
      <c r="BB432" t="str">
        <f t="shared" si="45"/>
        <v>1200</v>
      </c>
      <c r="BC432">
        <v>1</v>
      </c>
      <c r="BD432" t="str">
        <f t="shared" si="47"/>
        <v xml:space="preserve">N655WP  </v>
      </c>
      <c r="BE432">
        <v>1</v>
      </c>
      <c r="BG432">
        <v>0</v>
      </c>
      <c r="BH432">
        <v>0</v>
      </c>
      <c r="BI432">
        <v>0</v>
      </c>
      <c r="BJ432">
        <v>1650</v>
      </c>
      <c r="BK432">
        <v>-50</v>
      </c>
      <c r="BL432" t="s">
        <v>148</v>
      </c>
      <c r="BM432">
        <v>1</v>
      </c>
      <c r="BN432">
        <v>1</v>
      </c>
      <c r="BO432">
        <v>1</v>
      </c>
      <c r="BP432">
        <v>0</v>
      </c>
      <c r="BS432">
        <v>0</v>
      </c>
      <c r="BT432">
        <v>0</v>
      </c>
      <c r="BU432">
        <v>0</v>
      </c>
      <c r="CE432" t="str">
        <f>"20:18:41.390"</f>
        <v>20:18:41.390</v>
      </c>
      <c r="CF432">
        <v>389514414</v>
      </c>
      <c r="CS432">
        <v>3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404</v>
      </c>
      <c r="DB432">
        <v>0</v>
      </c>
      <c r="DC432" t="s">
        <v>152</v>
      </c>
      <c r="DD432" t="s">
        <v>153</v>
      </c>
      <c r="DG432">
        <v>13920356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25">
      <c r="A433" t="str">
        <f>"10/06/2022 20:18:41.583"</f>
        <v>10/06/2022 20:18:41.583</v>
      </c>
      <c r="C433" t="str">
        <f t="shared" si="46"/>
        <v>FFDFD3C0</v>
      </c>
      <c r="D433" t="s">
        <v>134</v>
      </c>
      <c r="E433">
        <v>4</v>
      </c>
      <c r="F433">
        <v>1004</v>
      </c>
      <c r="G433" t="s">
        <v>135</v>
      </c>
      <c r="J433" t="s">
        <v>136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"20:18:41.383"</f>
        <v>20:18:41.383</v>
      </c>
      <c r="T433" t="str">
        <f>"20:18:40.983"</f>
        <v>20:18:40.983</v>
      </c>
      <c r="U433" t="str">
        <f t="shared" si="44"/>
        <v>A8A14F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9</v>
      </c>
      <c r="AF433" t="s">
        <v>125</v>
      </c>
      <c r="AG433">
        <v>0</v>
      </c>
      <c r="AH433">
        <v>3</v>
      </c>
      <c r="AI433">
        <v>1</v>
      </c>
      <c r="AJ433">
        <v>0</v>
      </c>
      <c r="AK433" t="s">
        <v>444</v>
      </c>
      <c r="AL433">
        <v>36.119335</v>
      </c>
      <c r="AM433" t="s">
        <v>445</v>
      </c>
      <c r="AN433">
        <v>-79.958152999999996</v>
      </c>
      <c r="AO433">
        <v>100</v>
      </c>
      <c r="AP433">
        <v>1700</v>
      </c>
      <c r="AQ433" t="s">
        <v>129</v>
      </c>
      <c r="AR433">
        <v>54</v>
      </c>
      <c r="AS433">
        <v>54</v>
      </c>
      <c r="AT433">
        <v>192</v>
      </c>
      <c r="BB433" t="str">
        <f t="shared" si="45"/>
        <v>1200</v>
      </c>
      <c r="BC433">
        <v>1</v>
      </c>
      <c r="BD433" t="str">
        <f t="shared" si="47"/>
        <v xml:space="preserve">N655WP  </v>
      </c>
      <c r="BE433">
        <v>1</v>
      </c>
      <c r="BG433">
        <v>0</v>
      </c>
      <c r="BH433">
        <v>0</v>
      </c>
      <c r="BI433">
        <v>0</v>
      </c>
      <c r="BJ433">
        <v>1650</v>
      </c>
      <c r="BK433">
        <v>-50</v>
      </c>
      <c r="BL433" t="s">
        <v>180</v>
      </c>
      <c r="BM433">
        <v>1</v>
      </c>
      <c r="BN433">
        <v>1</v>
      </c>
      <c r="BO433">
        <v>1</v>
      </c>
      <c r="BP433">
        <v>0</v>
      </c>
      <c r="BS433">
        <v>0</v>
      </c>
      <c r="BT433">
        <v>0</v>
      </c>
      <c r="BU433">
        <v>0</v>
      </c>
      <c r="CE433" t="str">
        <f>"20:18:41.390"</f>
        <v>20:18:41.390</v>
      </c>
      <c r="CF433">
        <v>389514414</v>
      </c>
      <c r="CS433">
        <v>3</v>
      </c>
      <c r="CT433">
        <v>2</v>
      </c>
      <c r="CU433">
        <v>0</v>
      </c>
      <c r="CV433">
        <v>2</v>
      </c>
      <c r="CW433">
        <v>0</v>
      </c>
      <c r="CX433">
        <v>7</v>
      </c>
      <c r="CY433">
        <v>7</v>
      </c>
      <c r="CZ433" t="s">
        <v>131</v>
      </c>
      <c r="DA433">
        <v>404</v>
      </c>
      <c r="DB433">
        <v>0</v>
      </c>
      <c r="DC433" t="s">
        <v>152</v>
      </c>
      <c r="DD433" t="s">
        <v>153</v>
      </c>
      <c r="DG433">
        <v>13920356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25">
      <c r="A434" t="str">
        <f>"10/06/2022 20:18:41.583"</f>
        <v>10/06/2022 20:18:41.583</v>
      </c>
      <c r="C434" t="str">
        <f t="shared" si="46"/>
        <v>FFDFD3C0</v>
      </c>
      <c r="D434" t="s">
        <v>123</v>
      </c>
      <c r="E434">
        <v>25</v>
      </c>
      <c r="H434">
        <v>100</v>
      </c>
      <c r="I434" t="s">
        <v>124</v>
      </c>
      <c r="J434" t="s">
        <v>125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"20:18:41.383"</f>
        <v>20:18:41.383</v>
      </c>
      <c r="T434" t="str">
        <f>"20:18:40.983"</f>
        <v>20:18:40.983</v>
      </c>
      <c r="U434" t="str">
        <f t="shared" si="44"/>
        <v>A8A14F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9</v>
      </c>
      <c r="AF434" t="s">
        <v>125</v>
      </c>
      <c r="AG434">
        <v>0</v>
      </c>
      <c r="AH434">
        <v>3</v>
      </c>
      <c r="AI434">
        <v>1</v>
      </c>
      <c r="AJ434">
        <v>0</v>
      </c>
      <c r="AK434" t="s">
        <v>444</v>
      </c>
      <c r="AL434">
        <v>36.119335</v>
      </c>
      <c r="AM434" t="s">
        <v>445</v>
      </c>
      <c r="AN434">
        <v>-79.958152999999996</v>
      </c>
      <c r="AO434">
        <v>100</v>
      </c>
      <c r="AP434">
        <v>1700</v>
      </c>
      <c r="AQ434" t="s">
        <v>129</v>
      </c>
      <c r="AR434">
        <v>54</v>
      </c>
      <c r="AS434">
        <v>54</v>
      </c>
      <c r="AT434">
        <v>192</v>
      </c>
      <c r="BB434" t="str">
        <f t="shared" si="45"/>
        <v>1200</v>
      </c>
      <c r="BC434">
        <v>1</v>
      </c>
      <c r="BD434" t="str">
        <f t="shared" si="47"/>
        <v xml:space="preserve">N655WP  </v>
      </c>
      <c r="BE434">
        <v>1</v>
      </c>
      <c r="BG434">
        <v>0</v>
      </c>
      <c r="BH434">
        <v>0</v>
      </c>
      <c r="BI434">
        <v>0</v>
      </c>
      <c r="BJ434">
        <v>1650</v>
      </c>
      <c r="BK434">
        <v>-50</v>
      </c>
      <c r="BL434" t="s">
        <v>180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t="str">
        <f>"20:18:41.390"</f>
        <v>20:18:41.390</v>
      </c>
      <c r="CF434">
        <v>389514414</v>
      </c>
      <c r="CS434">
        <v>3</v>
      </c>
      <c r="CT434">
        <v>2</v>
      </c>
      <c r="CU434">
        <v>0</v>
      </c>
      <c r="CV434">
        <v>2</v>
      </c>
      <c r="CW434">
        <v>0</v>
      </c>
      <c r="CX434">
        <v>7</v>
      </c>
      <c r="CY434">
        <v>7</v>
      </c>
      <c r="CZ434" t="s">
        <v>131</v>
      </c>
      <c r="DA434">
        <v>404</v>
      </c>
      <c r="DB434">
        <v>0</v>
      </c>
      <c r="DC434" t="s">
        <v>152</v>
      </c>
      <c r="DD434" t="s">
        <v>153</v>
      </c>
      <c r="DG434">
        <v>13920356</v>
      </c>
      <c r="DI434">
        <v>0</v>
      </c>
      <c r="DJ434">
        <v>0</v>
      </c>
      <c r="DK434">
        <v>1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25">
      <c r="A435" t="str">
        <f>"10/06/2022 20:18:41.614"</f>
        <v>10/06/2022 20:18:41.614</v>
      </c>
      <c r="C435" t="str">
        <f t="shared" si="46"/>
        <v>FFDFD3C0</v>
      </c>
      <c r="D435" t="s">
        <v>123</v>
      </c>
      <c r="E435">
        <v>27</v>
      </c>
      <c r="H435">
        <v>102</v>
      </c>
      <c r="I435" t="s">
        <v>151</v>
      </c>
      <c r="J435" t="s">
        <v>125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"20:18:41.383"</f>
        <v>20:18:41.383</v>
      </c>
      <c r="T435" t="str">
        <f>"20:18:40.983"</f>
        <v>20:18:40.983</v>
      </c>
      <c r="U435" t="str">
        <f t="shared" si="44"/>
        <v>A8A14F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9</v>
      </c>
      <c r="AF435" t="s">
        <v>125</v>
      </c>
      <c r="AG435">
        <v>0</v>
      </c>
      <c r="AH435">
        <v>3</v>
      </c>
      <c r="AI435">
        <v>1</v>
      </c>
      <c r="AJ435">
        <v>0</v>
      </c>
      <c r="AK435" t="s">
        <v>444</v>
      </c>
      <c r="AL435">
        <v>36.119335</v>
      </c>
      <c r="AM435" t="s">
        <v>445</v>
      </c>
      <c r="AN435">
        <v>-79.958152999999996</v>
      </c>
      <c r="AO435">
        <v>100</v>
      </c>
      <c r="AP435">
        <v>1700</v>
      </c>
      <c r="AQ435" t="s">
        <v>129</v>
      </c>
      <c r="AR435">
        <v>54</v>
      </c>
      <c r="AS435">
        <v>54</v>
      </c>
      <c r="AT435">
        <v>192</v>
      </c>
      <c r="BB435" t="str">
        <f t="shared" si="45"/>
        <v>1200</v>
      </c>
      <c r="BC435">
        <v>1</v>
      </c>
      <c r="BD435" t="str">
        <f t="shared" si="47"/>
        <v xml:space="preserve">N655WP  </v>
      </c>
      <c r="BE435">
        <v>1</v>
      </c>
      <c r="BG435">
        <v>0</v>
      </c>
      <c r="BH435">
        <v>0</v>
      </c>
      <c r="BI435">
        <v>0</v>
      </c>
      <c r="BJ435">
        <v>1650</v>
      </c>
      <c r="BK435">
        <v>-50</v>
      </c>
      <c r="BL435" t="s">
        <v>180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t="str">
        <f>"20:18:41.390"</f>
        <v>20:18:41.390</v>
      </c>
      <c r="CF435">
        <v>389514414</v>
      </c>
      <c r="CS435">
        <v>3</v>
      </c>
      <c r="CT435">
        <v>2</v>
      </c>
      <c r="CU435">
        <v>0</v>
      </c>
      <c r="CV435">
        <v>2</v>
      </c>
      <c r="CW435">
        <v>0</v>
      </c>
      <c r="CX435">
        <v>7</v>
      </c>
      <c r="CY435">
        <v>7</v>
      </c>
      <c r="CZ435" t="s">
        <v>131</v>
      </c>
      <c r="DA435">
        <v>404</v>
      </c>
      <c r="DB435">
        <v>0</v>
      </c>
      <c r="DC435" t="s">
        <v>152</v>
      </c>
      <c r="DD435" t="s">
        <v>153</v>
      </c>
      <c r="DG435">
        <v>13920356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25">
      <c r="A436" t="str">
        <f>"10/06/2022 20:18:42.629"</f>
        <v>10/06/2022 20:18:42.629</v>
      </c>
      <c r="C436" t="str">
        <f t="shared" si="46"/>
        <v>FFDFD3C0</v>
      </c>
      <c r="D436" t="s">
        <v>134</v>
      </c>
      <c r="E436">
        <v>4</v>
      </c>
      <c r="F436">
        <v>1004</v>
      </c>
      <c r="G436" t="s">
        <v>135</v>
      </c>
      <c r="J436" t="s">
        <v>136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"20:18:42.297"</f>
        <v>20:18:42.297</v>
      </c>
      <c r="T436" t="str">
        <f>"20:18:41.897"</f>
        <v>20:18:41.897</v>
      </c>
      <c r="U436" t="str">
        <f t="shared" si="44"/>
        <v>A8A14F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9</v>
      </c>
      <c r="AF436" t="s">
        <v>125</v>
      </c>
      <c r="AG436">
        <v>0</v>
      </c>
      <c r="AH436">
        <v>3</v>
      </c>
      <c r="AI436">
        <v>1</v>
      </c>
      <c r="AJ436">
        <v>0</v>
      </c>
      <c r="AK436" t="s">
        <v>446</v>
      </c>
      <c r="AL436">
        <v>36.119528000000003</v>
      </c>
      <c r="AM436" t="s">
        <v>447</v>
      </c>
      <c r="AN436">
        <v>-79.957874000000004</v>
      </c>
      <c r="AO436">
        <v>100</v>
      </c>
      <c r="AP436">
        <v>1700</v>
      </c>
      <c r="AQ436" t="s">
        <v>129</v>
      </c>
      <c r="AR436">
        <v>54</v>
      </c>
      <c r="AS436">
        <v>55</v>
      </c>
      <c r="AT436">
        <v>256</v>
      </c>
      <c r="BB436" t="str">
        <f t="shared" si="45"/>
        <v>1200</v>
      </c>
      <c r="BC436">
        <v>1</v>
      </c>
      <c r="BD436" t="str">
        <f t="shared" si="47"/>
        <v xml:space="preserve">N655WP  </v>
      </c>
      <c r="BE436">
        <v>1</v>
      </c>
      <c r="BG436">
        <v>0</v>
      </c>
      <c r="BH436">
        <v>0</v>
      </c>
      <c r="BI436">
        <v>0</v>
      </c>
      <c r="BJ436">
        <v>1650</v>
      </c>
      <c r="BK436">
        <v>-50</v>
      </c>
      <c r="BL436" t="s">
        <v>180</v>
      </c>
      <c r="BM436">
        <v>1</v>
      </c>
      <c r="BN436">
        <v>1</v>
      </c>
      <c r="BO436">
        <v>1</v>
      </c>
      <c r="BP436">
        <v>0</v>
      </c>
      <c r="BS436">
        <v>0</v>
      </c>
      <c r="BT436">
        <v>0</v>
      </c>
      <c r="BU436">
        <v>0</v>
      </c>
      <c r="CE436" t="str">
        <f>"20:18:42.304"</f>
        <v>20:18:42.304</v>
      </c>
      <c r="CF436">
        <v>304492319</v>
      </c>
      <c r="CS436">
        <v>3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131</v>
      </c>
      <c r="DA436">
        <v>403</v>
      </c>
      <c r="DB436">
        <v>0</v>
      </c>
      <c r="DC436" t="s">
        <v>199</v>
      </c>
      <c r="DD436" t="s">
        <v>200</v>
      </c>
      <c r="DG436">
        <v>265413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25">
      <c r="A437" t="str">
        <f>"10/06/2022 20:18:42.629"</f>
        <v>10/06/2022 20:18:42.629</v>
      </c>
      <c r="C437" t="str">
        <f t="shared" si="46"/>
        <v>FFDFD3C0</v>
      </c>
      <c r="D437" t="s">
        <v>123</v>
      </c>
      <c r="E437">
        <v>25</v>
      </c>
      <c r="H437">
        <v>100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"20:18:42.297"</f>
        <v>20:18:42.297</v>
      </c>
      <c r="T437" t="str">
        <f>"20:18:41.897"</f>
        <v>20:18:41.897</v>
      </c>
      <c r="U437" t="str">
        <f t="shared" si="44"/>
        <v>A8A14F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9</v>
      </c>
      <c r="AF437" t="s">
        <v>125</v>
      </c>
      <c r="AG437">
        <v>0</v>
      </c>
      <c r="AH437">
        <v>3</v>
      </c>
      <c r="AI437">
        <v>1</v>
      </c>
      <c r="AJ437">
        <v>0</v>
      </c>
      <c r="AK437" t="s">
        <v>446</v>
      </c>
      <c r="AL437">
        <v>36.119528000000003</v>
      </c>
      <c r="AM437" t="s">
        <v>447</v>
      </c>
      <c r="AN437">
        <v>-79.957874000000004</v>
      </c>
      <c r="AO437">
        <v>100</v>
      </c>
      <c r="AP437">
        <v>1700</v>
      </c>
      <c r="AQ437" t="s">
        <v>129</v>
      </c>
      <c r="AR437">
        <v>54</v>
      </c>
      <c r="AS437">
        <v>55</v>
      </c>
      <c r="AT437">
        <v>256</v>
      </c>
      <c r="BB437" t="str">
        <f t="shared" si="45"/>
        <v>1200</v>
      </c>
      <c r="BC437">
        <v>1</v>
      </c>
      <c r="BD437" t="str">
        <f t="shared" si="47"/>
        <v xml:space="preserve">N655WP  </v>
      </c>
      <c r="BE437">
        <v>1</v>
      </c>
      <c r="BG437">
        <v>0</v>
      </c>
      <c r="BH437">
        <v>0</v>
      </c>
      <c r="BI437">
        <v>0</v>
      </c>
      <c r="BJ437">
        <v>1650</v>
      </c>
      <c r="BK437">
        <v>-50</v>
      </c>
      <c r="BL437" t="s">
        <v>180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t="str">
        <f>"20:18:42.304"</f>
        <v>20:18:42.304</v>
      </c>
      <c r="CF437">
        <v>304492319</v>
      </c>
      <c r="CS437">
        <v>3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131</v>
      </c>
      <c r="DA437">
        <v>403</v>
      </c>
      <c r="DB437">
        <v>0</v>
      </c>
      <c r="DC437" t="s">
        <v>199</v>
      </c>
      <c r="DD437" t="s">
        <v>200</v>
      </c>
      <c r="DG437">
        <v>265413</v>
      </c>
      <c r="DI437">
        <v>0</v>
      </c>
      <c r="DJ437">
        <v>0</v>
      </c>
      <c r="DK437">
        <v>1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25">
      <c r="A438" t="str">
        <f>"10/06/2022 20:18:42.629"</f>
        <v>10/06/2022 20:18:42.629</v>
      </c>
      <c r="C438" t="str">
        <f t="shared" si="46"/>
        <v>FFDFD3C0</v>
      </c>
      <c r="D438" t="s">
        <v>123</v>
      </c>
      <c r="E438">
        <v>27</v>
      </c>
      <c r="H438">
        <v>102</v>
      </c>
      <c r="I438" t="s">
        <v>151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"20:18:42.297"</f>
        <v>20:18:42.297</v>
      </c>
      <c r="T438" t="str">
        <f>"20:18:41.897"</f>
        <v>20:18:41.897</v>
      </c>
      <c r="U438" t="str">
        <f t="shared" si="44"/>
        <v>A8A14F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9</v>
      </c>
      <c r="AF438" t="s">
        <v>125</v>
      </c>
      <c r="AG438">
        <v>0</v>
      </c>
      <c r="AH438">
        <v>3</v>
      </c>
      <c r="AI438">
        <v>1</v>
      </c>
      <c r="AJ438">
        <v>0</v>
      </c>
      <c r="AK438" t="s">
        <v>446</v>
      </c>
      <c r="AL438">
        <v>36.119528000000003</v>
      </c>
      <c r="AM438" t="s">
        <v>447</v>
      </c>
      <c r="AN438">
        <v>-79.957874000000004</v>
      </c>
      <c r="AO438">
        <v>100</v>
      </c>
      <c r="AP438">
        <v>1700</v>
      </c>
      <c r="AQ438" t="s">
        <v>129</v>
      </c>
      <c r="AR438">
        <v>54</v>
      </c>
      <c r="AS438">
        <v>55</v>
      </c>
      <c r="AT438">
        <v>256</v>
      </c>
      <c r="BB438" t="str">
        <f t="shared" si="45"/>
        <v>1200</v>
      </c>
      <c r="BC438">
        <v>1</v>
      </c>
      <c r="BD438" t="str">
        <f t="shared" si="47"/>
        <v xml:space="preserve">N655WP  </v>
      </c>
      <c r="BE438">
        <v>1</v>
      </c>
      <c r="BG438">
        <v>0</v>
      </c>
      <c r="BH438">
        <v>0</v>
      </c>
      <c r="BI438">
        <v>0</v>
      </c>
      <c r="BJ438">
        <v>1650</v>
      </c>
      <c r="BK438">
        <v>-50</v>
      </c>
      <c r="BL438" t="s">
        <v>180</v>
      </c>
      <c r="BM438">
        <v>1</v>
      </c>
      <c r="BN438">
        <v>1</v>
      </c>
      <c r="BO438">
        <v>1</v>
      </c>
      <c r="BP438">
        <v>0</v>
      </c>
      <c r="BS438">
        <v>0</v>
      </c>
      <c r="BT438">
        <v>0</v>
      </c>
      <c r="BU438">
        <v>0</v>
      </c>
      <c r="CE438" t="str">
        <f>"20:18:42.304"</f>
        <v>20:18:42.304</v>
      </c>
      <c r="CF438">
        <v>304492319</v>
      </c>
      <c r="CS438">
        <v>3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131</v>
      </c>
      <c r="DA438">
        <v>403</v>
      </c>
      <c r="DB438">
        <v>0</v>
      </c>
      <c r="DC438" t="s">
        <v>199</v>
      </c>
      <c r="DD438" t="s">
        <v>200</v>
      </c>
      <c r="DG438">
        <v>265413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25">
      <c r="A439" t="str">
        <f>"10/06/2022 20:18:43.020"</f>
        <v>10/06/2022 20:18:43.020</v>
      </c>
      <c r="C439" t="str">
        <f t="shared" si="46"/>
        <v>FFDFD3C0</v>
      </c>
      <c r="D439" t="s">
        <v>134</v>
      </c>
      <c r="E439">
        <v>5</v>
      </c>
      <c r="F439">
        <v>1005</v>
      </c>
      <c r="G439" t="s">
        <v>155</v>
      </c>
      <c r="J439" t="s">
        <v>136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"20:18:42.797"</f>
        <v>20:18:42.797</v>
      </c>
      <c r="T439" t="str">
        <f>"20:18:42.497"</f>
        <v>20:18:42.497</v>
      </c>
      <c r="U439" t="str">
        <f t="shared" si="44"/>
        <v>A8A14F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9</v>
      </c>
      <c r="AF439" t="s">
        <v>145</v>
      </c>
      <c r="AG439">
        <v>0</v>
      </c>
      <c r="AH439">
        <v>3</v>
      </c>
      <c r="AI439">
        <v>1</v>
      </c>
      <c r="AJ439">
        <v>0</v>
      </c>
      <c r="AK439" t="s">
        <v>448</v>
      </c>
      <c r="AL439">
        <v>36.119656999999997</v>
      </c>
      <c r="AM439" t="s">
        <v>276</v>
      </c>
      <c r="AN439">
        <v>-79.957680999999994</v>
      </c>
      <c r="AO439">
        <v>100</v>
      </c>
      <c r="AP439">
        <v>1700</v>
      </c>
      <c r="AQ439" t="s">
        <v>129</v>
      </c>
      <c r="AR439">
        <v>54</v>
      </c>
      <c r="AS439">
        <v>55</v>
      </c>
      <c r="AT439">
        <v>192</v>
      </c>
      <c r="BB439" t="str">
        <f t="shared" si="45"/>
        <v>1200</v>
      </c>
      <c r="BC439">
        <v>1</v>
      </c>
      <c r="BD439" t="str">
        <f t="shared" si="47"/>
        <v xml:space="preserve">N655WP  </v>
      </c>
      <c r="BE439">
        <v>1</v>
      </c>
      <c r="BG439">
        <v>0</v>
      </c>
      <c r="BH439">
        <v>0</v>
      </c>
      <c r="BI439">
        <v>0</v>
      </c>
      <c r="BJ439">
        <v>1650</v>
      </c>
      <c r="BK439">
        <v>-50</v>
      </c>
      <c r="BL439" t="s">
        <v>148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t="str">
        <f>"20:18:42.799"</f>
        <v>20:18:42.799</v>
      </c>
      <c r="CF439">
        <v>799377263</v>
      </c>
      <c r="CS439">
        <v>3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131</v>
      </c>
      <c r="DA439">
        <v>404</v>
      </c>
      <c r="DB439">
        <v>0</v>
      </c>
      <c r="DC439" t="s">
        <v>152</v>
      </c>
      <c r="DD439" t="s">
        <v>153</v>
      </c>
      <c r="DG439">
        <v>13920662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25">
      <c r="A440" t="str">
        <f>"10/06/2022 20:18:43.457"</f>
        <v>10/06/2022 20:18:43.457</v>
      </c>
      <c r="C440" t="str">
        <f t="shared" si="46"/>
        <v>FFDFD3C0</v>
      </c>
      <c r="D440" t="s">
        <v>134</v>
      </c>
      <c r="E440">
        <v>4</v>
      </c>
      <c r="F440">
        <v>1004</v>
      </c>
      <c r="G440" t="s">
        <v>135</v>
      </c>
      <c r="J440" t="s">
        <v>136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"20:18:43.219"</f>
        <v>20:18:43.219</v>
      </c>
      <c r="T440" t="str">
        <f>"20:18:42.519"</f>
        <v>20:18:42.519</v>
      </c>
      <c r="U440" t="str">
        <f t="shared" si="44"/>
        <v>A8A14F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9</v>
      </c>
      <c r="AF440" t="s">
        <v>125</v>
      </c>
      <c r="AG440">
        <v>0</v>
      </c>
      <c r="AH440">
        <v>3</v>
      </c>
      <c r="AI440">
        <v>1</v>
      </c>
      <c r="AJ440">
        <v>0</v>
      </c>
      <c r="AK440" t="s">
        <v>449</v>
      </c>
      <c r="AL440">
        <v>36.119785</v>
      </c>
      <c r="AM440" t="s">
        <v>450</v>
      </c>
      <c r="AN440">
        <v>-79.957552000000007</v>
      </c>
      <c r="AO440">
        <v>100</v>
      </c>
      <c r="AP440">
        <v>1700</v>
      </c>
      <c r="AQ440" t="s">
        <v>129</v>
      </c>
      <c r="AR440">
        <v>54</v>
      </c>
      <c r="AS440">
        <v>55</v>
      </c>
      <c r="AT440">
        <v>192</v>
      </c>
      <c r="BB440" t="str">
        <f t="shared" si="45"/>
        <v>1200</v>
      </c>
      <c r="BC440">
        <v>1</v>
      </c>
      <c r="BD440" t="str">
        <f t="shared" si="47"/>
        <v xml:space="preserve">N655WP  </v>
      </c>
      <c r="BE440">
        <v>1</v>
      </c>
      <c r="BG440">
        <v>0</v>
      </c>
      <c r="BH440">
        <v>0</v>
      </c>
      <c r="BI440">
        <v>0</v>
      </c>
      <c r="BJ440">
        <v>1650</v>
      </c>
      <c r="BK440">
        <v>-50</v>
      </c>
      <c r="BL440" t="s">
        <v>180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t="str">
        <f>"20:18:43.219"</f>
        <v>20:18:43.219</v>
      </c>
      <c r="CF440">
        <v>219403175</v>
      </c>
      <c r="CS440">
        <v>3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131</v>
      </c>
      <c r="DA440">
        <v>403</v>
      </c>
      <c r="DB440">
        <v>0</v>
      </c>
      <c r="DC440" t="s">
        <v>199</v>
      </c>
      <c r="DD440" t="s">
        <v>200</v>
      </c>
      <c r="DG440">
        <v>267074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25">
      <c r="A441" t="str">
        <f>"10/06/2022 20:18:43.457"</f>
        <v>10/06/2022 20:18:43.457</v>
      </c>
      <c r="C441" t="str">
        <f t="shared" si="46"/>
        <v>FFDFD3C0</v>
      </c>
      <c r="D441" t="s">
        <v>123</v>
      </c>
      <c r="E441">
        <v>25</v>
      </c>
      <c r="H441">
        <v>100</v>
      </c>
      <c r="I441" t="s">
        <v>124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"20:18:43.219"</f>
        <v>20:18:43.219</v>
      </c>
      <c r="T441" t="str">
        <f>"20:18:42.519"</f>
        <v>20:18:42.519</v>
      </c>
      <c r="U441" t="str">
        <f t="shared" si="44"/>
        <v>A8A14F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9</v>
      </c>
      <c r="AF441" t="s">
        <v>125</v>
      </c>
      <c r="AG441">
        <v>0</v>
      </c>
      <c r="AH441">
        <v>3</v>
      </c>
      <c r="AI441">
        <v>1</v>
      </c>
      <c r="AJ441">
        <v>0</v>
      </c>
      <c r="AK441" t="s">
        <v>449</v>
      </c>
      <c r="AL441">
        <v>36.119785</v>
      </c>
      <c r="AM441" t="s">
        <v>450</v>
      </c>
      <c r="AN441">
        <v>-79.957552000000007</v>
      </c>
      <c r="AO441">
        <v>100</v>
      </c>
      <c r="AP441">
        <v>1700</v>
      </c>
      <c r="AQ441" t="s">
        <v>129</v>
      </c>
      <c r="AR441">
        <v>54</v>
      </c>
      <c r="AS441">
        <v>55</v>
      </c>
      <c r="AT441">
        <v>192</v>
      </c>
      <c r="BB441" t="str">
        <f t="shared" si="45"/>
        <v>1200</v>
      </c>
      <c r="BC441">
        <v>1</v>
      </c>
      <c r="BD441" t="str">
        <f t="shared" si="47"/>
        <v xml:space="preserve">N655WP  </v>
      </c>
      <c r="BE441">
        <v>1</v>
      </c>
      <c r="BG441">
        <v>0</v>
      </c>
      <c r="BH441">
        <v>0</v>
      </c>
      <c r="BI441">
        <v>0</v>
      </c>
      <c r="BJ441">
        <v>1650</v>
      </c>
      <c r="BK441">
        <v>-50</v>
      </c>
      <c r="BL441" t="s">
        <v>180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t="str">
        <f>"20:18:43.219"</f>
        <v>20:18:43.219</v>
      </c>
      <c r="CF441">
        <v>219403175</v>
      </c>
      <c r="CS441">
        <v>3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131</v>
      </c>
      <c r="DA441">
        <v>403</v>
      </c>
      <c r="DB441">
        <v>0</v>
      </c>
      <c r="DC441" t="s">
        <v>199</v>
      </c>
      <c r="DD441" t="s">
        <v>200</v>
      </c>
      <c r="DG441">
        <v>267074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25">
      <c r="A442" t="str">
        <f>"10/06/2022 20:18:43.457"</f>
        <v>10/06/2022 20:18:43.457</v>
      </c>
      <c r="C442" t="str">
        <f t="shared" si="46"/>
        <v>FFDFD3C0</v>
      </c>
      <c r="D442" t="s">
        <v>123</v>
      </c>
      <c r="E442">
        <v>27</v>
      </c>
      <c r="H442">
        <v>102</v>
      </c>
      <c r="I442" t="s">
        <v>151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"20:18:43.219"</f>
        <v>20:18:43.219</v>
      </c>
      <c r="T442" t="str">
        <f>"20:18:42.519"</f>
        <v>20:18:42.519</v>
      </c>
      <c r="U442" t="str">
        <f t="shared" si="44"/>
        <v>A8A14F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9</v>
      </c>
      <c r="AF442" t="s">
        <v>125</v>
      </c>
      <c r="AG442">
        <v>0</v>
      </c>
      <c r="AH442">
        <v>3</v>
      </c>
      <c r="AI442">
        <v>1</v>
      </c>
      <c r="AJ442">
        <v>0</v>
      </c>
      <c r="AK442" t="s">
        <v>449</v>
      </c>
      <c r="AL442">
        <v>36.119785</v>
      </c>
      <c r="AM442" t="s">
        <v>450</v>
      </c>
      <c r="AN442">
        <v>-79.957552000000007</v>
      </c>
      <c r="AO442">
        <v>100</v>
      </c>
      <c r="AP442">
        <v>1700</v>
      </c>
      <c r="AQ442" t="s">
        <v>129</v>
      </c>
      <c r="AR442">
        <v>54</v>
      </c>
      <c r="AS442">
        <v>55</v>
      </c>
      <c r="AT442">
        <v>192</v>
      </c>
      <c r="BB442" t="str">
        <f t="shared" si="45"/>
        <v>1200</v>
      </c>
      <c r="BC442">
        <v>1</v>
      </c>
      <c r="BD442" t="str">
        <f t="shared" si="47"/>
        <v xml:space="preserve">N655WP  </v>
      </c>
      <c r="BE442">
        <v>1</v>
      </c>
      <c r="BG442">
        <v>0</v>
      </c>
      <c r="BH442">
        <v>0</v>
      </c>
      <c r="BI442">
        <v>0</v>
      </c>
      <c r="BJ442">
        <v>1650</v>
      </c>
      <c r="BK442">
        <v>-50</v>
      </c>
      <c r="BL442" t="s">
        <v>180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t="str">
        <f>"20:18:43.219"</f>
        <v>20:18:43.219</v>
      </c>
      <c r="CF442">
        <v>219403175</v>
      </c>
      <c r="CS442">
        <v>3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403</v>
      </c>
      <c r="DB442">
        <v>0</v>
      </c>
      <c r="DC442" t="s">
        <v>199</v>
      </c>
      <c r="DD442" t="s">
        <v>200</v>
      </c>
      <c r="DG442">
        <v>267074</v>
      </c>
      <c r="DI442">
        <v>0</v>
      </c>
      <c r="DJ442">
        <v>0</v>
      </c>
      <c r="DK442">
        <v>1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25">
      <c r="A443" t="str">
        <f>"10/06/2022 20:18:44.083"</f>
        <v>10/06/2022 20:18:44.083</v>
      </c>
      <c r="C443" t="str">
        <f t="shared" si="46"/>
        <v>FFDFD3C0</v>
      </c>
      <c r="D443" t="s">
        <v>134</v>
      </c>
      <c r="E443">
        <v>5</v>
      </c>
      <c r="F443">
        <v>1005</v>
      </c>
      <c r="G443" t="s">
        <v>155</v>
      </c>
      <c r="J443" t="s">
        <v>136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"20:18:43.773"</f>
        <v>20:18:43.773</v>
      </c>
      <c r="T443" t="str">
        <f>"20:18:43.473"</f>
        <v>20:18:43.473</v>
      </c>
      <c r="U443" t="str">
        <f t="shared" si="44"/>
        <v>A8A14F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9</v>
      </c>
      <c r="AF443" t="s">
        <v>145</v>
      </c>
      <c r="AG443">
        <v>0</v>
      </c>
      <c r="AH443">
        <v>3</v>
      </c>
      <c r="AI443">
        <v>1</v>
      </c>
      <c r="AJ443">
        <v>0</v>
      </c>
      <c r="AK443" t="s">
        <v>451</v>
      </c>
      <c r="AL443">
        <v>36.119936000000003</v>
      </c>
      <c r="AM443" t="s">
        <v>452</v>
      </c>
      <c r="AN443">
        <v>-79.957402000000002</v>
      </c>
      <c r="AO443">
        <v>100</v>
      </c>
      <c r="AP443">
        <v>1700</v>
      </c>
      <c r="AQ443" t="s">
        <v>129</v>
      </c>
      <c r="AR443">
        <v>53</v>
      </c>
      <c r="AS443">
        <v>56</v>
      </c>
      <c r="AT443">
        <v>320</v>
      </c>
      <c r="BB443" t="str">
        <f t="shared" si="45"/>
        <v>1200</v>
      </c>
      <c r="BC443">
        <v>1</v>
      </c>
      <c r="BD443" t="str">
        <f t="shared" si="47"/>
        <v xml:space="preserve">N655WP  </v>
      </c>
      <c r="BE443">
        <v>1</v>
      </c>
      <c r="BG443">
        <v>0</v>
      </c>
      <c r="BH443">
        <v>0</v>
      </c>
      <c r="BI443">
        <v>0</v>
      </c>
      <c r="BJ443">
        <v>1650</v>
      </c>
      <c r="BK443">
        <v>-50</v>
      </c>
      <c r="BL443" t="s">
        <v>148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t="str">
        <f>"20:18:43.774"</f>
        <v>20:18:43.774</v>
      </c>
      <c r="CF443">
        <v>774282416</v>
      </c>
      <c r="CS443">
        <v>3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404</v>
      </c>
      <c r="DB443">
        <v>0</v>
      </c>
      <c r="DC443" t="s">
        <v>152</v>
      </c>
      <c r="DD443" t="s">
        <v>153</v>
      </c>
      <c r="DG443">
        <v>13920867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25">
      <c r="A444" t="str">
        <f>"10/06/2022 20:18:44.614"</f>
        <v>10/06/2022 20:18:44.614</v>
      </c>
      <c r="C444" t="str">
        <f t="shared" si="46"/>
        <v>FFDFD3C0</v>
      </c>
      <c r="D444" t="s">
        <v>123</v>
      </c>
      <c r="E444">
        <v>25</v>
      </c>
      <c r="H444">
        <v>100</v>
      </c>
      <c r="I444" t="s">
        <v>124</v>
      </c>
      <c r="J444" t="s">
        <v>125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ref="S444:T446" si="49">"20:18:44.352"</f>
        <v>20:18:44.352</v>
      </c>
      <c r="T444" t="str">
        <f t="shared" si="49"/>
        <v>20:18:44.352</v>
      </c>
      <c r="U444" t="str">
        <f t="shared" si="44"/>
        <v>A8A14F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9</v>
      </c>
      <c r="AF444" t="s">
        <v>125</v>
      </c>
      <c r="AG444">
        <v>0</v>
      </c>
      <c r="AH444">
        <v>3</v>
      </c>
      <c r="AI444">
        <v>1</v>
      </c>
      <c r="AJ444">
        <v>0</v>
      </c>
      <c r="AK444" t="s">
        <v>453</v>
      </c>
      <c r="AL444">
        <v>36.120063999999999</v>
      </c>
      <c r="AM444" t="s">
        <v>454</v>
      </c>
      <c r="AN444">
        <v>-79.957229999999996</v>
      </c>
      <c r="AO444">
        <v>100</v>
      </c>
      <c r="AP444">
        <v>1700</v>
      </c>
      <c r="AQ444" t="s">
        <v>129</v>
      </c>
      <c r="AR444">
        <v>52</v>
      </c>
      <c r="AS444">
        <v>56</v>
      </c>
      <c r="AT444">
        <v>576</v>
      </c>
      <c r="BB444" t="str">
        <f t="shared" si="45"/>
        <v>1200</v>
      </c>
      <c r="BC444">
        <v>1</v>
      </c>
      <c r="BD444" t="str">
        <f t="shared" si="47"/>
        <v xml:space="preserve">N655WP  </v>
      </c>
      <c r="BE444">
        <v>1</v>
      </c>
      <c r="BG444">
        <v>0</v>
      </c>
      <c r="BH444">
        <v>0</v>
      </c>
      <c r="BI444">
        <v>0</v>
      </c>
      <c r="BJ444">
        <v>1650</v>
      </c>
      <c r="BK444">
        <v>-50</v>
      </c>
      <c r="BL444" t="s">
        <v>180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t="str">
        <f>"20:18:44.359"</f>
        <v>20:18:44.359</v>
      </c>
      <c r="CF444">
        <v>359292124</v>
      </c>
      <c r="CS444">
        <v>3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131</v>
      </c>
      <c r="DA444">
        <v>403</v>
      </c>
      <c r="DB444">
        <v>0</v>
      </c>
      <c r="DC444" t="s">
        <v>199</v>
      </c>
      <c r="DD444" t="s">
        <v>200</v>
      </c>
      <c r="DG444">
        <v>269259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25">
      <c r="A445" t="str">
        <f>"10/06/2022 20:18:44.614"</f>
        <v>10/06/2022 20:18:44.614</v>
      </c>
      <c r="C445" t="str">
        <f t="shared" si="46"/>
        <v>FFDFD3C0</v>
      </c>
      <c r="D445" t="s">
        <v>134</v>
      </c>
      <c r="E445">
        <v>4</v>
      </c>
      <c r="F445">
        <v>1004</v>
      </c>
      <c r="G445" t="s">
        <v>135</v>
      </c>
      <c r="J445" t="s">
        <v>136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49"/>
        <v>20:18:44.352</v>
      </c>
      <c r="T445" t="str">
        <f t="shared" si="49"/>
        <v>20:18:44.352</v>
      </c>
      <c r="U445" t="str">
        <f t="shared" si="44"/>
        <v>A8A14F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9</v>
      </c>
      <c r="AF445" t="s">
        <v>125</v>
      </c>
      <c r="AG445">
        <v>0</v>
      </c>
      <c r="AH445">
        <v>3</v>
      </c>
      <c r="AI445">
        <v>1</v>
      </c>
      <c r="AJ445">
        <v>0</v>
      </c>
      <c r="AK445" t="s">
        <v>453</v>
      </c>
      <c r="AL445">
        <v>36.120063999999999</v>
      </c>
      <c r="AM445" t="s">
        <v>454</v>
      </c>
      <c r="AN445">
        <v>-79.957229999999996</v>
      </c>
      <c r="AO445">
        <v>100</v>
      </c>
      <c r="AP445">
        <v>1700</v>
      </c>
      <c r="AQ445" t="s">
        <v>129</v>
      </c>
      <c r="AR445">
        <v>52</v>
      </c>
      <c r="AS445">
        <v>56</v>
      </c>
      <c r="AT445">
        <v>576</v>
      </c>
      <c r="BB445" t="str">
        <f t="shared" si="45"/>
        <v>1200</v>
      </c>
      <c r="BC445">
        <v>1</v>
      </c>
      <c r="BD445" t="str">
        <f t="shared" si="47"/>
        <v xml:space="preserve">N655WP  </v>
      </c>
      <c r="BE445">
        <v>1</v>
      </c>
      <c r="BG445">
        <v>0</v>
      </c>
      <c r="BH445">
        <v>0</v>
      </c>
      <c r="BI445">
        <v>0</v>
      </c>
      <c r="BJ445">
        <v>1650</v>
      </c>
      <c r="BK445">
        <v>-50</v>
      </c>
      <c r="BL445" t="s">
        <v>180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t="str">
        <f>"20:18:44.359"</f>
        <v>20:18:44.359</v>
      </c>
      <c r="CF445">
        <v>359292124</v>
      </c>
      <c r="CS445">
        <v>3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131</v>
      </c>
      <c r="DA445">
        <v>403</v>
      </c>
      <c r="DB445">
        <v>0</v>
      </c>
      <c r="DC445" t="s">
        <v>199</v>
      </c>
      <c r="DD445" t="s">
        <v>200</v>
      </c>
      <c r="DG445">
        <v>269259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25">
      <c r="A446" t="str">
        <f>"10/06/2022 20:18:44.614"</f>
        <v>10/06/2022 20:18:44.614</v>
      </c>
      <c r="C446" t="str">
        <f t="shared" si="46"/>
        <v>FFDFD3C0</v>
      </c>
      <c r="D446" t="s">
        <v>123</v>
      </c>
      <c r="E446">
        <v>27</v>
      </c>
      <c r="H446">
        <v>102</v>
      </c>
      <c r="I446" t="s">
        <v>151</v>
      </c>
      <c r="J446" t="s">
        <v>125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49"/>
        <v>20:18:44.352</v>
      </c>
      <c r="T446" t="str">
        <f t="shared" si="49"/>
        <v>20:18:44.352</v>
      </c>
      <c r="U446" t="str">
        <f t="shared" si="44"/>
        <v>A8A14F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9</v>
      </c>
      <c r="AF446" t="s">
        <v>125</v>
      </c>
      <c r="AG446">
        <v>0</v>
      </c>
      <c r="AH446">
        <v>3</v>
      </c>
      <c r="AI446">
        <v>1</v>
      </c>
      <c r="AJ446">
        <v>0</v>
      </c>
      <c r="AK446" t="s">
        <v>453</v>
      </c>
      <c r="AL446">
        <v>36.120063999999999</v>
      </c>
      <c r="AM446" t="s">
        <v>454</v>
      </c>
      <c r="AN446">
        <v>-79.957229999999996</v>
      </c>
      <c r="AO446">
        <v>100</v>
      </c>
      <c r="AP446">
        <v>1700</v>
      </c>
      <c r="AQ446" t="s">
        <v>129</v>
      </c>
      <c r="AR446">
        <v>52</v>
      </c>
      <c r="AS446">
        <v>56</v>
      </c>
      <c r="AT446">
        <v>576</v>
      </c>
      <c r="BB446" t="str">
        <f t="shared" si="45"/>
        <v>1200</v>
      </c>
      <c r="BC446">
        <v>1</v>
      </c>
      <c r="BD446" t="str">
        <f t="shared" si="47"/>
        <v xml:space="preserve">N655WP  </v>
      </c>
      <c r="BE446">
        <v>1</v>
      </c>
      <c r="BG446">
        <v>0</v>
      </c>
      <c r="BH446">
        <v>0</v>
      </c>
      <c r="BI446">
        <v>0</v>
      </c>
      <c r="BJ446">
        <v>1650</v>
      </c>
      <c r="BK446">
        <v>-50</v>
      </c>
      <c r="BL446" t="s">
        <v>180</v>
      </c>
      <c r="BM446">
        <v>1</v>
      </c>
      <c r="BN446">
        <v>1</v>
      </c>
      <c r="BO446">
        <v>1</v>
      </c>
      <c r="BP446">
        <v>0</v>
      </c>
      <c r="BS446">
        <v>0</v>
      </c>
      <c r="BT446">
        <v>0</v>
      </c>
      <c r="BU446">
        <v>0</v>
      </c>
      <c r="CE446" t="str">
        <f>"20:18:44.359"</f>
        <v>20:18:44.359</v>
      </c>
      <c r="CF446">
        <v>359292124</v>
      </c>
      <c r="CS446">
        <v>3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131</v>
      </c>
      <c r="DA446">
        <v>403</v>
      </c>
      <c r="DB446">
        <v>0</v>
      </c>
      <c r="DC446" t="s">
        <v>199</v>
      </c>
      <c r="DD446" t="s">
        <v>200</v>
      </c>
      <c r="DG446">
        <v>269259</v>
      </c>
      <c r="DI446">
        <v>0</v>
      </c>
      <c r="DJ446">
        <v>0</v>
      </c>
      <c r="DK446">
        <v>1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25">
      <c r="A447" t="str">
        <f>"10/06/2022 20:18:45.036"</f>
        <v>10/06/2022 20:18:45.036</v>
      </c>
      <c r="C447" t="str">
        <f t="shared" si="46"/>
        <v>FFDFD3C0</v>
      </c>
      <c r="D447" t="s">
        <v>134</v>
      </c>
      <c r="E447">
        <v>5</v>
      </c>
      <c r="F447">
        <v>1005</v>
      </c>
      <c r="G447" t="s">
        <v>155</v>
      </c>
      <c r="J447" t="s">
        <v>136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"20:18:44.805"</f>
        <v>20:18:44.805</v>
      </c>
      <c r="T447" t="str">
        <f>"20:18:44.305"</f>
        <v>20:18:44.305</v>
      </c>
      <c r="U447" t="str">
        <f t="shared" si="44"/>
        <v>A8A14F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9</v>
      </c>
      <c r="AF447" t="s">
        <v>145</v>
      </c>
      <c r="AG447">
        <v>0</v>
      </c>
      <c r="AH447">
        <v>3</v>
      </c>
      <c r="AI447">
        <v>1</v>
      </c>
      <c r="AJ447">
        <v>0</v>
      </c>
      <c r="AK447" t="s">
        <v>455</v>
      </c>
      <c r="AL447">
        <v>36.120213999999997</v>
      </c>
      <c r="AM447" t="s">
        <v>456</v>
      </c>
      <c r="AN447">
        <v>-79.957100999999994</v>
      </c>
      <c r="AO447">
        <v>100</v>
      </c>
      <c r="AP447">
        <v>1700</v>
      </c>
      <c r="AQ447" t="s">
        <v>129</v>
      </c>
      <c r="AR447">
        <v>52</v>
      </c>
      <c r="AS447">
        <v>56</v>
      </c>
      <c r="AT447">
        <v>576</v>
      </c>
      <c r="BB447" t="str">
        <f t="shared" si="45"/>
        <v>1200</v>
      </c>
      <c r="BC447">
        <v>1</v>
      </c>
      <c r="BD447" t="str">
        <f t="shared" si="47"/>
        <v xml:space="preserve">N655WP  </v>
      </c>
      <c r="BE447">
        <v>1</v>
      </c>
      <c r="BG447">
        <v>0</v>
      </c>
      <c r="BH447">
        <v>0</v>
      </c>
      <c r="BI447">
        <v>0</v>
      </c>
      <c r="BJ447">
        <v>1650</v>
      </c>
      <c r="BK447">
        <v>-50</v>
      </c>
      <c r="BL447" t="s">
        <v>148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t="str">
        <f>"20:18:44.809"</f>
        <v>20:18:44.809</v>
      </c>
      <c r="CF447">
        <v>809181768</v>
      </c>
      <c r="CS447">
        <v>3</v>
      </c>
      <c r="CT447">
        <v>2</v>
      </c>
      <c r="CU447">
        <v>0</v>
      </c>
      <c r="CV447">
        <v>2</v>
      </c>
      <c r="CW447">
        <v>0</v>
      </c>
      <c r="CX447">
        <v>7</v>
      </c>
      <c r="CY447">
        <v>7</v>
      </c>
      <c r="CZ447" t="s">
        <v>131</v>
      </c>
      <c r="DA447">
        <v>404</v>
      </c>
      <c r="DB447">
        <v>0</v>
      </c>
      <c r="DC447" t="s">
        <v>152</v>
      </c>
      <c r="DD447" t="s">
        <v>153</v>
      </c>
      <c r="DG447">
        <v>13921092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25">
      <c r="A448" t="str">
        <f>"10/06/2022 20:18:45.661"</f>
        <v>10/06/2022 20:18:45.661</v>
      </c>
      <c r="C448" t="str">
        <f t="shared" si="46"/>
        <v>FFDFD3C0</v>
      </c>
      <c r="D448" t="s">
        <v>123</v>
      </c>
      <c r="E448">
        <v>25</v>
      </c>
      <c r="H448">
        <v>100</v>
      </c>
      <c r="I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"20:18:45.406"</f>
        <v>20:18:45.406</v>
      </c>
      <c r="T448" t="str">
        <f>"20:18:44.906"</f>
        <v>20:18:44.906</v>
      </c>
      <c r="U448" t="str">
        <f t="shared" si="44"/>
        <v>A8A14F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9</v>
      </c>
      <c r="AF448" t="s">
        <v>125</v>
      </c>
      <c r="AG448">
        <v>0</v>
      </c>
      <c r="AH448">
        <v>3</v>
      </c>
      <c r="AI448">
        <v>1</v>
      </c>
      <c r="AJ448">
        <v>0</v>
      </c>
      <c r="AK448" t="s">
        <v>457</v>
      </c>
      <c r="AL448">
        <v>36.120342999999998</v>
      </c>
      <c r="AM448" t="s">
        <v>458</v>
      </c>
      <c r="AN448">
        <v>-79.956951000000004</v>
      </c>
      <c r="AO448">
        <v>100</v>
      </c>
      <c r="AP448">
        <v>1700</v>
      </c>
      <c r="AQ448" t="s">
        <v>129</v>
      </c>
      <c r="AR448">
        <v>52</v>
      </c>
      <c r="AS448">
        <v>56</v>
      </c>
      <c r="AT448">
        <v>448</v>
      </c>
      <c r="BB448" t="str">
        <f t="shared" si="45"/>
        <v>1200</v>
      </c>
      <c r="BC448">
        <v>1</v>
      </c>
      <c r="BD448" t="str">
        <f t="shared" si="47"/>
        <v xml:space="preserve">N655WP  </v>
      </c>
      <c r="BE448">
        <v>1</v>
      </c>
      <c r="BG448">
        <v>0</v>
      </c>
      <c r="BH448">
        <v>0</v>
      </c>
      <c r="BI448">
        <v>0</v>
      </c>
      <c r="BJ448">
        <v>1675</v>
      </c>
      <c r="BK448">
        <v>-25</v>
      </c>
      <c r="BL448" t="s">
        <v>180</v>
      </c>
      <c r="BM448">
        <v>1</v>
      </c>
      <c r="BN448">
        <v>1</v>
      </c>
      <c r="BO448">
        <v>1</v>
      </c>
      <c r="BP448">
        <v>0</v>
      </c>
      <c r="BS448">
        <v>0</v>
      </c>
      <c r="BT448">
        <v>0</v>
      </c>
      <c r="BU448">
        <v>0</v>
      </c>
      <c r="CE448" t="str">
        <f>"20:18:45.409"</f>
        <v>20:18:45.409</v>
      </c>
      <c r="CF448">
        <v>409189851</v>
      </c>
      <c r="CS448">
        <v>3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131</v>
      </c>
      <c r="DA448">
        <v>403</v>
      </c>
      <c r="DB448">
        <v>0</v>
      </c>
      <c r="DC448" t="s">
        <v>199</v>
      </c>
      <c r="DD448" t="s">
        <v>200</v>
      </c>
      <c r="DG448">
        <v>271092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25">
      <c r="A449" t="str">
        <f>"10/06/2022 20:18:45.661"</f>
        <v>10/06/2022 20:18:45.661</v>
      </c>
      <c r="C449" t="str">
        <f t="shared" si="46"/>
        <v>FFDFD3C0</v>
      </c>
      <c r="D449" t="s">
        <v>134</v>
      </c>
      <c r="E449">
        <v>4</v>
      </c>
      <c r="F449">
        <v>1004</v>
      </c>
      <c r="G449" t="s">
        <v>135</v>
      </c>
      <c r="J449" t="s">
        <v>136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"20:18:45.406"</f>
        <v>20:18:45.406</v>
      </c>
      <c r="T449" t="str">
        <f>"20:18:44.906"</f>
        <v>20:18:44.906</v>
      </c>
      <c r="U449" t="str">
        <f t="shared" si="44"/>
        <v>A8A14F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9</v>
      </c>
      <c r="AF449" t="s">
        <v>125</v>
      </c>
      <c r="AG449">
        <v>0</v>
      </c>
      <c r="AH449">
        <v>3</v>
      </c>
      <c r="AI449">
        <v>1</v>
      </c>
      <c r="AJ449">
        <v>0</v>
      </c>
      <c r="AK449" t="s">
        <v>457</v>
      </c>
      <c r="AL449">
        <v>36.120342999999998</v>
      </c>
      <c r="AM449" t="s">
        <v>458</v>
      </c>
      <c r="AN449">
        <v>-79.956951000000004</v>
      </c>
      <c r="AO449">
        <v>100</v>
      </c>
      <c r="AP449">
        <v>1700</v>
      </c>
      <c r="AQ449" t="s">
        <v>129</v>
      </c>
      <c r="AR449">
        <v>52</v>
      </c>
      <c r="AS449">
        <v>56</v>
      </c>
      <c r="AT449">
        <v>448</v>
      </c>
      <c r="BB449" t="str">
        <f t="shared" si="45"/>
        <v>1200</v>
      </c>
      <c r="BC449">
        <v>1</v>
      </c>
      <c r="BD449" t="str">
        <f t="shared" si="47"/>
        <v xml:space="preserve">N655WP  </v>
      </c>
      <c r="BE449">
        <v>1</v>
      </c>
      <c r="BG449">
        <v>0</v>
      </c>
      <c r="BH449">
        <v>0</v>
      </c>
      <c r="BI449">
        <v>0</v>
      </c>
      <c r="BJ449">
        <v>1675</v>
      </c>
      <c r="BK449">
        <v>-25</v>
      </c>
      <c r="BL449" t="s">
        <v>180</v>
      </c>
      <c r="BM449">
        <v>1</v>
      </c>
      <c r="BN449">
        <v>1</v>
      </c>
      <c r="BO449">
        <v>1</v>
      </c>
      <c r="BP449">
        <v>0</v>
      </c>
      <c r="BS449">
        <v>0</v>
      </c>
      <c r="BT449">
        <v>0</v>
      </c>
      <c r="BU449">
        <v>0</v>
      </c>
      <c r="CE449" t="str">
        <f>"20:18:45.409"</f>
        <v>20:18:45.409</v>
      </c>
      <c r="CF449">
        <v>409189851</v>
      </c>
      <c r="CS449">
        <v>3</v>
      </c>
      <c r="CT449">
        <v>2</v>
      </c>
      <c r="CU449">
        <v>0</v>
      </c>
      <c r="CV449">
        <v>2</v>
      </c>
      <c r="CW449">
        <v>0</v>
      </c>
      <c r="CX449">
        <v>7</v>
      </c>
      <c r="CY449">
        <v>7</v>
      </c>
      <c r="CZ449" t="s">
        <v>131</v>
      </c>
      <c r="DA449">
        <v>403</v>
      </c>
      <c r="DB449">
        <v>0</v>
      </c>
      <c r="DC449" t="s">
        <v>199</v>
      </c>
      <c r="DD449" t="s">
        <v>200</v>
      </c>
      <c r="DG449">
        <v>271092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25">
      <c r="A450" t="str">
        <f>"10/06/2022 20:18:45.676"</f>
        <v>10/06/2022 20:18:45.676</v>
      </c>
      <c r="C450" t="str">
        <f t="shared" si="46"/>
        <v>FFDFD3C0</v>
      </c>
      <c r="D450" t="s">
        <v>123</v>
      </c>
      <c r="E450">
        <v>27</v>
      </c>
      <c r="H450">
        <v>102</v>
      </c>
      <c r="I450" t="s">
        <v>151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"20:18:45.406"</f>
        <v>20:18:45.406</v>
      </c>
      <c r="T450" t="str">
        <f>"20:18:44.906"</f>
        <v>20:18:44.906</v>
      </c>
      <c r="U450" t="str">
        <f t="shared" ref="U450:U513" si="50">"A8A14F"</f>
        <v>A8A14F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9</v>
      </c>
      <c r="AF450" t="s">
        <v>125</v>
      </c>
      <c r="AG450">
        <v>0</v>
      </c>
      <c r="AH450">
        <v>3</v>
      </c>
      <c r="AI450">
        <v>1</v>
      </c>
      <c r="AJ450">
        <v>0</v>
      </c>
      <c r="AK450" t="s">
        <v>457</v>
      </c>
      <c r="AL450">
        <v>36.120342999999998</v>
      </c>
      <c r="AM450" t="s">
        <v>458</v>
      </c>
      <c r="AN450">
        <v>-79.956951000000004</v>
      </c>
      <c r="AO450">
        <v>100</v>
      </c>
      <c r="AP450">
        <v>1700</v>
      </c>
      <c r="AQ450" t="s">
        <v>129</v>
      </c>
      <c r="AR450">
        <v>52</v>
      </c>
      <c r="AS450">
        <v>56</v>
      </c>
      <c r="AT450">
        <v>448</v>
      </c>
      <c r="BB450" t="str">
        <f t="shared" ref="BB450:BB513" si="51">"1200"</f>
        <v>1200</v>
      </c>
      <c r="BC450">
        <v>1</v>
      </c>
      <c r="BD450" t="str">
        <f t="shared" si="47"/>
        <v xml:space="preserve">N655WP  </v>
      </c>
      <c r="BE450">
        <v>1</v>
      </c>
      <c r="BG450">
        <v>0</v>
      </c>
      <c r="BH450">
        <v>0</v>
      </c>
      <c r="BI450">
        <v>0</v>
      </c>
      <c r="BJ450">
        <v>1675</v>
      </c>
      <c r="BK450">
        <v>-25</v>
      </c>
      <c r="BL450" t="s">
        <v>180</v>
      </c>
      <c r="BM450">
        <v>1</v>
      </c>
      <c r="BN450">
        <v>1</v>
      </c>
      <c r="BO450">
        <v>1</v>
      </c>
      <c r="BP450">
        <v>0</v>
      </c>
      <c r="BS450">
        <v>0</v>
      </c>
      <c r="BT450">
        <v>0</v>
      </c>
      <c r="BU450">
        <v>0</v>
      </c>
      <c r="CE450" t="str">
        <f>"20:18:45.409"</f>
        <v>20:18:45.409</v>
      </c>
      <c r="CF450">
        <v>409189851</v>
      </c>
      <c r="CS450">
        <v>3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131</v>
      </c>
      <c r="DA450">
        <v>403</v>
      </c>
      <c r="DB450">
        <v>0</v>
      </c>
      <c r="DC450" t="s">
        <v>199</v>
      </c>
      <c r="DD450" t="s">
        <v>200</v>
      </c>
      <c r="DG450">
        <v>271092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25">
      <c r="A451" t="str">
        <f>"10/06/2022 20:18:46.286"</f>
        <v>10/06/2022 20:18:46.286</v>
      </c>
      <c r="C451" t="str">
        <f t="shared" si="46"/>
        <v>FFDFD3C0</v>
      </c>
      <c r="D451" t="s">
        <v>134</v>
      </c>
      <c r="E451">
        <v>5</v>
      </c>
      <c r="F451">
        <v>1005</v>
      </c>
      <c r="G451" t="s">
        <v>155</v>
      </c>
      <c r="J451" t="s">
        <v>136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"20:18:45.930"</f>
        <v>20:18:45.930</v>
      </c>
      <c r="T451" t="str">
        <f>"20:18:45.930"</f>
        <v>20:18:45.930</v>
      </c>
      <c r="U451" t="str">
        <f t="shared" si="50"/>
        <v>A8A14F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9</v>
      </c>
      <c r="AF451" t="s">
        <v>145</v>
      </c>
      <c r="AG451">
        <v>0</v>
      </c>
      <c r="AH451">
        <v>3</v>
      </c>
      <c r="AI451">
        <v>1</v>
      </c>
      <c r="AJ451">
        <v>0</v>
      </c>
      <c r="AK451" t="s">
        <v>459</v>
      </c>
      <c r="AL451">
        <v>36.120493000000003</v>
      </c>
      <c r="AM451" t="s">
        <v>460</v>
      </c>
      <c r="AN451">
        <v>-79.956778999999997</v>
      </c>
      <c r="AO451">
        <v>100</v>
      </c>
      <c r="AP451">
        <v>1700</v>
      </c>
      <c r="AQ451" t="s">
        <v>129</v>
      </c>
      <c r="AR451">
        <v>51</v>
      </c>
      <c r="AS451">
        <v>57</v>
      </c>
      <c r="AT451">
        <v>256</v>
      </c>
      <c r="BB451" t="str">
        <f t="shared" si="51"/>
        <v>1200</v>
      </c>
      <c r="BC451">
        <v>1</v>
      </c>
      <c r="BD451" t="str">
        <f t="shared" si="47"/>
        <v xml:space="preserve">N655WP  </v>
      </c>
      <c r="BE451">
        <v>1</v>
      </c>
      <c r="BG451">
        <v>0</v>
      </c>
      <c r="BH451">
        <v>0</v>
      </c>
      <c r="BI451">
        <v>0</v>
      </c>
      <c r="BJ451">
        <v>1675</v>
      </c>
      <c r="BK451">
        <v>-25</v>
      </c>
      <c r="BL451" t="s">
        <v>148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t="str">
        <f>"20:18:45.934"</f>
        <v>20:18:45.934</v>
      </c>
      <c r="CF451">
        <v>934072323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404</v>
      </c>
      <c r="DB451">
        <v>0</v>
      </c>
      <c r="DC451" t="s">
        <v>152</v>
      </c>
      <c r="DD451" t="s">
        <v>153</v>
      </c>
      <c r="DG451">
        <v>13921318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25">
      <c r="A452" t="str">
        <f>"10/06/2022 20:18:46.645"</f>
        <v>10/06/2022 20:18:46.645</v>
      </c>
      <c r="C452" t="str">
        <f t="shared" si="46"/>
        <v>FFDFD3C0</v>
      </c>
      <c r="D452" t="s">
        <v>123</v>
      </c>
      <c r="E452">
        <v>25</v>
      </c>
      <c r="H452">
        <v>100</v>
      </c>
      <c r="I452" t="s">
        <v>124</v>
      </c>
      <c r="J452" t="s">
        <v>125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T454" si="52">"20:18:46.438"</f>
        <v>20:18:46.438</v>
      </c>
      <c r="T452" t="str">
        <f t="shared" si="52"/>
        <v>20:18:46.438</v>
      </c>
      <c r="U452" t="str">
        <f t="shared" si="50"/>
        <v>A8A14F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9</v>
      </c>
      <c r="AF452" t="s">
        <v>125</v>
      </c>
      <c r="AG452">
        <v>0</v>
      </c>
      <c r="AH452">
        <v>3</v>
      </c>
      <c r="AI452">
        <v>1</v>
      </c>
      <c r="AJ452">
        <v>0</v>
      </c>
      <c r="AK452" t="s">
        <v>461</v>
      </c>
      <c r="AL452">
        <v>36.120621999999997</v>
      </c>
      <c r="AM452" t="s">
        <v>462</v>
      </c>
      <c r="AN452">
        <v>-79.956564999999998</v>
      </c>
      <c r="AO452">
        <v>100</v>
      </c>
      <c r="AP452">
        <v>1700</v>
      </c>
      <c r="AQ452" t="s">
        <v>129</v>
      </c>
      <c r="AR452">
        <v>52</v>
      </c>
      <c r="AS452">
        <v>56</v>
      </c>
      <c r="AT452">
        <v>256</v>
      </c>
      <c r="BB452" t="str">
        <f t="shared" si="51"/>
        <v>1200</v>
      </c>
      <c r="BC452">
        <v>1</v>
      </c>
      <c r="BD452" t="str">
        <f t="shared" si="47"/>
        <v xml:space="preserve">N655WP  </v>
      </c>
      <c r="BE452">
        <v>1</v>
      </c>
      <c r="BG452">
        <v>0</v>
      </c>
      <c r="BH452">
        <v>0</v>
      </c>
      <c r="BI452">
        <v>0</v>
      </c>
      <c r="BJ452">
        <v>1675</v>
      </c>
      <c r="BK452">
        <v>-25</v>
      </c>
      <c r="BL452" t="s">
        <v>180</v>
      </c>
      <c r="BM452">
        <v>1</v>
      </c>
      <c r="BN452">
        <v>1</v>
      </c>
      <c r="BO452">
        <v>1</v>
      </c>
      <c r="BP452">
        <v>0</v>
      </c>
      <c r="BS452">
        <v>0</v>
      </c>
      <c r="BT452">
        <v>0</v>
      </c>
      <c r="BU452">
        <v>0</v>
      </c>
      <c r="CE452" t="str">
        <f>"20:18:46.444"</f>
        <v>20:18:46.444</v>
      </c>
      <c r="CF452">
        <v>444089022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6</v>
      </c>
      <c r="CY452">
        <v>7</v>
      </c>
      <c r="CZ452" t="s">
        <v>131</v>
      </c>
      <c r="DA452">
        <v>403</v>
      </c>
      <c r="DB452">
        <v>0</v>
      </c>
      <c r="DC452" t="s">
        <v>199</v>
      </c>
      <c r="DD452" t="s">
        <v>200</v>
      </c>
      <c r="DG452">
        <v>272890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25">
      <c r="A453" t="str">
        <f>"10/06/2022 20:18:46.645"</f>
        <v>10/06/2022 20:18:46.645</v>
      </c>
      <c r="C453" t="str">
        <f t="shared" si="46"/>
        <v>FFDFD3C0</v>
      </c>
      <c r="D453" t="s">
        <v>134</v>
      </c>
      <c r="E453">
        <v>4</v>
      </c>
      <c r="F453">
        <v>1004</v>
      </c>
      <c r="G453" t="s">
        <v>135</v>
      </c>
      <c r="J453" t="s">
        <v>136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52"/>
        <v>20:18:46.438</v>
      </c>
      <c r="T453" t="str">
        <f t="shared" si="52"/>
        <v>20:18:46.438</v>
      </c>
      <c r="U453" t="str">
        <f t="shared" si="50"/>
        <v>A8A14F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9</v>
      </c>
      <c r="AF453" t="s">
        <v>125</v>
      </c>
      <c r="AG453">
        <v>0</v>
      </c>
      <c r="AH453">
        <v>3</v>
      </c>
      <c r="AI453">
        <v>1</v>
      </c>
      <c r="AJ453">
        <v>0</v>
      </c>
      <c r="AK453" t="s">
        <v>461</v>
      </c>
      <c r="AL453">
        <v>36.120621999999997</v>
      </c>
      <c r="AM453" t="s">
        <v>462</v>
      </c>
      <c r="AN453">
        <v>-79.956564999999998</v>
      </c>
      <c r="AO453">
        <v>100</v>
      </c>
      <c r="AP453">
        <v>1700</v>
      </c>
      <c r="AQ453" t="s">
        <v>129</v>
      </c>
      <c r="AR453">
        <v>52</v>
      </c>
      <c r="AS453">
        <v>56</v>
      </c>
      <c r="AT453">
        <v>256</v>
      </c>
      <c r="BB453" t="str">
        <f t="shared" si="51"/>
        <v>1200</v>
      </c>
      <c r="BC453">
        <v>1</v>
      </c>
      <c r="BD453" t="str">
        <f t="shared" si="47"/>
        <v xml:space="preserve">N655WP  </v>
      </c>
      <c r="BE453">
        <v>1</v>
      </c>
      <c r="BG453">
        <v>0</v>
      </c>
      <c r="BH453">
        <v>0</v>
      </c>
      <c r="BI453">
        <v>0</v>
      </c>
      <c r="BJ453">
        <v>1675</v>
      </c>
      <c r="BK453">
        <v>-25</v>
      </c>
      <c r="BL453" t="s">
        <v>180</v>
      </c>
      <c r="BM453">
        <v>1</v>
      </c>
      <c r="BN453">
        <v>1</v>
      </c>
      <c r="BO453">
        <v>1</v>
      </c>
      <c r="BP453">
        <v>0</v>
      </c>
      <c r="BS453">
        <v>0</v>
      </c>
      <c r="BT453">
        <v>0</v>
      </c>
      <c r="BU453">
        <v>0</v>
      </c>
      <c r="CE453" t="str">
        <f>"20:18:46.444"</f>
        <v>20:18:46.444</v>
      </c>
      <c r="CF453">
        <v>444089022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6</v>
      </c>
      <c r="CY453">
        <v>7</v>
      </c>
      <c r="CZ453" t="s">
        <v>131</v>
      </c>
      <c r="DA453">
        <v>403</v>
      </c>
      <c r="DB453">
        <v>0</v>
      </c>
      <c r="DC453" t="s">
        <v>199</v>
      </c>
      <c r="DD453" t="s">
        <v>200</v>
      </c>
      <c r="DG453">
        <v>272890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25">
      <c r="A454" t="str">
        <f>"10/06/2022 20:18:46.645"</f>
        <v>10/06/2022 20:18:46.645</v>
      </c>
      <c r="C454" t="str">
        <f t="shared" si="46"/>
        <v>FFDFD3C0</v>
      </c>
      <c r="D454" t="s">
        <v>123</v>
      </c>
      <c r="E454">
        <v>27</v>
      </c>
      <c r="H454">
        <v>102</v>
      </c>
      <c r="I454" t="s">
        <v>151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52"/>
        <v>20:18:46.438</v>
      </c>
      <c r="T454" t="str">
        <f t="shared" si="52"/>
        <v>20:18:46.438</v>
      </c>
      <c r="U454" t="str">
        <f t="shared" si="50"/>
        <v>A8A14F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9</v>
      </c>
      <c r="AF454" t="s">
        <v>125</v>
      </c>
      <c r="AG454">
        <v>0</v>
      </c>
      <c r="AH454">
        <v>3</v>
      </c>
      <c r="AI454">
        <v>1</v>
      </c>
      <c r="AJ454">
        <v>0</v>
      </c>
      <c r="AK454" t="s">
        <v>461</v>
      </c>
      <c r="AL454">
        <v>36.120621999999997</v>
      </c>
      <c r="AM454" t="s">
        <v>462</v>
      </c>
      <c r="AN454">
        <v>-79.956564999999998</v>
      </c>
      <c r="AO454">
        <v>100</v>
      </c>
      <c r="AP454">
        <v>1700</v>
      </c>
      <c r="AQ454" t="s">
        <v>129</v>
      </c>
      <c r="AR454">
        <v>52</v>
      </c>
      <c r="AS454">
        <v>56</v>
      </c>
      <c r="AT454">
        <v>256</v>
      </c>
      <c r="BB454" t="str">
        <f t="shared" si="51"/>
        <v>1200</v>
      </c>
      <c r="BC454">
        <v>1</v>
      </c>
      <c r="BD454" t="str">
        <f t="shared" si="47"/>
        <v xml:space="preserve">N655WP  </v>
      </c>
      <c r="BE454">
        <v>1</v>
      </c>
      <c r="BG454">
        <v>0</v>
      </c>
      <c r="BH454">
        <v>0</v>
      </c>
      <c r="BI454">
        <v>0</v>
      </c>
      <c r="BJ454">
        <v>1675</v>
      </c>
      <c r="BK454">
        <v>-25</v>
      </c>
      <c r="BL454" t="s">
        <v>180</v>
      </c>
      <c r="BM454">
        <v>1</v>
      </c>
      <c r="BN454">
        <v>1</v>
      </c>
      <c r="BO454">
        <v>1</v>
      </c>
      <c r="BP454">
        <v>0</v>
      </c>
      <c r="BS454">
        <v>0</v>
      </c>
      <c r="BT454">
        <v>0</v>
      </c>
      <c r="BU454">
        <v>0</v>
      </c>
      <c r="CE454" t="str">
        <f>"20:18:46.444"</f>
        <v>20:18:46.444</v>
      </c>
      <c r="CF454">
        <v>444089022</v>
      </c>
      <c r="CS454">
        <v>3</v>
      </c>
      <c r="CT454">
        <v>2</v>
      </c>
      <c r="CU454">
        <v>0</v>
      </c>
      <c r="CV454">
        <v>2</v>
      </c>
      <c r="CW454">
        <v>0</v>
      </c>
      <c r="CX454">
        <v>6</v>
      </c>
      <c r="CY454">
        <v>7</v>
      </c>
      <c r="CZ454" t="s">
        <v>131</v>
      </c>
      <c r="DA454">
        <v>403</v>
      </c>
      <c r="DB454">
        <v>0</v>
      </c>
      <c r="DC454" t="s">
        <v>199</v>
      </c>
      <c r="DD454" t="s">
        <v>200</v>
      </c>
      <c r="DG454">
        <v>272890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25">
      <c r="A455" t="str">
        <f>"10/06/2022 20:18:47.176"</f>
        <v>10/06/2022 20:18:47.176</v>
      </c>
      <c r="C455" t="str">
        <f t="shared" si="46"/>
        <v>FFDFD3C0</v>
      </c>
      <c r="D455" t="s">
        <v>134</v>
      </c>
      <c r="E455">
        <v>5</v>
      </c>
      <c r="F455">
        <v>1005</v>
      </c>
      <c r="G455" t="s">
        <v>155</v>
      </c>
      <c r="J455" t="s">
        <v>136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"20:18:47.008"</f>
        <v>20:18:47.008</v>
      </c>
      <c r="T455" t="str">
        <f>"20:18:47.008"</f>
        <v>20:18:47.008</v>
      </c>
      <c r="U455" t="str">
        <f t="shared" si="50"/>
        <v>A8A14F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9</v>
      </c>
      <c r="AF455" t="s">
        <v>145</v>
      </c>
      <c r="AG455">
        <v>0</v>
      </c>
      <c r="AH455">
        <v>3</v>
      </c>
      <c r="AI455">
        <v>1</v>
      </c>
      <c r="AJ455">
        <v>0</v>
      </c>
      <c r="AK455" t="s">
        <v>463</v>
      </c>
      <c r="AL455">
        <v>36.120750999999998</v>
      </c>
      <c r="AM455" t="s">
        <v>464</v>
      </c>
      <c r="AN455">
        <v>-79.956435999999997</v>
      </c>
      <c r="AO455">
        <v>100</v>
      </c>
      <c r="AP455">
        <v>1700</v>
      </c>
      <c r="AQ455" t="s">
        <v>129</v>
      </c>
      <c r="AR455">
        <v>52</v>
      </c>
      <c r="AS455">
        <v>56</v>
      </c>
      <c r="AT455">
        <v>320</v>
      </c>
      <c r="BB455" t="str">
        <f t="shared" si="51"/>
        <v>1200</v>
      </c>
      <c r="BC455">
        <v>1</v>
      </c>
      <c r="BD455" t="str">
        <f t="shared" si="47"/>
        <v xml:space="preserve">N655WP  </v>
      </c>
      <c r="BE455">
        <v>1</v>
      </c>
      <c r="BG455">
        <v>0</v>
      </c>
      <c r="BH455">
        <v>0</v>
      </c>
      <c r="BI455">
        <v>0</v>
      </c>
      <c r="BJ455">
        <v>1675</v>
      </c>
      <c r="BK455">
        <v>-25</v>
      </c>
      <c r="BL455" t="s">
        <v>148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t="str">
        <f>"20:18:47.014"</f>
        <v>20:18:47.014</v>
      </c>
      <c r="CF455">
        <v>13967273</v>
      </c>
      <c r="CS455">
        <v>3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131</v>
      </c>
      <c r="DA455">
        <v>404</v>
      </c>
      <c r="DB455">
        <v>0</v>
      </c>
      <c r="DC455" t="s">
        <v>152</v>
      </c>
      <c r="DD455" t="s">
        <v>153</v>
      </c>
      <c r="DG455">
        <v>13921579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25">
      <c r="A456" t="str">
        <f>"10/06/2022 20:18:47.754"</f>
        <v>10/06/2022 20:18:47.754</v>
      </c>
      <c r="C456" t="str">
        <f t="shared" si="46"/>
        <v>FFDFD3C0</v>
      </c>
      <c r="D456" t="s">
        <v>123</v>
      </c>
      <c r="E456">
        <v>25</v>
      </c>
      <c r="H456">
        <v>100</v>
      </c>
      <c r="I456" t="s">
        <v>124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"20:18:47.477"</f>
        <v>20:18:47.477</v>
      </c>
      <c r="T456" t="str">
        <f>"20:18:46.977"</f>
        <v>20:18:46.977</v>
      </c>
      <c r="U456" t="str">
        <f t="shared" si="50"/>
        <v>A8A14F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9</v>
      </c>
      <c r="AF456" t="s">
        <v>125</v>
      </c>
      <c r="AG456">
        <v>0</v>
      </c>
      <c r="AH456">
        <v>3</v>
      </c>
      <c r="AI456">
        <v>1</v>
      </c>
      <c r="AJ456">
        <v>0</v>
      </c>
      <c r="AK456" t="s">
        <v>465</v>
      </c>
      <c r="AL456">
        <v>36.120901000000003</v>
      </c>
      <c r="AM456" t="s">
        <v>260</v>
      </c>
      <c r="AN456">
        <v>-79.956328999999997</v>
      </c>
      <c r="AO456">
        <v>100</v>
      </c>
      <c r="AP456">
        <v>1700</v>
      </c>
      <c r="AQ456" t="s">
        <v>129</v>
      </c>
      <c r="AR456">
        <v>52</v>
      </c>
      <c r="AS456">
        <v>56</v>
      </c>
      <c r="AT456">
        <v>320</v>
      </c>
      <c r="BB456" t="str">
        <f t="shared" si="51"/>
        <v>1200</v>
      </c>
      <c r="BC456">
        <v>1</v>
      </c>
      <c r="BD456" t="str">
        <f t="shared" si="47"/>
        <v xml:space="preserve">N655WP  </v>
      </c>
      <c r="BE456">
        <v>1</v>
      </c>
      <c r="BG456">
        <v>0</v>
      </c>
      <c r="BH456">
        <v>0</v>
      </c>
      <c r="BI456">
        <v>0</v>
      </c>
      <c r="BJ456">
        <v>1675</v>
      </c>
      <c r="BK456">
        <v>-25</v>
      </c>
      <c r="BL456" t="s">
        <v>180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t="str">
        <f>"20:18:47.479"</f>
        <v>20:18:47.479</v>
      </c>
      <c r="CF456">
        <v>478988193</v>
      </c>
      <c r="CS456">
        <v>3</v>
      </c>
      <c r="CT456">
        <v>2</v>
      </c>
      <c r="CU456">
        <v>0</v>
      </c>
      <c r="CV456">
        <v>2</v>
      </c>
      <c r="CW456">
        <v>0</v>
      </c>
      <c r="CX456">
        <v>6</v>
      </c>
      <c r="CY456">
        <v>7</v>
      </c>
      <c r="CZ456" t="s">
        <v>131</v>
      </c>
      <c r="DA456">
        <v>403</v>
      </c>
      <c r="DB456">
        <v>0</v>
      </c>
      <c r="DC456" t="s">
        <v>199</v>
      </c>
      <c r="DD456" t="s">
        <v>200</v>
      </c>
      <c r="DG456">
        <v>274697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25">
      <c r="A457" t="str">
        <f>"10/06/2022 20:18:47.801"</f>
        <v>10/06/2022 20:18:47.801</v>
      </c>
      <c r="C457" t="str">
        <f t="shared" si="46"/>
        <v>FFDFD3C0</v>
      </c>
      <c r="D457" t="s">
        <v>134</v>
      </c>
      <c r="E457">
        <v>4</v>
      </c>
      <c r="F457">
        <v>1004</v>
      </c>
      <c r="G457" t="s">
        <v>135</v>
      </c>
      <c r="J457" t="s">
        <v>136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"20:18:47.477"</f>
        <v>20:18:47.477</v>
      </c>
      <c r="T457" t="str">
        <f>"20:18:46.977"</f>
        <v>20:18:46.977</v>
      </c>
      <c r="U457" t="str">
        <f t="shared" si="50"/>
        <v>A8A14F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9</v>
      </c>
      <c r="AF457" t="s">
        <v>125</v>
      </c>
      <c r="AG457">
        <v>0</v>
      </c>
      <c r="AH457">
        <v>3</v>
      </c>
      <c r="AI457">
        <v>1</v>
      </c>
      <c r="AJ457">
        <v>0</v>
      </c>
      <c r="AK457" t="s">
        <v>465</v>
      </c>
      <c r="AL457">
        <v>36.120901000000003</v>
      </c>
      <c r="AM457" t="s">
        <v>260</v>
      </c>
      <c r="AN457">
        <v>-79.956328999999997</v>
      </c>
      <c r="AO457">
        <v>100</v>
      </c>
      <c r="AP457">
        <v>1700</v>
      </c>
      <c r="AQ457" t="s">
        <v>129</v>
      </c>
      <c r="AR457">
        <v>52</v>
      </c>
      <c r="AS457">
        <v>56</v>
      </c>
      <c r="AT457">
        <v>320</v>
      </c>
      <c r="BB457" t="str">
        <f t="shared" si="51"/>
        <v>1200</v>
      </c>
      <c r="BC457">
        <v>1</v>
      </c>
      <c r="BD457" t="str">
        <f t="shared" si="47"/>
        <v xml:space="preserve">N655WP  </v>
      </c>
      <c r="BE457">
        <v>1</v>
      </c>
      <c r="BG457">
        <v>0</v>
      </c>
      <c r="BH457">
        <v>0</v>
      </c>
      <c r="BI457">
        <v>0</v>
      </c>
      <c r="BJ457">
        <v>1675</v>
      </c>
      <c r="BK457">
        <v>-25</v>
      </c>
      <c r="BL457" t="s">
        <v>180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>"20:18:47.479"</f>
        <v>20:18:47.479</v>
      </c>
      <c r="CF457">
        <v>478988193</v>
      </c>
      <c r="CS457">
        <v>3</v>
      </c>
      <c r="CT457">
        <v>2</v>
      </c>
      <c r="CU457">
        <v>0</v>
      </c>
      <c r="CV457">
        <v>2</v>
      </c>
      <c r="CW457">
        <v>0</v>
      </c>
      <c r="CX457">
        <v>6</v>
      </c>
      <c r="CY457">
        <v>7</v>
      </c>
      <c r="CZ457" t="s">
        <v>131</v>
      </c>
      <c r="DA457">
        <v>403</v>
      </c>
      <c r="DB457">
        <v>0</v>
      </c>
      <c r="DC457" t="s">
        <v>199</v>
      </c>
      <c r="DD457" t="s">
        <v>200</v>
      </c>
      <c r="DG457">
        <v>274697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25">
      <c r="A458" t="str">
        <f>"10/06/2022 20:18:47.801"</f>
        <v>10/06/2022 20:18:47.801</v>
      </c>
      <c r="C458" t="str">
        <f t="shared" si="46"/>
        <v>FFDFD3C0</v>
      </c>
      <c r="D458" t="s">
        <v>123</v>
      </c>
      <c r="E458">
        <v>27</v>
      </c>
      <c r="H458">
        <v>102</v>
      </c>
      <c r="I458" t="s">
        <v>151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"20:18:47.477"</f>
        <v>20:18:47.477</v>
      </c>
      <c r="T458" t="str">
        <f>"20:18:46.977"</f>
        <v>20:18:46.977</v>
      </c>
      <c r="U458" t="str">
        <f t="shared" si="50"/>
        <v>A8A14F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9</v>
      </c>
      <c r="AF458" t="s">
        <v>125</v>
      </c>
      <c r="AG458">
        <v>0</v>
      </c>
      <c r="AH458">
        <v>3</v>
      </c>
      <c r="AI458">
        <v>1</v>
      </c>
      <c r="AJ458">
        <v>0</v>
      </c>
      <c r="AK458" t="s">
        <v>465</v>
      </c>
      <c r="AL458">
        <v>36.120901000000003</v>
      </c>
      <c r="AM458" t="s">
        <v>260</v>
      </c>
      <c r="AN458">
        <v>-79.956328999999997</v>
      </c>
      <c r="AO458">
        <v>100</v>
      </c>
      <c r="AP458">
        <v>1700</v>
      </c>
      <c r="AQ458" t="s">
        <v>129</v>
      </c>
      <c r="AR458">
        <v>52</v>
      </c>
      <c r="AS458">
        <v>56</v>
      </c>
      <c r="AT458">
        <v>320</v>
      </c>
      <c r="BB458" t="str">
        <f t="shared" si="51"/>
        <v>1200</v>
      </c>
      <c r="BC458">
        <v>1</v>
      </c>
      <c r="BD458" t="str">
        <f t="shared" si="47"/>
        <v xml:space="preserve">N655WP  </v>
      </c>
      <c r="BE458">
        <v>1</v>
      </c>
      <c r="BG458">
        <v>0</v>
      </c>
      <c r="BH458">
        <v>0</v>
      </c>
      <c r="BI458">
        <v>0</v>
      </c>
      <c r="BJ458">
        <v>1675</v>
      </c>
      <c r="BK458">
        <v>-25</v>
      </c>
      <c r="BL458" t="s">
        <v>180</v>
      </c>
      <c r="BM458">
        <v>1</v>
      </c>
      <c r="BN458">
        <v>1</v>
      </c>
      <c r="BO458">
        <v>1</v>
      </c>
      <c r="BP458">
        <v>0</v>
      </c>
      <c r="BS458">
        <v>0</v>
      </c>
      <c r="BT458">
        <v>0</v>
      </c>
      <c r="BU458">
        <v>0</v>
      </c>
      <c r="CE458" t="str">
        <f>"20:18:47.479"</f>
        <v>20:18:47.479</v>
      </c>
      <c r="CF458">
        <v>478988193</v>
      </c>
      <c r="CS458">
        <v>3</v>
      </c>
      <c r="CT458">
        <v>2</v>
      </c>
      <c r="CU458">
        <v>0</v>
      </c>
      <c r="CV458">
        <v>2</v>
      </c>
      <c r="CW458">
        <v>0</v>
      </c>
      <c r="CX458">
        <v>6</v>
      </c>
      <c r="CY458">
        <v>7</v>
      </c>
      <c r="CZ458" t="s">
        <v>131</v>
      </c>
      <c r="DA458">
        <v>403</v>
      </c>
      <c r="DB458">
        <v>0</v>
      </c>
      <c r="DC458" t="s">
        <v>199</v>
      </c>
      <c r="DD458" t="s">
        <v>200</v>
      </c>
      <c r="DG458">
        <v>274697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25">
      <c r="A459" t="str">
        <f>"10/06/2022 20:18:48.879"</f>
        <v>10/06/2022 20:18:48.879</v>
      </c>
      <c r="C459" t="str">
        <f t="shared" si="46"/>
        <v>FFDFD3C0</v>
      </c>
      <c r="D459" t="s">
        <v>123</v>
      </c>
      <c r="E459">
        <v>25</v>
      </c>
      <c r="H459">
        <v>100</v>
      </c>
      <c r="I459" t="s">
        <v>124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"20:18:48.453"</f>
        <v>20:18:48.453</v>
      </c>
      <c r="T459" t="str">
        <f>"20:18:48.053"</f>
        <v>20:18:48.053</v>
      </c>
      <c r="U459" t="str">
        <f t="shared" si="50"/>
        <v>A8A14F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9</v>
      </c>
      <c r="AF459" t="s">
        <v>125</v>
      </c>
      <c r="AG459">
        <v>0</v>
      </c>
      <c r="AH459">
        <v>3</v>
      </c>
      <c r="AI459">
        <v>1</v>
      </c>
      <c r="AJ459">
        <v>0</v>
      </c>
      <c r="AK459" t="s">
        <v>466</v>
      </c>
      <c r="AL459">
        <v>36.121136999999997</v>
      </c>
      <c r="AM459" t="s">
        <v>467</v>
      </c>
      <c r="AN459">
        <v>-79.955985999999996</v>
      </c>
      <c r="AO459">
        <v>100</v>
      </c>
      <c r="AP459">
        <v>1700</v>
      </c>
      <c r="AQ459" t="s">
        <v>129</v>
      </c>
      <c r="AR459">
        <v>54</v>
      </c>
      <c r="AS459">
        <v>54</v>
      </c>
      <c r="AT459">
        <v>448</v>
      </c>
      <c r="BB459" t="str">
        <f t="shared" si="51"/>
        <v>1200</v>
      </c>
      <c r="BC459">
        <v>1</v>
      </c>
      <c r="BD459" t="str">
        <f t="shared" si="47"/>
        <v xml:space="preserve">N655WP  </v>
      </c>
      <c r="BE459">
        <v>1</v>
      </c>
      <c r="BG459">
        <v>0</v>
      </c>
      <c r="BH459">
        <v>0</v>
      </c>
      <c r="BI459">
        <v>0</v>
      </c>
      <c r="BJ459">
        <v>1675</v>
      </c>
      <c r="BK459">
        <v>-25</v>
      </c>
      <c r="BL459" t="s">
        <v>180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>"20:18:48.454"</f>
        <v>20:18:48.454</v>
      </c>
      <c r="CF459">
        <v>453827224</v>
      </c>
      <c r="CS459">
        <v>3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131</v>
      </c>
      <c r="DA459">
        <v>404</v>
      </c>
      <c r="DB459">
        <v>0</v>
      </c>
      <c r="DC459" t="s">
        <v>152</v>
      </c>
      <c r="DD459" t="s">
        <v>153</v>
      </c>
      <c r="DG459">
        <v>13921916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25">
      <c r="A460" t="str">
        <f>"10/06/2022 20:18:48.879"</f>
        <v>10/06/2022 20:18:48.879</v>
      </c>
      <c r="C460" t="str">
        <f t="shared" si="46"/>
        <v>FFDFD3C0</v>
      </c>
      <c r="D460" t="s">
        <v>134</v>
      </c>
      <c r="E460">
        <v>4</v>
      </c>
      <c r="F460">
        <v>1004</v>
      </c>
      <c r="G460" t="s">
        <v>135</v>
      </c>
      <c r="J460" t="s">
        <v>136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"20:18:48.453"</f>
        <v>20:18:48.453</v>
      </c>
      <c r="T460" t="str">
        <f>"20:18:48.053"</f>
        <v>20:18:48.053</v>
      </c>
      <c r="U460" t="str">
        <f t="shared" si="50"/>
        <v>A8A14F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9</v>
      </c>
      <c r="AF460" t="s">
        <v>125</v>
      </c>
      <c r="AG460">
        <v>0</v>
      </c>
      <c r="AH460">
        <v>3</v>
      </c>
      <c r="AI460">
        <v>1</v>
      </c>
      <c r="AJ460">
        <v>0</v>
      </c>
      <c r="AK460" t="s">
        <v>466</v>
      </c>
      <c r="AL460">
        <v>36.121136999999997</v>
      </c>
      <c r="AM460" t="s">
        <v>467</v>
      </c>
      <c r="AN460">
        <v>-79.955985999999996</v>
      </c>
      <c r="AO460">
        <v>100</v>
      </c>
      <c r="AP460">
        <v>1700</v>
      </c>
      <c r="AQ460" t="s">
        <v>129</v>
      </c>
      <c r="AR460">
        <v>54</v>
      </c>
      <c r="AS460">
        <v>54</v>
      </c>
      <c r="AT460">
        <v>448</v>
      </c>
      <c r="BB460" t="str">
        <f t="shared" si="51"/>
        <v>1200</v>
      </c>
      <c r="BC460">
        <v>1</v>
      </c>
      <c r="BD460" t="str">
        <f t="shared" si="47"/>
        <v xml:space="preserve">N655WP  </v>
      </c>
      <c r="BE460">
        <v>1</v>
      </c>
      <c r="BG460">
        <v>0</v>
      </c>
      <c r="BH460">
        <v>0</v>
      </c>
      <c r="BI460">
        <v>0</v>
      </c>
      <c r="BJ460">
        <v>1675</v>
      </c>
      <c r="BK460">
        <v>-25</v>
      </c>
      <c r="BL460" t="s">
        <v>180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>"20:18:48.454"</f>
        <v>20:18:48.454</v>
      </c>
      <c r="CF460">
        <v>453827224</v>
      </c>
      <c r="CS460">
        <v>3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131</v>
      </c>
      <c r="DA460">
        <v>404</v>
      </c>
      <c r="DB460">
        <v>0</v>
      </c>
      <c r="DC460" t="s">
        <v>152</v>
      </c>
      <c r="DD460" t="s">
        <v>153</v>
      </c>
      <c r="DG460">
        <v>13921916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25">
      <c r="A461" t="str">
        <f>"10/06/2022 20:18:48.879"</f>
        <v>10/06/2022 20:18:48.879</v>
      </c>
      <c r="C461" t="str">
        <f t="shared" si="46"/>
        <v>FFDFD3C0</v>
      </c>
      <c r="D461" t="s">
        <v>123</v>
      </c>
      <c r="E461">
        <v>27</v>
      </c>
      <c r="H461">
        <v>102</v>
      </c>
      <c r="I461" t="s">
        <v>151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"20:18:48.453"</f>
        <v>20:18:48.453</v>
      </c>
      <c r="T461" t="str">
        <f>"20:18:48.053"</f>
        <v>20:18:48.053</v>
      </c>
      <c r="U461" t="str">
        <f t="shared" si="50"/>
        <v>A8A14F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9</v>
      </c>
      <c r="AF461" t="s">
        <v>125</v>
      </c>
      <c r="AG461">
        <v>0</v>
      </c>
      <c r="AH461">
        <v>3</v>
      </c>
      <c r="AI461">
        <v>1</v>
      </c>
      <c r="AJ461">
        <v>0</v>
      </c>
      <c r="AK461" t="s">
        <v>466</v>
      </c>
      <c r="AL461">
        <v>36.121136999999997</v>
      </c>
      <c r="AM461" t="s">
        <v>467</v>
      </c>
      <c r="AN461">
        <v>-79.955985999999996</v>
      </c>
      <c r="AO461">
        <v>100</v>
      </c>
      <c r="AP461">
        <v>1700</v>
      </c>
      <c r="AQ461" t="s">
        <v>129</v>
      </c>
      <c r="AR461">
        <v>54</v>
      </c>
      <c r="AS461">
        <v>54</v>
      </c>
      <c r="AT461">
        <v>448</v>
      </c>
      <c r="BB461" t="str">
        <f t="shared" si="51"/>
        <v>1200</v>
      </c>
      <c r="BC461">
        <v>1</v>
      </c>
      <c r="BD461" t="str">
        <f t="shared" si="47"/>
        <v xml:space="preserve">N655WP  </v>
      </c>
      <c r="BE461">
        <v>1</v>
      </c>
      <c r="BG461">
        <v>0</v>
      </c>
      <c r="BH461">
        <v>0</v>
      </c>
      <c r="BI461">
        <v>0</v>
      </c>
      <c r="BJ461">
        <v>1675</v>
      </c>
      <c r="BK461">
        <v>-25</v>
      </c>
      <c r="BL461" t="s">
        <v>180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t="str">
        <f>"20:18:48.454"</f>
        <v>20:18:48.454</v>
      </c>
      <c r="CF461">
        <v>453827224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7</v>
      </c>
      <c r="CY461">
        <v>7</v>
      </c>
      <c r="CZ461" t="s">
        <v>131</v>
      </c>
      <c r="DA461">
        <v>404</v>
      </c>
      <c r="DB461">
        <v>0</v>
      </c>
      <c r="DC461" t="s">
        <v>152</v>
      </c>
      <c r="DD461" t="s">
        <v>153</v>
      </c>
      <c r="DG461">
        <v>13921916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25">
      <c r="A462" t="str">
        <f>"10/06/2022 20:18:49.598"</f>
        <v>10/06/2022 20:18:49.598</v>
      </c>
      <c r="C462" t="str">
        <f t="shared" si="46"/>
        <v>FFDFD3C0</v>
      </c>
      <c r="D462" t="s">
        <v>134</v>
      </c>
      <c r="E462">
        <v>5</v>
      </c>
      <c r="F462">
        <v>1005</v>
      </c>
      <c r="G462" t="s">
        <v>155</v>
      </c>
      <c r="J462" t="s">
        <v>136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"20:18:49.422"</f>
        <v>20:18:49.422</v>
      </c>
      <c r="T462" t="str">
        <f>"20:18:48.622"</f>
        <v>20:18:48.622</v>
      </c>
      <c r="U462" t="str">
        <f t="shared" si="50"/>
        <v>A8A14F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9</v>
      </c>
      <c r="AF462" t="s">
        <v>145</v>
      </c>
      <c r="AG462">
        <v>0</v>
      </c>
      <c r="AH462">
        <v>3</v>
      </c>
      <c r="AI462">
        <v>1</v>
      </c>
      <c r="AJ462">
        <v>0</v>
      </c>
      <c r="AK462" t="s">
        <v>468</v>
      </c>
      <c r="AL462">
        <v>36.121352000000002</v>
      </c>
      <c r="AM462" t="s">
        <v>469</v>
      </c>
      <c r="AN462">
        <v>-79.955685000000003</v>
      </c>
      <c r="AO462">
        <v>100</v>
      </c>
      <c r="AP462">
        <v>1700</v>
      </c>
      <c r="AQ462" t="s">
        <v>129</v>
      </c>
      <c r="AR462">
        <v>54</v>
      </c>
      <c r="AS462">
        <v>53</v>
      </c>
      <c r="AT462">
        <v>512</v>
      </c>
      <c r="BB462" t="str">
        <f t="shared" si="51"/>
        <v>1200</v>
      </c>
      <c r="BC462">
        <v>1</v>
      </c>
      <c r="BD462" t="str">
        <f t="shared" si="47"/>
        <v xml:space="preserve">N655WP  </v>
      </c>
      <c r="BE462">
        <v>1</v>
      </c>
      <c r="BG462">
        <v>0</v>
      </c>
      <c r="BH462">
        <v>0</v>
      </c>
      <c r="BI462">
        <v>0</v>
      </c>
      <c r="BJ462">
        <v>1675</v>
      </c>
      <c r="BK462">
        <v>-25</v>
      </c>
      <c r="BL462" t="s">
        <v>148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>"20:18:49.429"</f>
        <v>20:18:49.429</v>
      </c>
      <c r="CF462">
        <v>428732401</v>
      </c>
      <c r="CS462">
        <v>3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131</v>
      </c>
      <c r="DA462">
        <v>404</v>
      </c>
      <c r="DB462">
        <v>0</v>
      </c>
      <c r="DC462" t="s">
        <v>152</v>
      </c>
      <c r="DD462" t="s">
        <v>153</v>
      </c>
      <c r="DG462">
        <v>13922111</v>
      </c>
      <c r="DI462">
        <v>1</v>
      </c>
      <c r="DJ462">
        <v>0</v>
      </c>
      <c r="DK462">
        <v>0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25">
      <c r="A463" t="str">
        <f>"10/06/2022 20:18:49.598"</f>
        <v>10/06/2022 20:18:49.598</v>
      </c>
      <c r="C463" t="str">
        <f t="shared" si="46"/>
        <v>FFDFD3C0</v>
      </c>
      <c r="D463" t="s">
        <v>123</v>
      </c>
      <c r="E463">
        <v>27</v>
      </c>
      <c r="H463">
        <v>102</v>
      </c>
      <c r="I463" t="s">
        <v>151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"20:18:49.422"</f>
        <v>20:18:49.422</v>
      </c>
      <c r="T463" t="str">
        <f>"20:18:49.222"</f>
        <v>20:18:49.222</v>
      </c>
      <c r="U463" t="str">
        <f t="shared" si="50"/>
        <v>A8A14F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9</v>
      </c>
      <c r="AF463" t="s">
        <v>125</v>
      </c>
      <c r="AG463">
        <v>0</v>
      </c>
      <c r="AH463">
        <v>3</v>
      </c>
      <c r="AI463">
        <v>1</v>
      </c>
      <c r="AJ463">
        <v>0</v>
      </c>
      <c r="AK463" t="s">
        <v>468</v>
      </c>
      <c r="AL463">
        <v>36.121352000000002</v>
      </c>
      <c r="AM463" t="s">
        <v>469</v>
      </c>
      <c r="AN463">
        <v>-79.955685000000003</v>
      </c>
      <c r="AO463">
        <v>100</v>
      </c>
      <c r="AP463">
        <v>1700</v>
      </c>
      <c r="AQ463" t="s">
        <v>129</v>
      </c>
      <c r="AR463">
        <v>55</v>
      </c>
      <c r="AS463">
        <v>52</v>
      </c>
      <c r="AT463">
        <v>576</v>
      </c>
      <c r="BB463" t="str">
        <f t="shared" si="51"/>
        <v>1200</v>
      </c>
      <c r="BC463">
        <v>1</v>
      </c>
      <c r="BD463" t="str">
        <f t="shared" si="47"/>
        <v xml:space="preserve">N655WP  </v>
      </c>
      <c r="BE463">
        <v>1</v>
      </c>
      <c r="BG463">
        <v>0</v>
      </c>
      <c r="BH463">
        <v>0</v>
      </c>
      <c r="BI463">
        <v>0</v>
      </c>
      <c r="BJ463">
        <v>1700</v>
      </c>
      <c r="BK463">
        <v>0</v>
      </c>
      <c r="BL463" t="s">
        <v>180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>"20:18:49.429"</f>
        <v>20:18:49.429</v>
      </c>
      <c r="CF463">
        <v>428798248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6</v>
      </c>
      <c r="CY463">
        <v>7</v>
      </c>
      <c r="CZ463" t="s">
        <v>131</v>
      </c>
      <c r="DA463">
        <v>403</v>
      </c>
      <c r="DB463">
        <v>0</v>
      </c>
      <c r="DC463" t="s">
        <v>199</v>
      </c>
      <c r="DD463" t="s">
        <v>200</v>
      </c>
      <c r="DG463">
        <v>278123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25">
      <c r="A464" t="str">
        <f>"10/06/2022 20:18:49.598"</f>
        <v>10/06/2022 20:18:49.598</v>
      </c>
      <c r="C464" t="str">
        <f t="shared" si="46"/>
        <v>FFDFD3C0</v>
      </c>
      <c r="D464" t="s">
        <v>134</v>
      </c>
      <c r="E464">
        <v>4</v>
      </c>
      <c r="F464">
        <v>1004</v>
      </c>
      <c r="G464" t="s">
        <v>135</v>
      </c>
      <c r="J464" t="s">
        <v>136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"20:18:49.422"</f>
        <v>20:18:49.422</v>
      </c>
      <c r="T464" t="str">
        <f>"20:18:49.222"</f>
        <v>20:18:49.222</v>
      </c>
      <c r="U464" t="str">
        <f t="shared" si="50"/>
        <v>A8A14F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9</v>
      </c>
      <c r="AF464" t="s">
        <v>125</v>
      </c>
      <c r="AG464">
        <v>0</v>
      </c>
      <c r="AH464">
        <v>3</v>
      </c>
      <c r="AI464">
        <v>1</v>
      </c>
      <c r="AJ464">
        <v>0</v>
      </c>
      <c r="AK464" t="s">
        <v>468</v>
      </c>
      <c r="AL464">
        <v>36.121352000000002</v>
      </c>
      <c r="AM464" t="s">
        <v>469</v>
      </c>
      <c r="AN464">
        <v>-79.955685000000003</v>
      </c>
      <c r="AO464">
        <v>100</v>
      </c>
      <c r="AP464">
        <v>1700</v>
      </c>
      <c r="AQ464" t="s">
        <v>129</v>
      </c>
      <c r="AR464">
        <v>55</v>
      </c>
      <c r="AS464">
        <v>52</v>
      </c>
      <c r="AT464">
        <v>576</v>
      </c>
      <c r="BB464" t="str">
        <f t="shared" si="51"/>
        <v>1200</v>
      </c>
      <c r="BC464">
        <v>1</v>
      </c>
      <c r="BD464" t="str">
        <f t="shared" si="47"/>
        <v xml:space="preserve">N655WP  </v>
      </c>
      <c r="BE464">
        <v>1</v>
      </c>
      <c r="BG464">
        <v>0</v>
      </c>
      <c r="BH464">
        <v>0</v>
      </c>
      <c r="BI464">
        <v>0</v>
      </c>
      <c r="BJ464">
        <v>1700</v>
      </c>
      <c r="BK464">
        <v>0</v>
      </c>
      <c r="BL464" t="s">
        <v>180</v>
      </c>
      <c r="BM464">
        <v>1</v>
      </c>
      <c r="BN464">
        <v>1</v>
      </c>
      <c r="BO464">
        <v>1</v>
      </c>
      <c r="BP464">
        <v>0</v>
      </c>
      <c r="BS464">
        <v>0</v>
      </c>
      <c r="BT464">
        <v>0</v>
      </c>
      <c r="BU464">
        <v>0</v>
      </c>
      <c r="CE464" t="str">
        <f>"20:18:49.429"</f>
        <v>20:18:49.429</v>
      </c>
      <c r="CF464">
        <v>428798248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6</v>
      </c>
      <c r="CY464">
        <v>7</v>
      </c>
      <c r="CZ464" t="s">
        <v>131</v>
      </c>
      <c r="DA464">
        <v>403</v>
      </c>
      <c r="DB464">
        <v>0</v>
      </c>
      <c r="DC464" t="s">
        <v>199</v>
      </c>
      <c r="DD464" t="s">
        <v>200</v>
      </c>
      <c r="DG464">
        <v>278123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25">
      <c r="A465" t="str">
        <f>"10/06/2022 20:18:49.630"</f>
        <v>10/06/2022 20:18:49.630</v>
      </c>
      <c r="C465" t="str">
        <f t="shared" si="46"/>
        <v>FFDFD3C0</v>
      </c>
      <c r="D465" t="s">
        <v>123</v>
      </c>
      <c r="E465">
        <v>25</v>
      </c>
      <c r="H465">
        <v>100</v>
      </c>
      <c r="I465" t="s">
        <v>124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"20:18:49.422"</f>
        <v>20:18:49.422</v>
      </c>
      <c r="T465" t="str">
        <f>"20:18:49.222"</f>
        <v>20:18:49.222</v>
      </c>
      <c r="U465" t="str">
        <f t="shared" si="50"/>
        <v>A8A14F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9</v>
      </c>
      <c r="AF465" t="s">
        <v>125</v>
      </c>
      <c r="AG465">
        <v>0</v>
      </c>
      <c r="AH465">
        <v>3</v>
      </c>
      <c r="AI465">
        <v>1</v>
      </c>
      <c r="AJ465">
        <v>0</v>
      </c>
      <c r="AK465" t="s">
        <v>468</v>
      </c>
      <c r="AL465">
        <v>36.121352000000002</v>
      </c>
      <c r="AM465" t="s">
        <v>469</v>
      </c>
      <c r="AN465">
        <v>-79.955685000000003</v>
      </c>
      <c r="AO465">
        <v>100</v>
      </c>
      <c r="AP465">
        <v>1700</v>
      </c>
      <c r="AQ465" t="s">
        <v>129</v>
      </c>
      <c r="AR465">
        <v>55</v>
      </c>
      <c r="AS465">
        <v>52</v>
      </c>
      <c r="AT465">
        <v>576</v>
      </c>
      <c r="BB465" t="str">
        <f t="shared" si="51"/>
        <v>1200</v>
      </c>
      <c r="BC465">
        <v>1</v>
      </c>
      <c r="BD465" t="str">
        <f t="shared" si="47"/>
        <v xml:space="preserve">N655WP  </v>
      </c>
      <c r="BE465">
        <v>1</v>
      </c>
      <c r="BG465">
        <v>0</v>
      </c>
      <c r="BH465">
        <v>0</v>
      </c>
      <c r="BI465">
        <v>0</v>
      </c>
      <c r="BJ465">
        <v>1700</v>
      </c>
      <c r="BK465">
        <v>0</v>
      </c>
      <c r="BL465" t="s">
        <v>180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t="str">
        <f>"20:18:49.429"</f>
        <v>20:18:49.429</v>
      </c>
      <c r="CF465">
        <v>428798248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6</v>
      </c>
      <c r="CY465">
        <v>7</v>
      </c>
      <c r="CZ465" t="s">
        <v>131</v>
      </c>
      <c r="DA465">
        <v>403</v>
      </c>
      <c r="DB465">
        <v>0</v>
      </c>
      <c r="DC465" t="s">
        <v>199</v>
      </c>
      <c r="DD465" t="s">
        <v>200</v>
      </c>
      <c r="DG465">
        <v>278123</v>
      </c>
      <c r="DI465">
        <v>1</v>
      </c>
      <c r="DJ465">
        <v>0</v>
      </c>
      <c r="DK465">
        <v>0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25">
      <c r="A466" t="str">
        <f>"10/06/2022 20:18:50.817"</f>
        <v>10/06/2022 20:18:50.817</v>
      </c>
      <c r="C466" t="str">
        <f t="shared" si="46"/>
        <v>FFDFD3C0</v>
      </c>
      <c r="D466" t="s">
        <v>134</v>
      </c>
      <c r="E466">
        <v>4</v>
      </c>
      <c r="F466">
        <v>1004</v>
      </c>
      <c r="G466" t="s">
        <v>135</v>
      </c>
      <c r="J466" t="s">
        <v>136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"20:18:50.477"</f>
        <v>20:18:50.477</v>
      </c>
      <c r="T466" t="str">
        <f>"20:18:50.177"</f>
        <v>20:18:50.177</v>
      </c>
      <c r="U466" t="str">
        <f t="shared" si="50"/>
        <v>A8A14F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9</v>
      </c>
      <c r="AF466" t="s">
        <v>125</v>
      </c>
      <c r="AG466">
        <v>0</v>
      </c>
      <c r="AH466">
        <v>3</v>
      </c>
      <c r="AI466">
        <v>1</v>
      </c>
      <c r="AJ466">
        <v>0</v>
      </c>
      <c r="AK466" t="s">
        <v>470</v>
      </c>
      <c r="AL466">
        <v>36.121608999999999</v>
      </c>
      <c r="AM466" t="s">
        <v>471</v>
      </c>
      <c r="AN466">
        <v>-79.955342000000002</v>
      </c>
      <c r="AO466">
        <v>100</v>
      </c>
      <c r="AP466">
        <v>1700</v>
      </c>
      <c r="AQ466" t="s">
        <v>129</v>
      </c>
      <c r="AR466">
        <v>55</v>
      </c>
      <c r="AS466">
        <v>51</v>
      </c>
      <c r="AT466">
        <v>448</v>
      </c>
      <c r="BB466" t="str">
        <f t="shared" si="51"/>
        <v>1200</v>
      </c>
      <c r="BC466">
        <v>1</v>
      </c>
      <c r="BD466" t="str">
        <f t="shared" si="47"/>
        <v xml:space="preserve">N655WP  </v>
      </c>
      <c r="BE466">
        <v>1</v>
      </c>
      <c r="BG466">
        <v>0</v>
      </c>
      <c r="BH466">
        <v>0</v>
      </c>
      <c r="BI466">
        <v>0</v>
      </c>
      <c r="BJ466">
        <v>1700</v>
      </c>
      <c r="BK466">
        <v>0</v>
      </c>
      <c r="BL466" t="s">
        <v>180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t="str">
        <f>"20:18:50.479"</f>
        <v>20:18:50.479</v>
      </c>
      <c r="CF466">
        <v>478630290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7</v>
      </c>
      <c r="CY466">
        <v>7</v>
      </c>
      <c r="CZ466" t="s">
        <v>131</v>
      </c>
      <c r="DA466">
        <v>404</v>
      </c>
      <c r="DB466">
        <v>0</v>
      </c>
      <c r="DC466" t="s">
        <v>152</v>
      </c>
      <c r="DD466" t="s">
        <v>153</v>
      </c>
      <c r="DG466">
        <v>13922345</v>
      </c>
      <c r="DI466">
        <v>1</v>
      </c>
      <c r="DJ466">
        <v>0</v>
      </c>
      <c r="DK466">
        <v>0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25">
      <c r="A467" t="str">
        <f>"10/06/2022 20:18:50.817"</f>
        <v>10/06/2022 20:18:50.817</v>
      </c>
      <c r="C467" t="str">
        <f t="shared" si="46"/>
        <v>FFDFD3C0</v>
      </c>
      <c r="D467" t="s">
        <v>123</v>
      </c>
      <c r="E467">
        <v>27</v>
      </c>
      <c r="H467">
        <v>102</v>
      </c>
      <c r="I467" t="s">
        <v>151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"20:18:50.477"</f>
        <v>20:18:50.477</v>
      </c>
      <c r="T467" t="str">
        <f>"20:18:50.177"</f>
        <v>20:18:50.177</v>
      </c>
      <c r="U467" t="str">
        <f t="shared" si="50"/>
        <v>A8A14F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9</v>
      </c>
      <c r="AF467" t="s">
        <v>125</v>
      </c>
      <c r="AG467">
        <v>0</v>
      </c>
      <c r="AH467">
        <v>3</v>
      </c>
      <c r="AI467">
        <v>1</v>
      </c>
      <c r="AJ467">
        <v>0</v>
      </c>
      <c r="AK467" t="s">
        <v>470</v>
      </c>
      <c r="AL467">
        <v>36.121608999999999</v>
      </c>
      <c r="AM467" t="s">
        <v>471</v>
      </c>
      <c r="AN467">
        <v>-79.955342000000002</v>
      </c>
      <c r="AO467">
        <v>100</v>
      </c>
      <c r="AP467">
        <v>1700</v>
      </c>
      <c r="AQ467" t="s">
        <v>129</v>
      </c>
      <c r="AR467">
        <v>55</v>
      </c>
      <c r="AS467">
        <v>51</v>
      </c>
      <c r="AT467">
        <v>448</v>
      </c>
      <c r="BB467" t="str">
        <f t="shared" si="51"/>
        <v>1200</v>
      </c>
      <c r="BC467">
        <v>1</v>
      </c>
      <c r="BD467" t="str">
        <f t="shared" si="47"/>
        <v xml:space="preserve">N655WP  </v>
      </c>
      <c r="BE467">
        <v>1</v>
      </c>
      <c r="BG467">
        <v>0</v>
      </c>
      <c r="BH467">
        <v>0</v>
      </c>
      <c r="BI467">
        <v>0</v>
      </c>
      <c r="BJ467">
        <v>1700</v>
      </c>
      <c r="BK467">
        <v>0</v>
      </c>
      <c r="BL467" t="s">
        <v>180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>"20:18:50.479"</f>
        <v>20:18:50.479</v>
      </c>
      <c r="CF467">
        <v>478630290</v>
      </c>
      <c r="CS467">
        <v>3</v>
      </c>
      <c r="CT467">
        <v>2</v>
      </c>
      <c r="CU467">
        <v>0</v>
      </c>
      <c r="CV467">
        <v>2</v>
      </c>
      <c r="CW467">
        <v>0</v>
      </c>
      <c r="CX467">
        <v>7</v>
      </c>
      <c r="CY467">
        <v>7</v>
      </c>
      <c r="CZ467" t="s">
        <v>131</v>
      </c>
      <c r="DA467">
        <v>404</v>
      </c>
      <c r="DB467">
        <v>0</v>
      </c>
      <c r="DC467" t="s">
        <v>152</v>
      </c>
      <c r="DD467" t="s">
        <v>153</v>
      </c>
      <c r="DG467">
        <v>13922345</v>
      </c>
      <c r="DI467">
        <v>1</v>
      </c>
      <c r="DJ467">
        <v>0</v>
      </c>
      <c r="DK467">
        <v>0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25">
      <c r="A468" t="str">
        <f>"10/06/2022 20:18:50.817"</f>
        <v>10/06/2022 20:18:50.817</v>
      </c>
      <c r="C468" t="str">
        <f t="shared" si="46"/>
        <v>FFDFD3C0</v>
      </c>
      <c r="D468" t="s">
        <v>134</v>
      </c>
      <c r="E468">
        <v>5</v>
      </c>
      <c r="F468">
        <v>1005</v>
      </c>
      <c r="G468" t="s">
        <v>155</v>
      </c>
      <c r="J468" t="s">
        <v>136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"20:18:50.477"</f>
        <v>20:18:50.477</v>
      </c>
      <c r="T468" t="str">
        <f>"20:18:50.177"</f>
        <v>20:18:50.177</v>
      </c>
      <c r="U468" t="str">
        <f t="shared" si="50"/>
        <v>A8A14F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9</v>
      </c>
      <c r="AF468" t="s">
        <v>145</v>
      </c>
      <c r="AG468">
        <v>0</v>
      </c>
      <c r="AH468">
        <v>3</v>
      </c>
      <c r="AI468">
        <v>1</v>
      </c>
      <c r="AJ468">
        <v>0</v>
      </c>
      <c r="AK468" t="s">
        <v>470</v>
      </c>
      <c r="AL468">
        <v>36.121608999999999</v>
      </c>
      <c r="AM468" t="s">
        <v>471</v>
      </c>
      <c r="AN468">
        <v>-79.955342000000002</v>
      </c>
      <c r="AO468">
        <v>100</v>
      </c>
      <c r="AP468">
        <v>1700</v>
      </c>
      <c r="AQ468" t="s">
        <v>129</v>
      </c>
      <c r="AR468">
        <v>55</v>
      </c>
      <c r="AS468">
        <v>51</v>
      </c>
      <c r="AT468">
        <v>448</v>
      </c>
      <c r="BB468" t="str">
        <f t="shared" si="51"/>
        <v>1200</v>
      </c>
      <c r="BC468">
        <v>1</v>
      </c>
      <c r="BD468" t="str">
        <f t="shared" si="47"/>
        <v xml:space="preserve">N655WP  </v>
      </c>
      <c r="BE468">
        <v>1</v>
      </c>
      <c r="BG468">
        <v>0</v>
      </c>
      <c r="BH468">
        <v>0</v>
      </c>
      <c r="BI468">
        <v>0</v>
      </c>
      <c r="BJ468">
        <v>1700</v>
      </c>
      <c r="BK468">
        <v>0</v>
      </c>
      <c r="BL468" t="s">
        <v>148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>"20:18:50.479"</f>
        <v>20:18:50.479</v>
      </c>
      <c r="CF468">
        <v>478630290</v>
      </c>
      <c r="CS468">
        <v>3</v>
      </c>
      <c r="CT468">
        <v>2</v>
      </c>
      <c r="CU468">
        <v>0</v>
      </c>
      <c r="CV468">
        <v>2</v>
      </c>
      <c r="CW468">
        <v>0</v>
      </c>
      <c r="CX468">
        <v>7</v>
      </c>
      <c r="CY468">
        <v>7</v>
      </c>
      <c r="CZ468" t="s">
        <v>131</v>
      </c>
      <c r="DA468">
        <v>404</v>
      </c>
      <c r="DB468">
        <v>0</v>
      </c>
      <c r="DC468" t="s">
        <v>152</v>
      </c>
      <c r="DD468" t="s">
        <v>153</v>
      </c>
      <c r="DG468">
        <v>13922345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25">
      <c r="A469" t="str">
        <f>"10/06/2022 20:18:50.817"</f>
        <v>10/06/2022 20:18:50.817</v>
      </c>
      <c r="C469" t="str">
        <f t="shared" si="46"/>
        <v>FFDFD3C0</v>
      </c>
      <c r="D469" t="s">
        <v>123</v>
      </c>
      <c r="E469">
        <v>25</v>
      </c>
      <c r="H469">
        <v>100</v>
      </c>
      <c r="I469" t="s">
        <v>124</v>
      </c>
      <c r="J469" t="s">
        <v>125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"20:18:50.477"</f>
        <v>20:18:50.477</v>
      </c>
      <c r="T469" t="str">
        <f>"20:18:50.177"</f>
        <v>20:18:50.177</v>
      </c>
      <c r="U469" t="str">
        <f t="shared" si="50"/>
        <v>A8A14F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9</v>
      </c>
      <c r="AF469" t="s">
        <v>125</v>
      </c>
      <c r="AG469">
        <v>0</v>
      </c>
      <c r="AH469">
        <v>3</v>
      </c>
      <c r="AI469">
        <v>1</v>
      </c>
      <c r="AJ469">
        <v>0</v>
      </c>
      <c r="AK469" t="s">
        <v>470</v>
      </c>
      <c r="AL469">
        <v>36.121608999999999</v>
      </c>
      <c r="AM469" t="s">
        <v>471</v>
      </c>
      <c r="AN469">
        <v>-79.955342000000002</v>
      </c>
      <c r="AO469">
        <v>100</v>
      </c>
      <c r="AP469">
        <v>1700</v>
      </c>
      <c r="AQ469" t="s">
        <v>129</v>
      </c>
      <c r="AR469">
        <v>55</v>
      </c>
      <c r="AS469">
        <v>51</v>
      </c>
      <c r="AT469">
        <v>448</v>
      </c>
      <c r="BB469" t="str">
        <f t="shared" si="51"/>
        <v>1200</v>
      </c>
      <c r="BC469">
        <v>1</v>
      </c>
      <c r="BD469" t="str">
        <f t="shared" si="47"/>
        <v xml:space="preserve">N655WP  </v>
      </c>
      <c r="BE469">
        <v>1</v>
      </c>
      <c r="BG469">
        <v>0</v>
      </c>
      <c r="BH469">
        <v>0</v>
      </c>
      <c r="BI469">
        <v>0</v>
      </c>
      <c r="BJ469">
        <v>1700</v>
      </c>
      <c r="BK469">
        <v>0</v>
      </c>
      <c r="BL469" t="s">
        <v>180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>"20:18:50.479"</f>
        <v>20:18:50.479</v>
      </c>
      <c r="CF469">
        <v>478630290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7</v>
      </c>
      <c r="CY469">
        <v>7</v>
      </c>
      <c r="CZ469" t="s">
        <v>131</v>
      </c>
      <c r="DA469">
        <v>404</v>
      </c>
      <c r="DB469">
        <v>0</v>
      </c>
      <c r="DC469" t="s">
        <v>152</v>
      </c>
      <c r="DD469" t="s">
        <v>153</v>
      </c>
      <c r="DG469">
        <v>13922345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25">
      <c r="A470" t="str">
        <f>"10/06/2022 20:18:51.770"</f>
        <v>10/06/2022 20:18:51.770</v>
      </c>
      <c r="C470" t="str">
        <f t="shared" si="46"/>
        <v>FFDFD3C0</v>
      </c>
      <c r="D470" t="s">
        <v>134</v>
      </c>
      <c r="E470">
        <v>5</v>
      </c>
      <c r="F470">
        <v>1005</v>
      </c>
      <c r="G470" t="s">
        <v>155</v>
      </c>
      <c r="J470" t="s">
        <v>136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"20:18:51.586"</f>
        <v>20:18:51.586</v>
      </c>
      <c r="T470" t="str">
        <f>"20:18:50.686"</f>
        <v>20:18:50.686</v>
      </c>
      <c r="U470" t="str">
        <f t="shared" si="50"/>
        <v>A8A14F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9</v>
      </c>
      <c r="AF470" t="s">
        <v>145</v>
      </c>
      <c r="AG470">
        <v>0</v>
      </c>
      <c r="AH470">
        <v>3</v>
      </c>
      <c r="AI470">
        <v>1</v>
      </c>
      <c r="AJ470">
        <v>0</v>
      </c>
      <c r="AK470" t="s">
        <v>472</v>
      </c>
      <c r="AL470">
        <v>36.121887999999998</v>
      </c>
      <c r="AM470" t="s">
        <v>473</v>
      </c>
      <c r="AN470">
        <v>-79.954998000000003</v>
      </c>
      <c r="AO470">
        <v>100</v>
      </c>
      <c r="AP470">
        <v>1700</v>
      </c>
      <c r="AQ470" t="s">
        <v>129</v>
      </c>
      <c r="AR470">
        <v>55</v>
      </c>
      <c r="AS470">
        <v>51</v>
      </c>
      <c r="AT470">
        <v>384</v>
      </c>
      <c r="BB470" t="str">
        <f t="shared" si="51"/>
        <v>1200</v>
      </c>
      <c r="BC470">
        <v>1</v>
      </c>
      <c r="BD470" t="str">
        <f t="shared" si="47"/>
        <v xml:space="preserve">N655WP  </v>
      </c>
      <c r="BE470">
        <v>1</v>
      </c>
      <c r="BG470">
        <v>0</v>
      </c>
      <c r="BH470">
        <v>0</v>
      </c>
      <c r="BI470">
        <v>0</v>
      </c>
      <c r="BJ470">
        <v>1700</v>
      </c>
      <c r="BK470">
        <v>0</v>
      </c>
      <c r="BL470" t="s">
        <v>148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>"20:18:51.589"</f>
        <v>20:18:51.589</v>
      </c>
      <c r="CF470">
        <v>588522322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7</v>
      </c>
      <c r="CY470">
        <v>7</v>
      </c>
      <c r="CZ470" t="s">
        <v>131</v>
      </c>
      <c r="DA470">
        <v>404</v>
      </c>
      <c r="DB470">
        <v>0</v>
      </c>
      <c r="DC470" t="s">
        <v>152</v>
      </c>
      <c r="DD470" t="s">
        <v>153</v>
      </c>
      <c r="DG470">
        <v>13922580</v>
      </c>
      <c r="DI470">
        <v>1</v>
      </c>
      <c r="DJ470">
        <v>0</v>
      </c>
      <c r="DK470">
        <v>0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25">
      <c r="A471" t="str">
        <f>"10/06/2022 20:18:51.770"</f>
        <v>10/06/2022 20:18:51.770</v>
      </c>
      <c r="C471" t="str">
        <f t="shared" si="46"/>
        <v>FFDFD3C0</v>
      </c>
      <c r="D471" t="s">
        <v>134</v>
      </c>
      <c r="E471">
        <v>4</v>
      </c>
      <c r="F471">
        <v>1004</v>
      </c>
      <c r="G471" t="s">
        <v>135</v>
      </c>
      <c r="J471" t="s">
        <v>136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"20:18:51.586"</f>
        <v>20:18:51.586</v>
      </c>
      <c r="T471" t="str">
        <f>"20:18:51.086"</f>
        <v>20:18:51.086</v>
      </c>
      <c r="U471" t="str">
        <f t="shared" si="50"/>
        <v>A8A14F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9</v>
      </c>
      <c r="AF471" t="s">
        <v>125</v>
      </c>
      <c r="AG471">
        <v>0</v>
      </c>
      <c r="AH471">
        <v>3</v>
      </c>
      <c r="AI471">
        <v>1</v>
      </c>
      <c r="AJ471">
        <v>0</v>
      </c>
      <c r="AK471" t="s">
        <v>472</v>
      </c>
      <c r="AL471">
        <v>36.121887999999998</v>
      </c>
      <c r="AM471" t="s">
        <v>473</v>
      </c>
      <c r="AN471">
        <v>-79.954998000000003</v>
      </c>
      <c r="AO471">
        <v>100</v>
      </c>
      <c r="AP471">
        <v>1700</v>
      </c>
      <c r="AQ471" t="s">
        <v>129</v>
      </c>
      <c r="AR471">
        <v>55</v>
      </c>
      <c r="AS471">
        <v>51</v>
      </c>
      <c r="AT471">
        <v>384</v>
      </c>
      <c r="BB471" t="str">
        <f t="shared" si="51"/>
        <v>1200</v>
      </c>
      <c r="BC471">
        <v>1</v>
      </c>
      <c r="BD471" t="str">
        <f t="shared" si="47"/>
        <v xml:space="preserve">N655WP  </v>
      </c>
      <c r="BE471">
        <v>1</v>
      </c>
      <c r="BG471">
        <v>0</v>
      </c>
      <c r="BH471">
        <v>0</v>
      </c>
      <c r="BI471">
        <v>0</v>
      </c>
      <c r="BJ471">
        <v>1725</v>
      </c>
      <c r="BK471">
        <v>25</v>
      </c>
      <c r="BL471" t="s">
        <v>180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>"20:18:51.589"</f>
        <v>20:18:51.589</v>
      </c>
      <c r="CF471">
        <v>588587815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6</v>
      </c>
      <c r="CY471">
        <v>7</v>
      </c>
      <c r="CZ471" t="s">
        <v>131</v>
      </c>
      <c r="DA471">
        <v>403</v>
      </c>
      <c r="DB471">
        <v>0</v>
      </c>
      <c r="DC471" t="s">
        <v>199</v>
      </c>
      <c r="DD471" t="s">
        <v>200</v>
      </c>
      <c r="DG471">
        <v>281997</v>
      </c>
      <c r="DI471">
        <v>1</v>
      </c>
      <c r="DJ471">
        <v>0</v>
      </c>
      <c r="DK471">
        <v>1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25">
      <c r="A472" t="str">
        <f>"10/06/2022 20:18:51.770"</f>
        <v>10/06/2022 20:18:51.770</v>
      </c>
      <c r="C472" t="str">
        <f t="shared" si="46"/>
        <v>FFDFD3C0</v>
      </c>
      <c r="D472" t="s">
        <v>123</v>
      </c>
      <c r="E472">
        <v>27</v>
      </c>
      <c r="H472">
        <v>102</v>
      </c>
      <c r="I472" t="s">
        <v>151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"20:18:51.586"</f>
        <v>20:18:51.586</v>
      </c>
      <c r="T472" t="str">
        <f>"20:18:51.086"</f>
        <v>20:18:51.086</v>
      </c>
      <c r="U472" t="str">
        <f t="shared" si="50"/>
        <v>A8A14F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9</v>
      </c>
      <c r="AF472" t="s">
        <v>125</v>
      </c>
      <c r="AG472">
        <v>0</v>
      </c>
      <c r="AH472">
        <v>3</v>
      </c>
      <c r="AI472">
        <v>1</v>
      </c>
      <c r="AJ472">
        <v>0</v>
      </c>
      <c r="AK472" t="s">
        <v>472</v>
      </c>
      <c r="AL472">
        <v>36.121887999999998</v>
      </c>
      <c r="AM472" t="s">
        <v>473</v>
      </c>
      <c r="AN472">
        <v>-79.954998000000003</v>
      </c>
      <c r="AO472">
        <v>100</v>
      </c>
      <c r="AP472">
        <v>1700</v>
      </c>
      <c r="AQ472" t="s">
        <v>129</v>
      </c>
      <c r="AR472">
        <v>55</v>
      </c>
      <c r="AS472">
        <v>51</v>
      </c>
      <c r="AT472">
        <v>384</v>
      </c>
      <c r="BB472" t="str">
        <f t="shared" si="51"/>
        <v>1200</v>
      </c>
      <c r="BC472">
        <v>1</v>
      </c>
      <c r="BD472" t="str">
        <f t="shared" si="47"/>
        <v xml:space="preserve">N655WP  </v>
      </c>
      <c r="BE472">
        <v>1</v>
      </c>
      <c r="BG472">
        <v>0</v>
      </c>
      <c r="BH472">
        <v>0</v>
      </c>
      <c r="BI472">
        <v>0</v>
      </c>
      <c r="BJ472">
        <v>1725</v>
      </c>
      <c r="BK472">
        <v>25</v>
      </c>
      <c r="BL472" t="s">
        <v>180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>"20:18:51.589"</f>
        <v>20:18:51.589</v>
      </c>
      <c r="CF472">
        <v>588587815</v>
      </c>
      <c r="CS472">
        <v>3</v>
      </c>
      <c r="CT472">
        <v>2</v>
      </c>
      <c r="CU472">
        <v>0</v>
      </c>
      <c r="CV472">
        <v>2</v>
      </c>
      <c r="CW472">
        <v>0</v>
      </c>
      <c r="CX472">
        <v>6</v>
      </c>
      <c r="CY472">
        <v>7</v>
      </c>
      <c r="CZ472" t="s">
        <v>131</v>
      </c>
      <c r="DA472">
        <v>403</v>
      </c>
      <c r="DB472">
        <v>0</v>
      </c>
      <c r="DC472" t="s">
        <v>199</v>
      </c>
      <c r="DD472" t="s">
        <v>200</v>
      </c>
      <c r="DG472">
        <v>281997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25">
      <c r="A473" t="str">
        <f>"10/06/2022 20:18:51.770"</f>
        <v>10/06/2022 20:18:51.770</v>
      </c>
      <c r="C473" t="str">
        <f t="shared" si="46"/>
        <v>FFDFD3C0</v>
      </c>
      <c r="D473" t="s">
        <v>123</v>
      </c>
      <c r="E473">
        <v>25</v>
      </c>
      <c r="H473">
        <v>100</v>
      </c>
      <c r="I473" t="s">
        <v>124</v>
      </c>
      <c r="J473" t="s">
        <v>125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"20:18:51.586"</f>
        <v>20:18:51.586</v>
      </c>
      <c r="T473" t="str">
        <f>"20:18:51.086"</f>
        <v>20:18:51.086</v>
      </c>
      <c r="U473" t="str">
        <f t="shared" si="50"/>
        <v>A8A14F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9</v>
      </c>
      <c r="AF473" t="s">
        <v>125</v>
      </c>
      <c r="AG473">
        <v>0</v>
      </c>
      <c r="AH473">
        <v>3</v>
      </c>
      <c r="AI473">
        <v>1</v>
      </c>
      <c r="AJ473">
        <v>0</v>
      </c>
      <c r="AK473" t="s">
        <v>472</v>
      </c>
      <c r="AL473">
        <v>36.121887999999998</v>
      </c>
      <c r="AM473" t="s">
        <v>473</v>
      </c>
      <c r="AN473">
        <v>-79.954998000000003</v>
      </c>
      <c r="AO473">
        <v>100</v>
      </c>
      <c r="AP473">
        <v>1700</v>
      </c>
      <c r="AQ473" t="s">
        <v>129</v>
      </c>
      <c r="AR473">
        <v>55</v>
      </c>
      <c r="AS473">
        <v>51</v>
      </c>
      <c r="AT473">
        <v>384</v>
      </c>
      <c r="BB473" t="str">
        <f t="shared" si="51"/>
        <v>1200</v>
      </c>
      <c r="BC473">
        <v>1</v>
      </c>
      <c r="BD473" t="str">
        <f t="shared" si="47"/>
        <v xml:space="preserve">N655WP  </v>
      </c>
      <c r="BE473">
        <v>1</v>
      </c>
      <c r="BG473">
        <v>0</v>
      </c>
      <c r="BH473">
        <v>0</v>
      </c>
      <c r="BI473">
        <v>0</v>
      </c>
      <c r="BJ473">
        <v>1725</v>
      </c>
      <c r="BK473">
        <v>25</v>
      </c>
      <c r="BL473" t="s">
        <v>180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>"20:18:51.589"</f>
        <v>20:18:51.589</v>
      </c>
      <c r="CF473">
        <v>588587815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6</v>
      </c>
      <c r="CY473">
        <v>7</v>
      </c>
      <c r="CZ473" t="s">
        <v>131</v>
      </c>
      <c r="DA473">
        <v>403</v>
      </c>
      <c r="DB473">
        <v>0</v>
      </c>
      <c r="DC473" t="s">
        <v>199</v>
      </c>
      <c r="DD473" t="s">
        <v>200</v>
      </c>
      <c r="DG473">
        <v>281997</v>
      </c>
      <c r="DI473">
        <v>1</v>
      </c>
      <c r="DJ473">
        <v>0</v>
      </c>
      <c r="DK473">
        <v>0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25">
      <c r="A474" t="str">
        <f>"10/06/2022 20:18:52.723"</f>
        <v>10/06/2022 20:18:52.723</v>
      </c>
      <c r="C474" t="str">
        <f t="shared" si="46"/>
        <v>FFDFD3C0</v>
      </c>
      <c r="D474" t="s">
        <v>134</v>
      </c>
      <c r="E474">
        <v>4</v>
      </c>
      <c r="F474">
        <v>1004</v>
      </c>
      <c r="G474" t="s">
        <v>135</v>
      </c>
      <c r="J474" t="s">
        <v>136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"20:18:52.531"</f>
        <v>20:18:52.531</v>
      </c>
      <c r="T474" t="str">
        <f>"20:18:52.431"</f>
        <v>20:18:52.431</v>
      </c>
      <c r="U474" t="str">
        <f t="shared" si="50"/>
        <v>A8A14F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9</v>
      </c>
      <c r="AF474" t="s">
        <v>125</v>
      </c>
      <c r="AG474">
        <v>0</v>
      </c>
      <c r="AH474">
        <v>3</v>
      </c>
      <c r="AI474">
        <v>1</v>
      </c>
      <c r="AJ474">
        <v>0</v>
      </c>
      <c r="AK474" t="s">
        <v>474</v>
      </c>
      <c r="AL474">
        <v>36.122123999999999</v>
      </c>
      <c r="AM474" t="s">
        <v>475</v>
      </c>
      <c r="AN474">
        <v>-79.954697999999993</v>
      </c>
      <c r="AO474">
        <v>100</v>
      </c>
      <c r="AP474">
        <v>1700</v>
      </c>
      <c r="AQ474" t="s">
        <v>129</v>
      </c>
      <c r="AR474">
        <v>56</v>
      </c>
      <c r="AS474">
        <v>50</v>
      </c>
      <c r="AT474">
        <v>384</v>
      </c>
      <c r="BB474" t="str">
        <f t="shared" si="51"/>
        <v>1200</v>
      </c>
      <c r="BC474">
        <v>1</v>
      </c>
      <c r="BD474" t="str">
        <f t="shared" si="47"/>
        <v xml:space="preserve">N655WP  </v>
      </c>
      <c r="BE474">
        <v>1</v>
      </c>
      <c r="BG474">
        <v>0</v>
      </c>
      <c r="BH474">
        <v>0</v>
      </c>
      <c r="BI474">
        <v>0</v>
      </c>
      <c r="BJ474">
        <v>1725</v>
      </c>
      <c r="BK474">
        <v>25</v>
      </c>
      <c r="BL474" t="s">
        <v>180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>"20:18:52.533"</f>
        <v>20:18:52.533</v>
      </c>
      <c r="CF474">
        <v>533430418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7</v>
      </c>
      <c r="CY474">
        <v>7</v>
      </c>
      <c r="CZ474" t="s">
        <v>131</v>
      </c>
      <c r="DA474">
        <v>404</v>
      </c>
      <c r="DB474">
        <v>0</v>
      </c>
      <c r="DC474" t="s">
        <v>152</v>
      </c>
      <c r="DD474" t="s">
        <v>153</v>
      </c>
      <c r="DG474">
        <v>13922788</v>
      </c>
      <c r="DI474">
        <v>1</v>
      </c>
      <c r="DJ474">
        <v>0</v>
      </c>
      <c r="DK474">
        <v>0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25">
      <c r="A475" t="str">
        <f>"10/06/2022 20:18:52.833"</f>
        <v>10/06/2022 20:18:52.833</v>
      </c>
      <c r="C475" t="str">
        <f t="shared" si="46"/>
        <v>FFDFD3C0</v>
      </c>
      <c r="D475" t="s">
        <v>123</v>
      </c>
      <c r="E475">
        <v>25</v>
      </c>
      <c r="H475">
        <v>100</v>
      </c>
      <c r="I475" t="s">
        <v>124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"20:18:52.531"</f>
        <v>20:18:52.531</v>
      </c>
      <c r="T475" t="str">
        <f>"20:18:52.431"</f>
        <v>20:18:52.431</v>
      </c>
      <c r="U475" t="str">
        <f t="shared" si="50"/>
        <v>A8A14F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9</v>
      </c>
      <c r="AF475" t="s">
        <v>125</v>
      </c>
      <c r="AG475">
        <v>0</v>
      </c>
      <c r="AH475">
        <v>3</v>
      </c>
      <c r="AI475">
        <v>1</v>
      </c>
      <c r="AJ475">
        <v>0</v>
      </c>
      <c r="AK475" t="s">
        <v>474</v>
      </c>
      <c r="AL475">
        <v>36.122123999999999</v>
      </c>
      <c r="AM475" t="s">
        <v>475</v>
      </c>
      <c r="AN475">
        <v>-79.954697999999993</v>
      </c>
      <c r="AO475">
        <v>100</v>
      </c>
      <c r="AP475">
        <v>1700</v>
      </c>
      <c r="AQ475" t="s">
        <v>129</v>
      </c>
      <c r="AR475">
        <v>56</v>
      </c>
      <c r="AS475">
        <v>50</v>
      </c>
      <c r="AT475">
        <v>384</v>
      </c>
      <c r="BB475" t="str">
        <f t="shared" si="51"/>
        <v>1200</v>
      </c>
      <c r="BC475">
        <v>1</v>
      </c>
      <c r="BD475" t="str">
        <f t="shared" si="47"/>
        <v xml:space="preserve">N655WP  </v>
      </c>
      <c r="BE475">
        <v>1</v>
      </c>
      <c r="BG475">
        <v>0</v>
      </c>
      <c r="BH475">
        <v>0</v>
      </c>
      <c r="BI475">
        <v>0</v>
      </c>
      <c r="BJ475">
        <v>1725</v>
      </c>
      <c r="BK475">
        <v>25</v>
      </c>
      <c r="BL475" t="s">
        <v>180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>"20:18:52.533"</f>
        <v>20:18:52.533</v>
      </c>
      <c r="CF475">
        <v>533430418</v>
      </c>
      <c r="CS475">
        <v>3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131</v>
      </c>
      <c r="DA475">
        <v>404</v>
      </c>
      <c r="DB475">
        <v>0</v>
      </c>
      <c r="DC475" t="s">
        <v>152</v>
      </c>
      <c r="DD475" t="s">
        <v>153</v>
      </c>
      <c r="DG475">
        <v>13922788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25">
      <c r="A476" t="str">
        <f>"10/06/2022 20:18:52.833"</f>
        <v>10/06/2022 20:18:52.833</v>
      </c>
      <c r="C476" t="str">
        <f t="shared" si="46"/>
        <v>FFDFD3C0</v>
      </c>
      <c r="D476" t="s">
        <v>123</v>
      </c>
      <c r="E476">
        <v>27</v>
      </c>
      <c r="H476">
        <v>102</v>
      </c>
      <c r="I476" t="s">
        <v>151</v>
      </c>
      <c r="J476" t="s">
        <v>125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"20:18:52.531"</f>
        <v>20:18:52.531</v>
      </c>
      <c r="T476" t="str">
        <f>"20:18:52.431"</f>
        <v>20:18:52.431</v>
      </c>
      <c r="U476" t="str">
        <f t="shared" si="50"/>
        <v>A8A14F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9</v>
      </c>
      <c r="AF476" t="s">
        <v>125</v>
      </c>
      <c r="AG476">
        <v>0</v>
      </c>
      <c r="AH476">
        <v>3</v>
      </c>
      <c r="AI476">
        <v>1</v>
      </c>
      <c r="AJ476">
        <v>0</v>
      </c>
      <c r="AK476" t="s">
        <v>474</v>
      </c>
      <c r="AL476">
        <v>36.122123999999999</v>
      </c>
      <c r="AM476" t="s">
        <v>475</v>
      </c>
      <c r="AN476">
        <v>-79.954697999999993</v>
      </c>
      <c r="AO476">
        <v>100</v>
      </c>
      <c r="AP476">
        <v>1700</v>
      </c>
      <c r="AQ476" t="s">
        <v>129</v>
      </c>
      <c r="AR476">
        <v>56</v>
      </c>
      <c r="AS476">
        <v>50</v>
      </c>
      <c r="AT476">
        <v>384</v>
      </c>
      <c r="BB476" t="str">
        <f t="shared" si="51"/>
        <v>1200</v>
      </c>
      <c r="BC476">
        <v>1</v>
      </c>
      <c r="BD476" t="str">
        <f t="shared" si="47"/>
        <v xml:space="preserve">N655WP  </v>
      </c>
      <c r="BE476">
        <v>1</v>
      </c>
      <c r="BG476">
        <v>0</v>
      </c>
      <c r="BH476">
        <v>0</v>
      </c>
      <c r="BI476">
        <v>0</v>
      </c>
      <c r="BJ476">
        <v>1725</v>
      </c>
      <c r="BK476">
        <v>25</v>
      </c>
      <c r="BL476" t="s">
        <v>180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>"20:18:52.533"</f>
        <v>20:18:52.533</v>
      </c>
      <c r="CF476">
        <v>533430418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7</v>
      </c>
      <c r="CY476">
        <v>7</v>
      </c>
      <c r="CZ476" t="s">
        <v>131</v>
      </c>
      <c r="DA476">
        <v>404</v>
      </c>
      <c r="DB476">
        <v>0</v>
      </c>
      <c r="DC476" t="s">
        <v>152</v>
      </c>
      <c r="DD476" t="s">
        <v>153</v>
      </c>
      <c r="DG476">
        <v>13922788</v>
      </c>
      <c r="DI476">
        <v>1</v>
      </c>
      <c r="DJ476">
        <v>0</v>
      </c>
      <c r="DK476">
        <v>0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25">
      <c r="A477" t="str">
        <f>"10/06/2022 20:18:52.833"</f>
        <v>10/06/2022 20:18:52.833</v>
      </c>
      <c r="C477" t="str">
        <f t="shared" si="46"/>
        <v>FFDFD3C0</v>
      </c>
      <c r="D477" t="s">
        <v>134</v>
      </c>
      <c r="E477">
        <v>5</v>
      </c>
      <c r="F477">
        <v>1005</v>
      </c>
      <c r="G477" t="s">
        <v>155</v>
      </c>
      <c r="J477" t="s">
        <v>136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"20:18:52.531"</f>
        <v>20:18:52.531</v>
      </c>
      <c r="T477" t="str">
        <f>"20:18:52.431"</f>
        <v>20:18:52.431</v>
      </c>
      <c r="U477" t="str">
        <f t="shared" si="50"/>
        <v>A8A14F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9</v>
      </c>
      <c r="AF477" t="s">
        <v>145</v>
      </c>
      <c r="AG477">
        <v>0</v>
      </c>
      <c r="AH477">
        <v>3</v>
      </c>
      <c r="AI477">
        <v>1</v>
      </c>
      <c r="AJ477">
        <v>0</v>
      </c>
      <c r="AK477" t="s">
        <v>474</v>
      </c>
      <c r="AL477">
        <v>36.122123999999999</v>
      </c>
      <c r="AM477" t="s">
        <v>475</v>
      </c>
      <c r="AN477">
        <v>-79.954697999999993</v>
      </c>
      <c r="AO477">
        <v>100</v>
      </c>
      <c r="AP477">
        <v>1700</v>
      </c>
      <c r="AQ477" t="s">
        <v>129</v>
      </c>
      <c r="AR477">
        <v>56</v>
      </c>
      <c r="AS477">
        <v>50</v>
      </c>
      <c r="AT477">
        <v>384</v>
      </c>
      <c r="BB477" t="str">
        <f t="shared" si="51"/>
        <v>1200</v>
      </c>
      <c r="BC477">
        <v>1</v>
      </c>
      <c r="BD477" t="str">
        <f t="shared" si="47"/>
        <v xml:space="preserve">N655WP  </v>
      </c>
      <c r="BE477">
        <v>1</v>
      </c>
      <c r="BG477">
        <v>0</v>
      </c>
      <c r="BH477">
        <v>0</v>
      </c>
      <c r="BI477">
        <v>0</v>
      </c>
      <c r="BJ477">
        <v>1725</v>
      </c>
      <c r="BK477">
        <v>25</v>
      </c>
      <c r="BL477" t="s">
        <v>148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>"20:18:52.533"</f>
        <v>20:18:52.533</v>
      </c>
      <c r="CF477">
        <v>533430418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7</v>
      </c>
      <c r="CY477">
        <v>7</v>
      </c>
      <c r="CZ477" t="s">
        <v>131</v>
      </c>
      <c r="DA477">
        <v>404</v>
      </c>
      <c r="DB477">
        <v>0</v>
      </c>
      <c r="DC477" t="s">
        <v>152</v>
      </c>
      <c r="DD477" t="s">
        <v>153</v>
      </c>
      <c r="DG477">
        <v>13922788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25">
      <c r="A478" t="str">
        <f>"10/06/2022 20:18:53.708"</f>
        <v>10/06/2022 20:18:53.708</v>
      </c>
      <c r="C478" t="str">
        <f t="shared" si="46"/>
        <v>FFDFD3C0</v>
      </c>
      <c r="D478" t="s">
        <v>123</v>
      </c>
      <c r="E478">
        <v>27</v>
      </c>
      <c r="H478">
        <v>102</v>
      </c>
      <c r="I478" t="s">
        <v>151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"20:18:53.461"</f>
        <v>20:18:53.461</v>
      </c>
      <c r="T478" t="str">
        <f>"20:18:53.061"</f>
        <v>20:18:53.061</v>
      </c>
      <c r="U478" t="str">
        <f t="shared" si="50"/>
        <v>A8A14F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9</v>
      </c>
      <c r="AF478" t="s">
        <v>125</v>
      </c>
      <c r="AG478">
        <v>0</v>
      </c>
      <c r="AH478">
        <v>3</v>
      </c>
      <c r="AI478">
        <v>1</v>
      </c>
      <c r="AJ478">
        <v>0</v>
      </c>
      <c r="AK478" t="s">
        <v>476</v>
      </c>
      <c r="AL478">
        <v>36.122317000000002</v>
      </c>
      <c r="AM478" t="s">
        <v>477</v>
      </c>
      <c r="AN478">
        <v>-79.954441000000003</v>
      </c>
      <c r="AO478">
        <v>100</v>
      </c>
      <c r="AP478">
        <v>1800</v>
      </c>
      <c r="AQ478" t="s">
        <v>129</v>
      </c>
      <c r="AR478">
        <v>57</v>
      </c>
      <c r="AS478">
        <v>49</v>
      </c>
      <c r="AT478">
        <v>320</v>
      </c>
      <c r="BB478" t="str">
        <f t="shared" si="51"/>
        <v>1200</v>
      </c>
      <c r="BC478">
        <v>1</v>
      </c>
      <c r="BD478" t="str">
        <f t="shared" si="47"/>
        <v xml:space="preserve">N655WP  </v>
      </c>
      <c r="BE478">
        <v>1</v>
      </c>
      <c r="BG478">
        <v>0</v>
      </c>
      <c r="BH478">
        <v>0</v>
      </c>
      <c r="BI478">
        <v>0</v>
      </c>
      <c r="BJ478">
        <v>1725</v>
      </c>
      <c r="BK478">
        <v>-75</v>
      </c>
      <c r="BL478" t="s">
        <v>180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t="str">
        <f>"20:18:53.463"</f>
        <v>20:18:53.463</v>
      </c>
      <c r="CF478">
        <v>463339967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7</v>
      </c>
      <c r="CY478">
        <v>7</v>
      </c>
      <c r="CZ478" t="s">
        <v>131</v>
      </c>
      <c r="DA478">
        <v>404</v>
      </c>
      <c r="DB478">
        <v>0</v>
      </c>
      <c r="DC478" t="s">
        <v>152</v>
      </c>
      <c r="DD478" t="s">
        <v>153</v>
      </c>
      <c r="DG478">
        <v>13922978</v>
      </c>
      <c r="DI478">
        <v>1</v>
      </c>
      <c r="DJ478">
        <v>0</v>
      </c>
      <c r="DK478">
        <v>0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25">
      <c r="A479" t="str">
        <f>"10/06/2022 20:18:53.708"</f>
        <v>10/06/2022 20:18:53.708</v>
      </c>
      <c r="C479" t="str">
        <f t="shared" si="46"/>
        <v>FFDFD3C0</v>
      </c>
      <c r="D479" t="s">
        <v>134</v>
      </c>
      <c r="E479">
        <v>4</v>
      </c>
      <c r="F479">
        <v>1004</v>
      </c>
      <c r="G479" t="s">
        <v>135</v>
      </c>
      <c r="J479" t="s">
        <v>136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"20:18:53.461"</f>
        <v>20:18:53.461</v>
      </c>
      <c r="T479" t="str">
        <f>"20:18:53.061"</f>
        <v>20:18:53.061</v>
      </c>
      <c r="U479" t="str">
        <f t="shared" si="50"/>
        <v>A8A14F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9</v>
      </c>
      <c r="AF479" t="s">
        <v>125</v>
      </c>
      <c r="AG479">
        <v>0</v>
      </c>
      <c r="AH479">
        <v>3</v>
      </c>
      <c r="AI479">
        <v>1</v>
      </c>
      <c r="AJ479">
        <v>0</v>
      </c>
      <c r="AK479" t="s">
        <v>476</v>
      </c>
      <c r="AL479">
        <v>36.122317000000002</v>
      </c>
      <c r="AM479" t="s">
        <v>477</v>
      </c>
      <c r="AN479">
        <v>-79.954441000000003</v>
      </c>
      <c r="AO479">
        <v>100</v>
      </c>
      <c r="AP479">
        <v>1800</v>
      </c>
      <c r="AQ479" t="s">
        <v>129</v>
      </c>
      <c r="AR479">
        <v>57</v>
      </c>
      <c r="AS479">
        <v>49</v>
      </c>
      <c r="AT479">
        <v>320</v>
      </c>
      <c r="BB479" t="str">
        <f t="shared" si="51"/>
        <v>1200</v>
      </c>
      <c r="BC479">
        <v>1</v>
      </c>
      <c r="BD479" t="str">
        <f t="shared" si="47"/>
        <v xml:space="preserve">N655WP  </v>
      </c>
      <c r="BE479">
        <v>1</v>
      </c>
      <c r="BG479">
        <v>0</v>
      </c>
      <c r="BH479">
        <v>0</v>
      </c>
      <c r="BI479">
        <v>0</v>
      </c>
      <c r="BJ479">
        <v>1725</v>
      </c>
      <c r="BK479">
        <v>-75</v>
      </c>
      <c r="BL479" t="s">
        <v>180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>"20:18:53.463"</f>
        <v>20:18:53.463</v>
      </c>
      <c r="CF479">
        <v>463339967</v>
      </c>
      <c r="CS479">
        <v>3</v>
      </c>
      <c r="CT479">
        <v>2</v>
      </c>
      <c r="CU479">
        <v>0</v>
      </c>
      <c r="CV479">
        <v>2</v>
      </c>
      <c r="CW479">
        <v>0</v>
      </c>
      <c r="CX479">
        <v>7</v>
      </c>
      <c r="CY479">
        <v>7</v>
      </c>
      <c r="CZ479" t="s">
        <v>131</v>
      </c>
      <c r="DA479">
        <v>404</v>
      </c>
      <c r="DB479">
        <v>0</v>
      </c>
      <c r="DC479" t="s">
        <v>152</v>
      </c>
      <c r="DD479" t="s">
        <v>153</v>
      </c>
      <c r="DG479">
        <v>13922978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25">
      <c r="A480" t="str">
        <f>"10/06/2022 20:18:53.708"</f>
        <v>10/06/2022 20:18:53.708</v>
      </c>
      <c r="C480" t="str">
        <f t="shared" si="46"/>
        <v>FFDFD3C0</v>
      </c>
      <c r="D480" t="s">
        <v>123</v>
      </c>
      <c r="E480">
        <v>25</v>
      </c>
      <c r="H480">
        <v>100</v>
      </c>
      <c r="I480" t="s">
        <v>124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"20:18:53.461"</f>
        <v>20:18:53.461</v>
      </c>
      <c r="T480" t="str">
        <f>"20:18:53.061"</f>
        <v>20:18:53.061</v>
      </c>
      <c r="U480" t="str">
        <f t="shared" si="50"/>
        <v>A8A14F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9</v>
      </c>
      <c r="AF480" t="s">
        <v>125</v>
      </c>
      <c r="AG480">
        <v>0</v>
      </c>
      <c r="AH480">
        <v>3</v>
      </c>
      <c r="AI480">
        <v>1</v>
      </c>
      <c r="AJ480">
        <v>0</v>
      </c>
      <c r="AK480" t="s">
        <v>476</v>
      </c>
      <c r="AL480">
        <v>36.122317000000002</v>
      </c>
      <c r="AM480" t="s">
        <v>477</v>
      </c>
      <c r="AN480">
        <v>-79.954441000000003</v>
      </c>
      <c r="AO480">
        <v>100</v>
      </c>
      <c r="AP480">
        <v>1800</v>
      </c>
      <c r="AQ480" t="s">
        <v>129</v>
      </c>
      <c r="AR480">
        <v>57</v>
      </c>
      <c r="AS480">
        <v>49</v>
      </c>
      <c r="AT480">
        <v>320</v>
      </c>
      <c r="BB480" t="str">
        <f t="shared" si="51"/>
        <v>1200</v>
      </c>
      <c r="BC480">
        <v>1</v>
      </c>
      <c r="BD480" t="str">
        <f t="shared" si="47"/>
        <v xml:space="preserve">N655WP  </v>
      </c>
      <c r="BE480">
        <v>1</v>
      </c>
      <c r="BG480">
        <v>0</v>
      </c>
      <c r="BH480">
        <v>0</v>
      </c>
      <c r="BI480">
        <v>0</v>
      </c>
      <c r="BJ480">
        <v>1725</v>
      </c>
      <c r="BK480">
        <v>-75</v>
      </c>
      <c r="BL480" t="s">
        <v>180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t="str">
        <f>"20:18:53.463"</f>
        <v>20:18:53.463</v>
      </c>
      <c r="CF480">
        <v>463339967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131</v>
      </c>
      <c r="DA480">
        <v>404</v>
      </c>
      <c r="DB480">
        <v>0</v>
      </c>
      <c r="DC480" t="s">
        <v>152</v>
      </c>
      <c r="DD480" t="s">
        <v>153</v>
      </c>
      <c r="DG480">
        <v>13922978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25">
      <c r="A481" t="str">
        <f>"10/06/2022 20:18:53.723"</f>
        <v>10/06/2022 20:18:53.723</v>
      </c>
      <c r="C481" t="str">
        <f t="shared" ref="C481:C544" si="53">"FFDFD3C0"</f>
        <v>FFDFD3C0</v>
      </c>
      <c r="D481" t="s">
        <v>134</v>
      </c>
      <c r="E481">
        <v>5</v>
      </c>
      <c r="F481">
        <v>1005</v>
      </c>
      <c r="G481" t="s">
        <v>155</v>
      </c>
      <c r="J481" t="s">
        <v>136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"20:18:53.461"</f>
        <v>20:18:53.461</v>
      </c>
      <c r="T481" t="str">
        <f>"20:18:53.061"</f>
        <v>20:18:53.061</v>
      </c>
      <c r="U481" t="str">
        <f t="shared" si="50"/>
        <v>A8A14F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9</v>
      </c>
      <c r="AF481" t="s">
        <v>145</v>
      </c>
      <c r="AG481">
        <v>0</v>
      </c>
      <c r="AH481">
        <v>3</v>
      </c>
      <c r="AI481">
        <v>1</v>
      </c>
      <c r="AJ481">
        <v>0</v>
      </c>
      <c r="AK481" t="s">
        <v>476</v>
      </c>
      <c r="AL481">
        <v>36.122317000000002</v>
      </c>
      <c r="AM481" t="s">
        <v>477</v>
      </c>
      <c r="AN481">
        <v>-79.954441000000003</v>
      </c>
      <c r="AO481">
        <v>100</v>
      </c>
      <c r="AP481">
        <v>1800</v>
      </c>
      <c r="AQ481" t="s">
        <v>129</v>
      </c>
      <c r="AR481">
        <v>57</v>
      </c>
      <c r="AS481">
        <v>49</v>
      </c>
      <c r="AT481">
        <v>320</v>
      </c>
      <c r="BB481" t="str">
        <f t="shared" si="51"/>
        <v>1200</v>
      </c>
      <c r="BC481">
        <v>1</v>
      </c>
      <c r="BD481" t="str">
        <f t="shared" ref="BD481:BD544" si="54">"N655WP  "</f>
        <v xml:space="preserve">N655WP  </v>
      </c>
      <c r="BE481">
        <v>1</v>
      </c>
      <c r="BG481">
        <v>0</v>
      </c>
      <c r="BH481">
        <v>0</v>
      </c>
      <c r="BI481">
        <v>0</v>
      </c>
      <c r="BJ481">
        <v>1725</v>
      </c>
      <c r="BK481">
        <v>-75</v>
      </c>
      <c r="BL481" t="s">
        <v>148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t="str">
        <f>"20:18:53.463"</f>
        <v>20:18:53.463</v>
      </c>
      <c r="CF481">
        <v>463339967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131</v>
      </c>
      <c r="DA481">
        <v>404</v>
      </c>
      <c r="DB481">
        <v>0</v>
      </c>
      <c r="DC481" t="s">
        <v>152</v>
      </c>
      <c r="DD481" t="s">
        <v>153</v>
      </c>
      <c r="DG481">
        <v>13922978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25">
      <c r="A482" t="str">
        <f>"10/06/2022 20:18:54.770"</f>
        <v>10/06/2022 20:18:54.770</v>
      </c>
      <c r="C482" t="str">
        <f t="shared" si="53"/>
        <v>FFDFD3C0</v>
      </c>
      <c r="D482" t="s">
        <v>123</v>
      </c>
      <c r="E482">
        <v>25</v>
      </c>
      <c r="H482">
        <v>100</v>
      </c>
      <c r="I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"20:18:54.508"</f>
        <v>20:18:54.508</v>
      </c>
      <c r="T482" t="str">
        <f>"20:18:54.108"</f>
        <v>20:18:54.108</v>
      </c>
      <c r="U482" t="str">
        <f t="shared" si="50"/>
        <v>A8A14F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9</v>
      </c>
      <c r="AF482" t="s">
        <v>125</v>
      </c>
      <c r="AG482">
        <v>0</v>
      </c>
      <c r="AH482">
        <v>3</v>
      </c>
      <c r="AI482">
        <v>1</v>
      </c>
      <c r="AJ482">
        <v>0</v>
      </c>
      <c r="AK482" t="s">
        <v>478</v>
      </c>
      <c r="AL482">
        <v>36.122532</v>
      </c>
      <c r="AM482" t="s">
        <v>479</v>
      </c>
      <c r="AN482">
        <v>-79.954053999999999</v>
      </c>
      <c r="AO482">
        <v>100</v>
      </c>
      <c r="AP482">
        <v>1800</v>
      </c>
      <c r="AQ482" t="s">
        <v>129</v>
      </c>
      <c r="AR482">
        <v>58</v>
      </c>
      <c r="AS482">
        <v>48</v>
      </c>
      <c r="AT482">
        <v>256</v>
      </c>
      <c r="BB482" t="str">
        <f t="shared" si="51"/>
        <v>1200</v>
      </c>
      <c r="BC482">
        <v>1</v>
      </c>
      <c r="BD482" t="str">
        <f t="shared" si="54"/>
        <v xml:space="preserve">N655WP  </v>
      </c>
      <c r="BE482">
        <v>1</v>
      </c>
      <c r="BG482">
        <v>0</v>
      </c>
      <c r="BH482">
        <v>0</v>
      </c>
      <c r="BI482">
        <v>0</v>
      </c>
      <c r="BJ482">
        <v>1725</v>
      </c>
      <c r="BK482">
        <v>-75</v>
      </c>
      <c r="BL482" t="s">
        <v>180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>"20:18:54.513"</f>
        <v>20:18:54.513</v>
      </c>
      <c r="CF482">
        <v>513237843</v>
      </c>
      <c r="CS482">
        <v>3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131</v>
      </c>
      <c r="DA482">
        <v>404</v>
      </c>
      <c r="DB482">
        <v>0</v>
      </c>
      <c r="DC482" t="s">
        <v>152</v>
      </c>
      <c r="DD482" t="s">
        <v>153</v>
      </c>
      <c r="DG482">
        <v>13923196</v>
      </c>
      <c r="DI482">
        <v>1</v>
      </c>
      <c r="DJ482">
        <v>0</v>
      </c>
      <c r="DK482">
        <v>0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25">
      <c r="A483" t="str">
        <f>"10/06/2022 20:18:54.770"</f>
        <v>10/06/2022 20:18:54.770</v>
      </c>
      <c r="C483" t="str">
        <f t="shared" si="53"/>
        <v>FFDFD3C0</v>
      </c>
      <c r="D483" t="s">
        <v>134</v>
      </c>
      <c r="E483">
        <v>5</v>
      </c>
      <c r="F483">
        <v>1005</v>
      </c>
      <c r="G483" t="s">
        <v>155</v>
      </c>
      <c r="J483" t="s">
        <v>136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"20:18:54.508"</f>
        <v>20:18:54.508</v>
      </c>
      <c r="T483" t="str">
        <f>"20:18:54.108"</f>
        <v>20:18:54.108</v>
      </c>
      <c r="U483" t="str">
        <f t="shared" si="50"/>
        <v>A8A14F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9</v>
      </c>
      <c r="AF483" t="s">
        <v>145</v>
      </c>
      <c r="AG483">
        <v>0</v>
      </c>
      <c r="AH483">
        <v>3</v>
      </c>
      <c r="AI483">
        <v>1</v>
      </c>
      <c r="AJ483">
        <v>0</v>
      </c>
      <c r="AK483" t="s">
        <v>478</v>
      </c>
      <c r="AL483">
        <v>36.122532</v>
      </c>
      <c r="AM483" t="s">
        <v>479</v>
      </c>
      <c r="AN483">
        <v>-79.954053999999999</v>
      </c>
      <c r="AO483">
        <v>100</v>
      </c>
      <c r="AP483">
        <v>1800</v>
      </c>
      <c r="AQ483" t="s">
        <v>129</v>
      </c>
      <c r="AR483">
        <v>58</v>
      </c>
      <c r="AS483">
        <v>48</v>
      </c>
      <c r="AT483">
        <v>256</v>
      </c>
      <c r="BB483" t="str">
        <f t="shared" si="51"/>
        <v>1200</v>
      </c>
      <c r="BC483">
        <v>1</v>
      </c>
      <c r="BD483" t="str">
        <f t="shared" si="54"/>
        <v xml:space="preserve">N655WP  </v>
      </c>
      <c r="BE483">
        <v>1</v>
      </c>
      <c r="BG483">
        <v>0</v>
      </c>
      <c r="BH483">
        <v>0</v>
      </c>
      <c r="BI483">
        <v>0</v>
      </c>
      <c r="BJ483">
        <v>1725</v>
      </c>
      <c r="BK483">
        <v>-75</v>
      </c>
      <c r="BL483" t="s">
        <v>148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>"20:18:54.513"</f>
        <v>20:18:54.513</v>
      </c>
      <c r="CF483">
        <v>513237843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7</v>
      </c>
      <c r="CY483">
        <v>7</v>
      </c>
      <c r="CZ483" t="s">
        <v>131</v>
      </c>
      <c r="DA483">
        <v>404</v>
      </c>
      <c r="DB483">
        <v>0</v>
      </c>
      <c r="DC483" t="s">
        <v>152</v>
      </c>
      <c r="DD483" t="s">
        <v>153</v>
      </c>
      <c r="DG483">
        <v>13923196</v>
      </c>
      <c r="DI483">
        <v>1</v>
      </c>
      <c r="DJ483">
        <v>0</v>
      </c>
      <c r="DK483">
        <v>0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25">
      <c r="A484" t="str">
        <f>"10/06/2022 20:18:54.770"</f>
        <v>10/06/2022 20:18:54.770</v>
      </c>
      <c r="C484" t="str">
        <f t="shared" si="53"/>
        <v>FFDFD3C0</v>
      </c>
      <c r="D484" t="s">
        <v>123</v>
      </c>
      <c r="E484">
        <v>27</v>
      </c>
      <c r="H484">
        <v>102</v>
      </c>
      <c r="I484" t="s">
        <v>151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"20:18:54.508"</f>
        <v>20:18:54.508</v>
      </c>
      <c r="T484" t="str">
        <f>"20:18:54.108"</f>
        <v>20:18:54.108</v>
      </c>
      <c r="U484" t="str">
        <f t="shared" si="50"/>
        <v>A8A14F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9</v>
      </c>
      <c r="AF484" t="s">
        <v>125</v>
      </c>
      <c r="AG484">
        <v>0</v>
      </c>
      <c r="AH484">
        <v>3</v>
      </c>
      <c r="AI484">
        <v>1</v>
      </c>
      <c r="AJ484">
        <v>0</v>
      </c>
      <c r="AK484" t="s">
        <v>478</v>
      </c>
      <c r="AL484">
        <v>36.122532</v>
      </c>
      <c r="AM484" t="s">
        <v>479</v>
      </c>
      <c r="AN484">
        <v>-79.954053999999999</v>
      </c>
      <c r="AO484">
        <v>100</v>
      </c>
      <c r="AP484">
        <v>1800</v>
      </c>
      <c r="AQ484" t="s">
        <v>129</v>
      </c>
      <c r="AR484">
        <v>58</v>
      </c>
      <c r="AS484">
        <v>48</v>
      </c>
      <c r="AT484">
        <v>256</v>
      </c>
      <c r="BB484" t="str">
        <f t="shared" si="51"/>
        <v>1200</v>
      </c>
      <c r="BC484">
        <v>1</v>
      </c>
      <c r="BD484" t="str">
        <f t="shared" si="54"/>
        <v xml:space="preserve">N655WP  </v>
      </c>
      <c r="BE484">
        <v>1</v>
      </c>
      <c r="BG484">
        <v>0</v>
      </c>
      <c r="BH484">
        <v>0</v>
      </c>
      <c r="BI484">
        <v>0</v>
      </c>
      <c r="BJ484">
        <v>1725</v>
      </c>
      <c r="BK484">
        <v>-75</v>
      </c>
      <c r="BL484" t="s">
        <v>180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>"20:18:54.513"</f>
        <v>20:18:54.513</v>
      </c>
      <c r="CF484">
        <v>513237843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7</v>
      </c>
      <c r="CY484">
        <v>7</v>
      </c>
      <c r="CZ484" t="s">
        <v>131</v>
      </c>
      <c r="DA484">
        <v>404</v>
      </c>
      <c r="DB484">
        <v>0</v>
      </c>
      <c r="DC484" t="s">
        <v>152</v>
      </c>
      <c r="DD484" t="s">
        <v>153</v>
      </c>
      <c r="DG484">
        <v>13923196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25">
      <c r="A485" t="str">
        <f>"10/06/2022 20:18:54.770"</f>
        <v>10/06/2022 20:18:54.770</v>
      </c>
      <c r="C485" t="str">
        <f t="shared" si="53"/>
        <v>FFDFD3C0</v>
      </c>
      <c r="D485" t="s">
        <v>134</v>
      </c>
      <c r="E485">
        <v>4</v>
      </c>
      <c r="F485">
        <v>1004</v>
      </c>
      <c r="G485" t="s">
        <v>135</v>
      </c>
      <c r="J485" t="s">
        <v>136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"20:18:54.508"</f>
        <v>20:18:54.508</v>
      </c>
      <c r="T485" t="str">
        <f>"20:18:54.108"</f>
        <v>20:18:54.108</v>
      </c>
      <c r="U485" t="str">
        <f t="shared" si="50"/>
        <v>A8A14F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9</v>
      </c>
      <c r="AF485" t="s">
        <v>125</v>
      </c>
      <c r="AG485">
        <v>0</v>
      </c>
      <c r="AH485">
        <v>3</v>
      </c>
      <c r="AI485">
        <v>1</v>
      </c>
      <c r="AJ485">
        <v>0</v>
      </c>
      <c r="AK485" t="s">
        <v>478</v>
      </c>
      <c r="AL485">
        <v>36.122532</v>
      </c>
      <c r="AM485" t="s">
        <v>479</v>
      </c>
      <c r="AN485">
        <v>-79.954053999999999</v>
      </c>
      <c r="AO485">
        <v>100</v>
      </c>
      <c r="AP485">
        <v>1800</v>
      </c>
      <c r="AQ485" t="s">
        <v>129</v>
      </c>
      <c r="AR485">
        <v>58</v>
      </c>
      <c r="AS485">
        <v>48</v>
      </c>
      <c r="AT485">
        <v>256</v>
      </c>
      <c r="BB485" t="str">
        <f t="shared" si="51"/>
        <v>1200</v>
      </c>
      <c r="BC485">
        <v>1</v>
      </c>
      <c r="BD485" t="str">
        <f t="shared" si="54"/>
        <v xml:space="preserve">N655WP  </v>
      </c>
      <c r="BE485">
        <v>1</v>
      </c>
      <c r="BG485">
        <v>0</v>
      </c>
      <c r="BH485">
        <v>0</v>
      </c>
      <c r="BI485">
        <v>0</v>
      </c>
      <c r="BJ485">
        <v>1725</v>
      </c>
      <c r="BK485">
        <v>-75</v>
      </c>
      <c r="BL485" t="s">
        <v>180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t="str">
        <f>"20:18:54.513"</f>
        <v>20:18:54.513</v>
      </c>
      <c r="CF485">
        <v>513237843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131</v>
      </c>
      <c r="DA485">
        <v>404</v>
      </c>
      <c r="DB485">
        <v>0</v>
      </c>
      <c r="DC485" t="s">
        <v>152</v>
      </c>
      <c r="DD485" t="s">
        <v>153</v>
      </c>
      <c r="DG485">
        <v>13923196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25">
      <c r="A486" t="str">
        <f>"10/06/2022 20:18:55.567"</f>
        <v>10/06/2022 20:18:55.567</v>
      </c>
      <c r="C486" t="str">
        <f t="shared" si="53"/>
        <v>FFDFD3C0</v>
      </c>
      <c r="D486" t="s">
        <v>123</v>
      </c>
      <c r="E486">
        <v>27</v>
      </c>
      <c r="H486">
        <v>102</v>
      </c>
      <c r="I486" t="s">
        <v>151</v>
      </c>
      <c r="J486" t="s">
        <v>125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"20:18:55.352"</f>
        <v>20:18:55.352</v>
      </c>
      <c r="T486" t="str">
        <f>"20:18:54.952"</f>
        <v>20:18:54.952</v>
      </c>
      <c r="U486" t="str">
        <f t="shared" si="50"/>
        <v>A8A14F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9</v>
      </c>
      <c r="AF486" t="s">
        <v>125</v>
      </c>
      <c r="AG486">
        <v>0</v>
      </c>
      <c r="AH486">
        <v>3</v>
      </c>
      <c r="AI486">
        <v>1</v>
      </c>
      <c r="AJ486">
        <v>0</v>
      </c>
      <c r="AK486" t="s">
        <v>480</v>
      </c>
      <c r="AL486">
        <v>36.122725000000003</v>
      </c>
      <c r="AM486" t="s">
        <v>481</v>
      </c>
      <c r="AN486">
        <v>-79.953796999999994</v>
      </c>
      <c r="AO486">
        <v>100</v>
      </c>
      <c r="AP486">
        <v>1800</v>
      </c>
      <c r="AQ486" t="s">
        <v>129</v>
      </c>
      <c r="AR486">
        <v>58</v>
      </c>
      <c r="AS486">
        <v>48</v>
      </c>
      <c r="AT486">
        <v>64</v>
      </c>
      <c r="BB486" t="str">
        <f t="shared" si="51"/>
        <v>1200</v>
      </c>
      <c r="BC486">
        <v>1</v>
      </c>
      <c r="BD486" t="str">
        <f t="shared" si="54"/>
        <v xml:space="preserve">N655WP  </v>
      </c>
      <c r="BE486">
        <v>1</v>
      </c>
      <c r="BG486">
        <v>0</v>
      </c>
      <c r="BH486">
        <v>0</v>
      </c>
      <c r="BI486">
        <v>0</v>
      </c>
      <c r="BJ486">
        <v>1725</v>
      </c>
      <c r="BK486">
        <v>-75</v>
      </c>
      <c r="BL486" t="s">
        <v>180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>"20:18:55.353"</f>
        <v>20:18:55.353</v>
      </c>
      <c r="CF486">
        <v>353221028</v>
      </c>
      <c r="CS486">
        <v>3</v>
      </c>
      <c r="CT486">
        <v>2</v>
      </c>
      <c r="CU486">
        <v>0</v>
      </c>
      <c r="CV486">
        <v>2</v>
      </c>
      <c r="CW486">
        <v>0</v>
      </c>
      <c r="CX486">
        <v>6</v>
      </c>
      <c r="CY486">
        <v>7</v>
      </c>
      <c r="CZ486" t="s">
        <v>131</v>
      </c>
      <c r="DA486">
        <v>403</v>
      </c>
      <c r="DB486">
        <v>0</v>
      </c>
      <c r="DC486" t="s">
        <v>199</v>
      </c>
      <c r="DD486" t="s">
        <v>200</v>
      </c>
      <c r="DG486">
        <v>288855</v>
      </c>
      <c r="DI486">
        <v>1</v>
      </c>
      <c r="DJ486">
        <v>0</v>
      </c>
      <c r="DK486">
        <v>0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25">
      <c r="A487" t="str">
        <f>"10/06/2022 20:18:55.567"</f>
        <v>10/06/2022 20:18:55.567</v>
      </c>
      <c r="C487" t="str">
        <f t="shared" si="53"/>
        <v>FFDFD3C0</v>
      </c>
      <c r="D487" t="s">
        <v>134</v>
      </c>
      <c r="E487">
        <v>4</v>
      </c>
      <c r="F487">
        <v>1004</v>
      </c>
      <c r="G487" t="s">
        <v>135</v>
      </c>
      <c r="J487" t="s">
        <v>136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"20:18:55.352"</f>
        <v>20:18:55.352</v>
      </c>
      <c r="T487" t="str">
        <f>"20:18:54.952"</f>
        <v>20:18:54.952</v>
      </c>
      <c r="U487" t="str">
        <f t="shared" si="50"/>
        <v>A8A14F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9</v>
      </c>
      <c r="AF487" t="s">
        <v>125</v>
      </c>
      <c r="AG487">
        <v>0</v>
      </c>
      <c r="AH487">
        <v>3</v>
      </c>
      <c r="AI487">
        <v>1</v>
      </c>
      <c r="AJ487">
        <v>0</v>
      </c>
      <c r="AK487" t="s">
        <v>480</v>
      </c>
      <c r="AL487">
        <v>36.122725000000003</v>
      </c>
      <c r="AM487" t="s">
        <v>481</v>
      </c>
      <c r="AN487">
        <v>-79.953796999999994</v>
      </c>
      <c r="AO487">
        <v>100</v>
      </c>
      <c r="AP487">
        <v>1800</v>
      </c>
      <c r="AQ487" t="s">
        <v>129</v>
      </c>
      <c r="AR487">
        <v>58</v>
      </c>
      <c r="AS487">
        <v>48</v>
      </c>
      <c r="AT487">
        <v>64</v>
      </c>
      <c r="BB487" t="str">
        <f t="shared" si="51"/>
        <v>1200</v>
      </c>
      <c r="BC487">
        <v>1</v>
      </c>
      <c r="BD487" t="str">
        <f t="shared" si="54"/>
        <v xml:space="preserve">N655WP  </v>
      </c>
      <c r="BE487">
        <v>1</v>
      </c>
      <c r="BG487">
        <v>0</v>
      </c>
      <c r="BH487">
        <v>0</v>
      </c>
      <c r="BI487">
        <v>0</v>
      </c>
      <c r="BJ487">
        <v>1725</v>
      </c>
      <c r="BK487">
        <v>-75</v>
      </c>
      <c r="BL487" t="s">
        <v>180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>"20:18:55.353"</f>
        <v>20:18:55.353</v>
      </c>
      <c r="CF487">
        <v>353221028</v>
      </c>
      <c r="CS487">
        <v>3</v>
      </c>
      <c r="CT487">
        <v>2</v>
      </c>
      <c r="CU487">
        <v>0</v>
      </c>
      <c r="CV487">
        <v>2</v>
      </c>
      <c r="CW487">
        <v>0</v>
      </c>
      <c r="CX487">
        <v>6</v>
      </c>
      <c r="CY487">
        <v>7</v>
      </c>
      <c r="CZ487" t="s">
        <v>131</v>
      </c>
      <c r="DA487">
        <v>403</v>
      </c>
      <c r="DB487">
        <v>0</v>
      </c>
      <c r="DC487" t="s">
        <v>199</v>
      </c>
      <c r="DD487" t="s">
        <v>200</v>
      </c>
      <c r="DG487">
        <v>288855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25">
      <c r="A488" t="str">
        <f>"10/06/2022 20:18:55.567"</f>
        <v>10/06/2022 20:18:55.567</v>
      </c>
      <c r="C488" t="str">
        <f t="shared" si="53"/>
        <v>FFDFD3C0</v>
      </c>
      <c r="D488" t="s">
        <v>123</v>
      </c>
      <c r="E488">
        <v>25</v>
      </c>
      <c r="H488">
        <v>100</v>
      </c>
      <c r="I488" t="s">
        <v>124</v>
      </c>
      <c r="J488" t="s">
        <v>125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"20:18:55.352"</f>
        <v>20:18:55.352</v>
      </c>
      <c r="T488" t="str">
        <f>"20:18:54.952"</f>
        <v>20:18:54.952</v>
      </c>
      <c r="U488" t="str">
        <f t="shared" si="50"/>
        <v>A8A14F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9</v>
      </c>
      <c r="AF488" t="s">
        <v>125</v>
      </c>
      <c r="AG488">
        <v>0</v>
      </c>
      <c r="AH488">
        <v>3</v>
      </c>
      <c r="AI488">
        <v>1</v>
      </c>
      <c r="AJ488">
        <v>0</v>
      </c>
      <c r="AK488" t="s">
        <v>480</v>
      </c>
      <c r="AL488">
        <v>36.122725000000003</v>
      </c>
      <c r="AM488" t="s">
        <v>481</v>
      </c>
      <c r="AN488">
        <v>-79.953796999999994</v>
      </c>
      <c r="AO488">
        <v>100</v>
      </c>
      <c r="AP488">
        <v>1800</v>
      </c>
      <c r="AQ488" t="s">
        <v>129</v>
      </c>
      <c r="AR488">
        <v>58</v>
      </c>
      <c r="AS488">
        <v>48</v>
      </c>
      <c r="AT488">
        <v>64</v>
      </c>
      <c r="BB488" t="str">
        <f t="shared" si="51"/>
        <v>1200</v>
      </c>
      <c r="BC488">
        <v>1</v>
      </c>
      <c r="BD488" t="str">
        <f t="shared" si="54"/>
        <v xml:space="preserve">N655WP  </v>
      </c>
      <c r="BE488">
        <v>1</v>
      </c>
      <c r="BG488">
        <v>0</v>
      </c>
      <c r="BH488">
        <v>0</v>
      </c>
      <c r="BI488">
        <v>0</v>
      </c>
      <c r="BJ488">
        <v>1725</v>
      </c>
      <c r="BK488">
        <v>-75</v>
      </c>
      <c r="BL488" t="s">
        <v>180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>"20:18:55.353"</f>
        <v>20:18:55.353</v>
      </c>
      <c r="CF488">
        <v>353221028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6</v>
      </c>
      <c r="CY488">
        <v>7</v>
      </c>
      <c r="CZ488" t="s">
        <v>131</v>
      </c>
      <c r="DA488">
        <v>403</v>
      </c>
      <c r="DB488">
        <v>0</v>
      </c>
      <c r="DC488" t="s">
        <v>199</v>
      </c>
      <c r="DD488" t="s">
        <v>200</v>
      </c>
      <c r="DG488">
        <v>288855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25">
      <c r="A489" t="str">
        <f>"10/06/2022 20:18:56.161"</f>
        <v>10/06/2022 20:18:56.161</v>
      </c>
      <c r="C489" t="str">
        <f t="shared" si="53"/>
        <v>FFDFD3C0</v>
      </c>
      <c r="D489" t="s">
        <v>134</v>
      </c>
      <c r="E489">
        <v>5</v>
      </c>
      <c r="F489">
        <v>1005</v>
      </c>
      <c r="G489" t="s">
        <v>155</v>
      </c>
      <c r="J489" t="s">
        <v>136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"20:18:55.875"</f>
        <v>20:18:55.875</v>
      </c>
      <c r="T489" t="str">
        <f>"20:18:55.875"</f>
        <v>20:18:55.875</v>
      </c>
      <c r="U489" t="str">
        <f t="shared" si="50"/>
        <v>A8A14F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9</v>
      </c>
      <c r="AF489" t="s">
        <v>145</v>
      </c>
      <c r="AG489">
        <v>0</v>
      </c>
      <c r="AH489">
        <v>3</v>
      </c>
      <c r="AI489">
        <v>1</v>
      </c>
      <c r="AJ489">
        <v>0</v>
      </c>
      <c r="AK489" t="s">
        <v>482</v>
      </c>
      <c r="AL489">
        <v>36.122853999999997</v>
      </c>
      <c r="AM489" t="s">
        <v>483</v>
      </c>
      <c r="AN489">
        <v>-79.953625000000002</v>
      </c>
      <c r="AO489">
        <v>100</v>
      </c>
      <c r="AP489">
        <v>1800</v>
      </c>
      <c r="AQ489" t="s">
        <v>129</v>
      </c>
      <c r="AR489">
        <v>58</v>
      </c>
      <c r="AS489">
        <v>48</v>
      </c>
      <c r="AT489">
        <v>0</v>
      </c>
      <c r="BB489" t="str">
        <f t="shared" si="51"/>
        <v>1200</v>
      </c>
      <c r="BC489">
        <v>1</v>
      </c>
      <c r="BD489" t="str">
        <f t="shared" si="54"/>
        <v xml:space="preserve">N655WP  </v>
      </c>
      <c r="BE489">
        <v>1</v>
      </c>
      <c r="BG489">
        <v>0</v>
      </c>
      <c r="BH489">
        <v>0</v>
      </c>
      <c r="BI489">
        <v>0</v>
      </c>
      <c r="BJ489">
        <v>1725</v>
      </c>
      <c r="BK489">
        <v>-75</v>
      </c>
      <c r="BL489" t="s">
        <v>148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>"20:18:55.878"</f>
        <v>20:18:55.878</v>
      </c>
      <c r="CF489">
        <v>878105096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7</v>
      </c>
      <c r="CY489">
        <v>7</v>
      </c>
      <c r="CZ489" t="s">
        <v>131</v>
      </c>
      <c r="DA489">
        <v>404</v>
      </c>
      <c r="DB489">
        <v>0</v>
      </c>
      <c r="DC489" t="s">
        <v>152</v>
      </c>
      <c r="DD489" t="s">
        <v>153</v>
      </c>
      <c r="DG489">
        <v>13923500</v>
      </c>
      <c r="DI489">
        <v>1</v>
      </c>
      <c r="DJ489">
        <v>0</v>
      </c>
      <c r="DK489">
        <v>0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25">
      <c r="A490" t="str">
        <f>"10/06/2022 20:18:56.708"</f>
        <v>10/06/2022 20:18:56.708</v>
      </c>
      <c r="C490" t="str">
        <f t="shared" si="53"/>
        <v>FFDFD3C0</v>
      </c>
      <c r="D490" t="s">
        <v>123</v>
      </c>
      <c r="E490">
        <v>27</v>
      </c>
      <c r="H490">
        <v>102</v>
      </c>
      <c r="I490" t="s">
        <v>151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"20:18:56.297"</f>
        <v>20:18:56.297</v>
      </c>
      <c r="T490" t="str">
        <f>"20:18:55.897"</f>
        <v>20:18:55.897</v>
      </c>
      <c r="U490" t="str">
        <f t="shared" si="50"/>
        <v>A8A14F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9</v>
      </c>
      <c r="AF490" t="s">
        <v>125</v>
      </c>
      <c r="AG490">
        <v>0</v>
      </c>
      <c r="AH490">
        <v>3</v>
      </c>
      <c r="AI490">
        <v>1</v>
      </c>
      <c r="AJ490">
        <v>0</v>
      </c>
      <c r="AK490" t="s">
        <v>484</v>
      </c>
      <c r="AL490">
        <v>36.122960999999997</v>
      </c>
      <c r="AM490" t="s">
        <v>485</v>
      </c>
      <c r="AN490">
        <v>-79.953518000000003</v>
      </c>
      <c r="AO490">
        <v>100</v>
      </c>
      <c r="AP490">
        <v>1800</v>
      </c>
      <c r="AQ490" t="s">
        <v>129</v>
      </c>
      <c r="AR490">
        <v>58</v>
      </c>
      <c r="AS490">
        <v>48</v>
      </c>
      <c r="AT490">
        <v>0</v>
      </c>
      <c r="BB490" t="str">
        <f t="shared" si="51"/>
        <v>1200</v>
      </c>
      <c r="BC490">
        <v>1</v>
      </c>
      <c r="BD490" t="str">
        <f t="shared" si="54"/>
        <v xml:space="preserve">N655WP  </v>
      </c>
      <c r="BE490">
        <v>1</v>
      </c>
      <c r="BG490">
        <v>0</v>
      </c>
      <c r="BH490">
        <v>0</v>
      </c>
      <c r="BI490">
        <v>0</v>
      </c>
      <c r="BJ490">
        <v>1725</v>
      </c>
      <c r="BK490">
        <v>-75</v>
      </c>
      <c r="BL490" t="s">
        <v>180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>"20:18:56.298"</f>
        <v>20:18:56.298</v>
      </c>
      <c r="CF490">
        <v>298128946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6</v>
      </c>
      <c r="CY490">
        <v>7</v>
      </c>
      <c r="CZ490" t="s">
        <v>131</v>
      </c>
      <c r="DA490">
        <v>403</v>
      </c>
      <c r="DB490">
        <v>0</v>
      </c>
      <c r="DC490" t="s">
        <v>199</v>
      </c>
      <c r="DD490" t="s">
        <v>200</v>
      </c>
      <c r="DG490">
        <v>290663</v>
      </c>
      <c r="DI490">
        <v>1</v>
      </c>
      <c r="DJ490">
        <v>0</v>
      </c>
      <c r="DK490">
        <v>0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25">
      <c r="A491" t="str">
        <f>"10/06/2022 20:18:56.708"</f>
        <v>10/06/2022 20:18:56.708</v>
      </c>
      <c r="C491" t="str">
        <f t="shared" si="53"/>
        <v>FFDFD3C0</v>
      </c>
      <c r="D491" t="s">
        <v>134</v>
      </c>
      <c r="E491">
        <v>4</v>
      </c>
      <c r="F491">
        <v>1004</v>
      </c>
      <c r="G491" t="s">
        <v>135</v>
      </c>
      <c r="J491" t="s">
        <v>136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"20:18:56.297"</f>
        <v>20:18:56.297</v>
      </c>
      <c r="T491" t="str">
        <f>"20:18:55.897"</f>
        <v>20:18:55.897</v>
      </c>
      <c r="U491" t="str">
        <f t="shared" si="50"/>
        <v>A8A14F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9</v>
      </c>
      <c r="AF491" t="s">
        <v>125</v>
      </c>
      <c r="AG491">
        <v>0</v>
      </c>
      <c r="AH491">
        <v>3</v>
      </c>
      <c r="AI491">
        <v>1</v>
      </c>
      <c r="AJ491">
        <v>0</v>
      </c>
      <c r="AK491" t="s">
        <v>484</v>
      </c>
      <c r="AL491">
        <v>36.122960999999997</v>
      </c>
      <c r="AM491" t="s">
        <v>485</v>
      </c>
      <c r="AN491">
        <v>-79.953518000000003</v>
      </c>
      <c r="AO491">
        <v>100</v>
      </c>
      <c r="AP491">
        <v>1800</v>
      </c>
      <c r="AQ491" t="s">
        <v>129</v>
      </c>
      <c r="AR491">
        <v>58</v>
      </c>
      <c r="AS491">
        <v>48</v>
      </c>
      <c r="AT491">
        <v>0</v>
      </c>
      <c r="BB491" t="str">
        <f t="shared" si="51"/>
        <v>1200</v>
      </c>
      <c r="BC491">
        <v>1</v>
      </c>
      <c r="BD491" t="str">
        <f t="shared" si="54"/>
        <v xml:space="preserve">N655WP  </v>
      </c>
      <c r="BE491">
        <v>1</v>
      </c>
      <c r="BG491">
        <v>0</v>
      </c>
      <c r="BH491">
        <v>0</v>
      </c>
      <c r="BI491">
        <v>0</v>
      </c>
      <c r="BJ491">
        <v>1725</v>
      </c>
      <c r="BK491">
        <v>-75</v>
      </c>
      <c r="BL491" t="s">
        <v>180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>"20:18:56.298"</f>
        <v>20:18:56.298</v>
      </c>
      <c r="CF491">
        <v>298128946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6</v>
      </c>
      <c r="CY491">
        <v>7</v>
      </c>
      <c r="CZ491" t="s">
        <v>131</v>
      </c>
      <c r="DA491">
        <v>403</v>
      </c>
      <c r="DB491">
        <v>0</v>
      </c>
      <c r="DC491" t="s">
        <v>199</v>
      </c>
      <c r="DD491" t="s">
        <v>200</v>
      </c>
      <c r="DG491">
        <v>290663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25">
      <c r="A492" t="str">
        <f>"10/06/2022 20:18:56.708"</f>
        <v>10/06/2022 20:18:56.708</v>
      </c>
      <c r="C492" t="str">
        <f t="shared" si="53"/>
        <v>FFDFD3C0</v>
      </c>
      <c r="D492" t="s">
        <v>123</v>
      </c>
      <c r="E492">
        <v>25</v>
      </c>
      <c r="H492">
        <v>100</v>
      </c>
      <c r="I492" t="s">
        <v>124</v>
      </c>
      <c r="J492" t="s">
        <v>125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"20:18:56.297"</f>
        <v>20:18:56.297</v>
      </c>
      <c r="T492" t="str">
        <f>"20:18:55.897"</f>
        <v>20:18:55.897</v>
      </c>
      <c r="U492" t="str">
        <f t="shared" si="50"/>
        <v>A8A14F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9</v>
      </c>
      <c r="AF492" t="s">
        <v>125</v>
      </c>
      <c r="AG492">
        <v>0</v>
      </c>
      <c r="AH492">
        <v>3</v>
      </c>
      <c r="AI492">
        <v>1</v>
      </c>
      <c r="AJ492">
        <v>0</v>
      </c>
      <c r="AK492" t="s">
        <v>484</v>
      </c>
      <c r="AL492">
        <v>36.122960999999997</v>
      </c>
      <c r="AM492" t="s">
        <v>485</v>
      </c>
      <c r="AN492">
        <v>-79.953518000000003</v>
      </c>
      <c r="AO492">
        <v>100</v>
      </c>
      <c r="AP492">
        <v>1800</v>
      </c>
      <c r="AQ492" t="s">
        <v>129</v>
      </c>
      <c r="AR492">
        <v>58</v>
      </c>
      <c r="AS492">
        <v>48</v>
      </c>
      <c r="AT492">
        <v>0</v>
      </c>
      <c r="BB492" t="str">
        <f t="shared" si="51"/>
        <v>1200</v>
      </c>
      <c r="BC492">
        <v>1</v>
      </c>
      <c r="BD492" t="str">
        <f t="shared" si="54"/>
        <v xml:space="preserve">N655WP  </v>
      </c>
      <c r="BE492">
        <v>1</v>
      </c>
      <c r="BG492">
        <v>0</v>
      </c>
      <c r="BH492">
        <v>0</v>
      </c>
      <c r="BI492">
        <v>0</v>
      </c>
      <c r="BJ492">
        <v>1725</v>
      </c>
      <c r="BK492">
        <v>-75</v>
      </c>
      <c r="BL492" t="s">
        <v>180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>"20:18:56.298"</f>
        <v>20:18:56.298</v>
      </c>
      <c r="CF492">
        <v>298128946</v>
      </c>
      <c r="CS492">
        <v>3</v>
      </c>
      <c r="CT492">
        <v>2</v>
      </c>
      <c r="CU492">
        <v>0</v>
      </c>
      <c r="CV492">
        <v>2</v>
      </c>
      <c r="CW492">
        <v>0</v>
      </c>
      <c r="CX492">
        <v>6</v>
      </c>
      <c r="CY492">
        <v>7</v>
      </c>
      <c r="CZ492" t="s">
        <v>131</v>
      </c>
      <c r="DA492">
        <v>403</v>
      </c>
      <c r="DB492">
        <v>0</v>
      </c>
      <c r="DC492" t="s">
        <v>199</v>
      </c>
      <c r="DD492" t="s">
        <v>200</v>
      </c>
      <c r="DG492">
        <v>290663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25">
      <c r="A493" t="str">
        <f>"10/06/2022 20:18:57.633"</f>
        <v>10/06/2022 20:18:57.633</v>
      </c>
      <c r="C493" t="str">
        <f t="shared" si="53"/>
        <v>FFDFD3C0</v>
      </c>
      <c r="D493" t="s">
        <v>123</v>
      </c>
      <c r="E493">
        <v>25</v>
      </c>
      <c r="H493">
        <v>100</v>
      </c>
      <c r="I493" t="s">
        <v>124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ref="S493:T496" si="55">"20:18:57.344"</f>
        <v>20:18:57.344</v>
      </c>
      <c r="T493" t="str">
        <f t="shared" si="55"/>
        <v>20:18:57.344</v>
      </c>
      <c r="U493" t="str">
        <f t="shared" si="50"/>
        <v>A8A14F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9</v>
      </c>
      <c r="AF493" t="s">
        <v>125</v>
      </c>
      <c r="AG493">
        <v>0</v>
      </c>
      <c r="AH493">
        <v>3</v>
      </c>
      <c r="AI493">
        <v>1</v>
      </c>
      <c r="AJ493">
        <v>0</v>
      </c>
      <c r="AK493" t="s">
        <v>486</v>
      </c>
      <c r="AL493">
        <v>36.123176000000001</v>
      </c>
      <c r="AM493" t="s">
        <v>487</v>
      </c>
      <c r="AN493">
        <v>-79.953109999999995</v>
      </c>
      <c r="AO493">
        <v>100</v>
      </c>
      <c r="AP493">
        <v>1800</v>
      </c>
      <c r="AQ493" t="s">
        <v>129</v>
      </c>
      <c r="AR493">
        <v>57</v>
      </c>
      <c r="AS493">
        <v>48</v>
      </c>
      <c r="AT493">
        <v>576</v>
      </c>
      <c r="BB493" t="str">
        <f t="shared" si="51"/>
        <v>1200</v>
      </c>
      <c r="BC493">
        <v>1</v>
      </c>
      <c r="BD493" t="str">
        <f t="shared" si="54"/>
        <v xml:space="preserve">N655WP  </v>
      </c>
      <c r="BE493">
        <v>1</v>
      </c>
      <c r="BG493">
        <v>0</v>
      </c>
      <c r="BH493">
        <v>0</v>
      </c>
      <c r="BI493">
        <v>0</v>
      </c>
      <c r="BJ493">
        <v>1725</v>
      </c>
      <c r="BK493">
        <v>-75</v>
      </c>
      <c r="BL493" t="s">
        <v>180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>"20:18:57.348"</f>
        <v>20:18:57.348</v>
      </c>
      <c r="CF493">
        <v>347962124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7</v>
      </c>
      <c r="CY493">
        <v>7</v>
      </c>
      <c r="CZ493" t="s">
        <v>131</v>
      </c>
      <c r="DA493">
        <v>404</v>
      </c>
      <c r="DB493">
        <v>0</v>
      </c>
      <c r="DC493" t="s">
        <v>152</v>
      </c>
      <c r="DD493" t="s">
        <v>153</v>
      </c>
      <c r="DG493">
        <v>13923833</v>
      </c>
      <c r="DI493">
        <v>1</v>
      </c>
      <c r="DJ493">
        <v>0</v>
      </c>
      <c r="DK493">
        <v>0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25">
      <c r="A494" t="str">
        <f>"10/06/2022 20:18:57.637"</f>
        <v>10/06/2022 20:18:57.637</v>
      </c>
      <c r="C494" t="str">
        <f t="shared" si="53"/>
        <v>FFDFD3C0</v>
      </c>
      <c r="D494" t="s">
        <v>134</v>
      </c>
      <c r="E494">
        <v>5</v>
      </c>
      <c r="F494">
        <v>1005</v>
      </c>
      <c r="G494" t="s">
        <v>155</v>
      </c>
      <c r="J494" t="s">
        <v>136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si="55"/>
        <v>20:18:57.344</v>
      </c>
      <c r="T494" t="str">
        <f t="shared" si="55"/>
        <v>20:18:57.344</v>
      </c>
      <c r="U494" t="str">
        <f t="shared" si="50"/>
        <v>A8A14F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9</v>
      </c>
      <c r="AF494" t="s">
        <v>145</v>
      </c>
      <c r="AG494">
        <v>0</v>
      </c>
      <c r="AH494">
        <v>3</v>
      </c>
      <c r="AI494">
        <v>1</v>
      </c>
      <c r="AJ494">
        <v>0</v>
      </c>
      <c r="AK494" t="s">
        <v>486</v>
      </c>
      <c r="AL494">
        <v>36.123176000000001</v>
      </c>
      <c r="AM494" t="s">
        <v>487</v>
      </c>
      <c r="AN494">
        <v>-79.953109999999995</v>
      </c>
      <c r="AO494">
        <v>100</v>
      </c>
      <c r="AP494">
        <v>1800</v>
      </c>
      <c r="AQ494" t="s">
        <v>129</v>
      </c>
      <c r="AR494">
        <v>57</v>
      </c>
      <c r="AS494">
        <v>48</v>
      </c>
      <c r="AT494">
        <v>576</v>
      </c>
      <c r="BB494" t="str">
        <f t="shared" si="51"/>
        <v>1200</v>
      </c>
      <c r="BC494">
        <v>1</v>
      </c>
      <c r="BD494" t="str">
        <f t="shared" si="54"/>
        <v xml:space="preserve">N655WP  </v>
      </c>
      <c r="BE494">
        <v>1</v>
      </c>
      <c r="BG494">
        <v>0</v>
      </c>
      <c r="BH494">
        <v>0</v>
      </c>
      <c r="BI494">
        <v>0</v>
      </c>
      <c r="BJ494">
        <v>1725</v>
      </c>
      <c r="BK494">
        <v>-75</v>
      </c>
      <c r="BL494" t="s">
        <v>148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>"20:18:57.348"</f>
        <v>20:18:57.348</v>
      </c>
      <c r="CF494">
        <v>347962124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7</v>
      </c>
      <c r="CY494">
        <v>7</v>
      </c>
      <c r="CZ494" t="s">
        <v>131</v>
      </c>
      <c r="DA494">
        <v>404</v>
      </c>
      <c r="DB494">
        <v>0</v>
      </c>
      <c r="DC494" t="s">
        <v>152</v>
      </c>
      <c r="DD494" t="s">
        <v>153</v>
      </c>
      <c r="DG494">
        <v>13923833</v>
      </c>
      <c r="DI494">
        <v>1</v>
      </c>
      <c r="DJ494">
        <v>0</v>
      </c>
      <c r="DK494">
        <v>0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25">
      <c r="A495" t="str">
        <f>"10/06/2022 20:18:57.699"</f>
        <v>10/06/2022 20:18:57.699</v>
      </c>
      <c r="C495" t="str">
        <f t="shared" si="53"/>
        <v>FFDFD3C0</v>
      </c>
      <c r="D495" t="s">
        <v>123</v>
      </c>
      <c r="E495">
        <v>27</v>
      </c>
      <c r="H495">
        <v>102</v>
      </c>
      <c r="I495" t="s">
        <v>151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55"/>
        <v>20:18:57.344</v>
      </c>
      <c r="T495" t="str">
        <f t="shared" si="55"/>
        <v>20:18:57.344</v>
      </c>
      <c r="U495" t="str">
        <f t="shared" si="50"/>
        <v>A8A14F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9</v>
      </c>
      <c r="AF495" t="s">
        <v>125</v>
      </c>
      <c r="AG495">
        <v>0</v>
      </c>
      <c r="AH495">
        <v>3</v>
      </c>
      <c r="AI495">
        <v>1</v>
      </c>
      <c r="AJ495">
        <v>0</v>
      </c>
      <c r="AK495" t="s">
        <v>486</v>
      </c>
      <c r="AL495">
        <v>36.123176000000001</v>
      </c>
      <c r="AM495" t="s">
        <v>487</v>
      </c>
      <c r="AN495">
        <v>-79.953109999999995</v>
      </c>
      <c r="AO495">
        <v>100</v>
      </c>
      <c r="AP495">
        <v>1800</v>
      </c>
      <c r="AQ495" t="s">
        <v>129</v>
      </c>
      <c r="AR495">
        <v>57</v>
      </c>
      <c r="AS495">
        <v>48</v>
      </c>
      <c r="AT495">
        <v>576</v>
      </c>
      <c r="BB495" t="str">
        <f t="shared" si="51"/>
        <v>1200</v>
      </c>
      <c r="BC495">
        <v>1</v>
      </c>
      <c r="BD495" t="str">
        <f t="shared" si="54"/>
        <v xml:space="preserve">N655WP  </v>
      </c>
      <c r="BE495">
        <v>1</v>
      </c>
      <c r="BG495">
        <v>0</v>
      </c>
      <c r="BH495">
        <v>0</v>
      </c>
      <c r="BI495">
        <v>0</v>
      </c>
      <c r="BJ495">
        <v>1725</v>
      </c>
      <c r="BK495">
        <v>-75</v>
      </c>
      <c r="BL495" t="s">
        <v>180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t="str">
        <f>"20:18:57.348"</f>
        <v>20:18:57.348</v>
      </c>
      <c r="CF495">
        <v>347962124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131</v>
      </c>
      <c r="DA495">
        <v>404</v>
      </c>
      <c r="DB495">
        <v>0</v>
      </c>
      <c r="DC495" t="s">
        <v>152</v>
      </c>
      <c r="DD495" t="s">
        <v>153</v>
      </c>
      <c r="DG495">
        <v>13923833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25">
      <c r="A496" t="str">
        <f>"10/06/2022 20:18:57.730"</f>
        <v>10/06/2022 20:18:57.730</v>
      </c>
      <c r="C496" t="str">
        <f t="shared" si="53"/>
        <v>FFDFD3C0</v>
      </c>
      <c r="D496" t="s">
        <v>134</v>
      </c>
      <c r="E496">
        <v>4</v>
      </c>
      <c r="F496">
        <v>1004</v>
      </c>
      <c r="G496" t="s">
        <v>135</v>
      </c>
      <c r="J496" t="s">
        <v>136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55"/>
        <v>20:18:57.344</v>
      </c>
      <c r="T496" t="str">
        <f t="shared" si="55"/>
        <v>20:18:57.344</v>
      </c>
      <c r="U496" t="str">
        <f t="shared" si="50"/>
        <v>A8A14F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9</v>
      </c>
      <c r="AF496" t="s">
        <v>125</v>
      </c>
      <c r="AG496">
        <v>0</v>
      </c>
      <c r="AH496">
        <v>3</v>
      </c>
      <c r="AI496">
        <v>1</v>
      </c>
      <c r="AJ496">
        <v>0</v>
      </c>
      <c r="AK496" t="s">
        <v>486</v>
      </c>
      <c r="AL496">
        <v>36.123176000000001</v>
      </c>
      <c r="AM496" t="s">
        <v>487</v>
      </c>
      <c r="AN496">
        <v>-79.953109999999995</v>
      </c>
      <c r="AO496">
        <v>100</v>
      </c>
      <c r="AP496">
        <v>1800</v>
      </c>
      <c r="AQ496" t="s">
        <v>129</v>
      </c>
      <c r="AR496">
        <v>57</v>
      </c>
      <c r="AS496">
        <v>48</v>
      </c>
      <c r="AT496">
        <v>576</v>
      </c>
      <c r="BB496" t="str">
        <f t="shared" si="51"/>
        <v>1200</v>
      </c>
      <c r="BC496">
        <v>1</v>
      </c>
      <c r="BD496" t="str">
        <f t="shared" si="54"/>
        <v xml:space="preserve">N655WP  </v>
      </c>
      <c r="BE496">
        <v>1</v>
      </c>
      <c r="BG496">
        <v>0</v>
      </c>
      <c r="BH496">
        <v>0</v>
      </c>
      <c r="BI496">
        <v>0</v>
      </c>
      <c r="BJ496">
        <v>1725</v>
      </c>
      <c r="BK496">
        <v>-75</v>
      </c>
      <c r="BL496" t="s">
        <v>180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>"20:18:57.348"</f>
        <v>20:18:57.348</v>
      </c>
      <c r="CF496">
        <v>347962124</v>
      </c>
      <c r="CS496">
        <v>3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131</v>
      </c>
      <c r="DA496">
        <v>404</v>
      </c>
      <c r="DB496">
        <v>0</v>
      </c>
      <c r="DC496" t="s">
        <v>152</v>
      </c>
      <c r="DD496" t="s">
        <v>153</v>
      </c>
      <c r="DG496">
        <v>13923833</v>
      </c>
      <c r="DI496">
        <v>1</v>
      </c>
      <c r="DJ496">
        <v>0</v>
      </c>
      <c r="DK496">
        <v>0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25">
      <c r="A497" t="str">
        <f>"10/06/2022 20:18:58.730"</f>
        <v>10/06/2022 20:18:58.730</v>
      </c>
      <c r="C497" t="str">
        <f t="shared" si="53"/>
        <v>FFDFD3C0</v>
      </c>
      <c r="D497" t="s">
        <v>123</v>
      </c>
      <c r="E497">
        <v>25</v>
      </c>
      <c r="H497">
        <v>100</v>
      </c>
      <c r="I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ref="S497:T500" si="56">"20:18:58.469"</f>
        <v>20:18:58.469</v>
      </c>
      <c r="T497" t="str">
        <f t="shared" si="56"/>
        <v>20:18:58.469</v>
      </c>
      <c r="U497" t="str">
        <f t="shared" si="50"/>
        <v>A8A14F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9</v>
      </c>
      <c r="AF497" t="s">
        <v>125</v>
      </c>
      <c r="AG497">
        <v>0</v>
      </c>
      <c r="AH497">
        <v>3</v>
      </c>
      <c r="AI497">
        <v>1</v>
      </c>
      <c r="AJ497">
        <v>0</v>
      </c>
      <c r="AK497" t="s">
        <v>488</v>
      </c>
      <c r="AL497">
        <v>36.123412000000002</v>
      </c>
      <c r="AM497" t="s">
        <v>489</v>
      </c>
      <c r="AN497">
        <v>-79.952766999999994</v>
      </c>
      <c r="AO497">
        <v>100</v>
      </c>
      <c r="AP497">
        <v>1800</v>
      </c>
      <c r="AQ497" t="s">
        <v>129</v>
      </c>
      <c r="AR497">
        <v>56</v>
      </c>
      <c r="AS497">
        <v>49</v>
      </c>
      <c r="AT497">
        <v>384</v>
      </c>
      <c r="BB497" t="str">
        <f t="shared" si="51"/>
        <v>1200</v>
      </c>
      <c r="BC497">
        <v>1</v>
      </c>
      <c r="BD497" t="str">
        <f t="shared" si="54"/>
        <v xml:space="preserve">N655WP  </v>
      </c>
      <c r="BE497">
        <v>1</v>
      </c>
      <c r="BG497">
        <v>0</v>
      </c>
      <c r="BH497">
        <v>0</v>
      </c>
      <c r="BI497">
        <v>0</v>
      </c>
      <c r="BJ497">
        <v>1725</v>
      </c>
      <c r="BK497">
        <v>-75</v>
      </c>
      <c r="BL497" t="s">
        <v>180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t="str">
        <f>"20:18:58.473"</f>
        <v>20:18:58.473</v>
      </c>
      <c r="CF497">
        <v>472852739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131</v>
      </c>
      <c r="DA497">
        <v>404</v>
      </c>
      <c r="DB497">
        <v>0</v>
      </c>
      <c r="DC497" t="s">
        <v>152</v>
      </c>
      <c r="DD497" t="s">
        <v>153</v>
      </c>
      <c r="DG497">
        <v>13924061</v>
      </c>
      <c r="DI497">
        <v>1</v>
      </c>
      <c r="DJ497">
        <v>0</v>
      </c>
      <c r="DK497">
        <v>0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25">
      <c r="A498" t="str">
        <f>"10/06/2022 20:18:58.730"</f>
        <v>10/06/2022 20:18:58.730</v>
      </c>
      <c r="C498" t="str">
        <f t="shared" si="53"/>
        <v>FFDFD3C0</v>
      </c>
      <c r="D498" t="s">
        <v>134</v>
      </c>
      <c r="E498">
        <v>5</v>
      </c>
      <c r="F498">
        <v>1005</v>
      </c>
      <c r="G498" t="s">
        <v>155</v>
      </c>
      <c r="J498" t="s">
        <v>136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56"/>
        <v>20:18:58.469</v>
      </c>
      <c r="T498" t="str">
        <f t="shared" si="56"/>
        <v>20:18:58.469</v>
      </c>
      <c r="U498" t="str">
        <f t="shared" si="50"/>
        <v>A8A14F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9</v>
      </c>
      <c r="AF498" t="s">
        <v>145</v>
      </c>
      <c r="AG498">
        <v>0</v>
      </c>
      <c r="AH498">
        <v>3</v>
      </c>
      <c r="AI498">
        <v>1</v>
      </c>
      <c r="AJ498">
        <v>0</v>
      </c>
      <c r="AK498" t="s">
        <v>488</v>
      </c>
      <c r="AL498">
        <v>36.123412000000002</v>
      </c>
      <c r="AM498" t="s">
        <v>489</v>
      </c>
      <c r="AN498">
        <v>-79.952766999999994</v>
      </c>
      <c r="AO498">
        <v>100</v>
      </c>
      <c r="AP498">
        <v>1800</v>
      </c>
      <c r="AQ498" t="s">
        <v>129</v>
      </c>
      <c r="AR498">
        <v>56</v>
      </c>
      <c r="AS498">
        <v>49</v>
      </c>
      <c r="AT498">
        <v>384</v>
      </c>
      <c r="BB498" t="str">
        <f t="shared" si="51"/>
        <v>1200</v>
      </c>
      <c r="BC498">
        <v>1</v>
      </c>
      <c r="BD498" t="str">
        <f t="shared" si="54"/>
        <v xml:space="preserve">N655WP  </v>
      </c>
      <c r="BE498">
        <v>1</v>
      </c>
      <c r="BG498">
        <v>0</v>
      </c>
      <c r="BH498">
        <v>0</v>
      </c>
      <c r="BI498">
        <v>0</v>
      </c>
      <c r="BJ498">
        <v>1725</v>
      </c>
      <c r="BK498">
        <v>-75</v>
      </c>
      <c r="BL498" t="s">
        <v>148</v>
      </c>
      <c r="BM498">
        <v>1</v>
      </c>
      <c r="BN498">
        <v>1</v>
      </c>
      <c r="BO498">
        <v>1</v>
      </c>
      <c r="BP498">
        <v>0</v>
      </c>
      <c r="BS498">
        <v>0</v>
      </c>
      <c r="BT498">
        <v>0</v>
      </c>
      <c r="BU498">
        <v>0</v>
      </c>
      <c r="CE498" t="str">
        <f>"20:18:58.473"</f>
        <v>20:18:58.473</v>
      </c>
      <c r="CF498">
        <v>472852739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131</v>
      </c>
      <c r="DA498">
        <v>404</v>
      </c>
      <c r="DB498">
        <v>0</v>
      </c>
      <c r="DC498" t="s">
        <v>152</v>
      </c>
      <c r="DD498" t="s">
        <v>153</v>
      </c>
      <c r="DG498">
        <v>13924061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25">
      <c r="A499" t="str">
        <f>"10/06/2022 20:18:58.730"</f>
        <v>10/06/2022 20:18:58.730</v>
      </c>
      <c r="C499" t="str">
        <f t="shared" si="53"/>
        <v>FFDFD3C0</v>
      </c>
      <c r="D499" t="s">
        <v>123</v>
      </c>
      <c r="E499">
        <v>27</v>
      </c>
      <c r="H499">
        <v>102</v>
      </c>
      <c r="I499" t="s">
        <v>151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56"/>
        <v>20:18:58.469</v>
      </c>
      <c r="T499" t="str">
        <f t="shared" si="56"/>
        <v>20:18:58.469</v>
      </c>
      <c r="U499" t="str">
        <f t="shared" si="50"/>
        <v>A8A14F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9</v>
      </c>
      <c r="AF499" t="s">
        <v>125</v>
      </c>
      <c r="AG499">
        <v>0</v>
      </c>
      <c r="AH499">
        <v>3</v>
      </c>
      <c r="AI499">
        <v>1</v>
      </c>
      <c r="AJ499">
        <v>0</v>
      </c>
      <c r="AK499" t="s">
        <v>488</v>
      </c>
      <c r="AL499">
        <v>36.123412000000002</v>
      </c>
      <c r="AM499" t="s">
        <v>489</v>
      </c>
      <c r="AN499">
        <v>-79.952766999999994</v>
      </c>
      <c r="AO499">
        <v>100</v>
      </c>
      <c r="AP499">
        <v>1800</v>
      </c>
      <c r="AQ499" t="s">
        <v>129</v>
      </c>
      <c r="AR499">
        <v>56</v>
      </c>
      <c r="AS499">
        <v>49</v>
      </c>
      <c r="AT499">
        <v>384</v>
      </c>
      <c r="BB499" t="str">
        <f t="shared" si="51"/>
        <v>1200</v>
      </c>
      <c r="BC499">
        <v>1</v>
      </c>
      <c r="BD499" t="str">
        <f t="shared" si="54"/>
        <v xml:space="preserve">N655WP  </v>
      </c>
      <c r="BE499">
        <v>1</v>
      </c>
      <c r="BG499">
        <v>0</v>
      </c>
      <c r="BH499">
        <v>0</v>
      </c>
      <c r="BI499">
        <v>0</v>
      </c>
      <c r="BJ499">
        <v>1725</v>
      </c>
      <c r="BK499">
        <v>-75</v>
      </c>
      <c r="BL499" t="s">
        <v>180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t="str">
        <f>"20:18:58.473"</f>
        <v>20:18:58.473</v>
      </c>
      <c r="CF499">
        <v>472852739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131</v>
      </c>
      <c r="DA499">
        <v>404</v>
      </c>
      <c r="DB499">
        <v>0</v>
      </c>
      <c r="DC499" t="s">
        <v>152</v>
      </c>
      <c r="DD499" t="s">
        <v>153</v>
      </c>
      <c r="DG499">
        <v>13924061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25">
      <c r="A500" t="str">
        <f>"10/06/2022 20:18:58.730"</f>
        <v>10/06/2022 20:18:58.730</v>
      </c>
      <c r="C500" t="str">
        <f t="shared" si="53"/>
        <v>FFDFD3C0</v>
      </c>
      <c r="D500" t="s">
        <v>134</v>
      </c>
      <c r="E500">
        <v>4</v>
      </c>
      <c r="F500">
        <v>1004</v>
      </c>
      <c r="G500" t="s">
        <v>135</v>
      </c>
      <c r="J500" t="s">
        <v>136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56"/>
        <v>20:18:58.469</v>
      </c>
      <c r="T500" t="str">
        <f t="shared" si="56"/>
        <v>20:18:58.469</v>
      </c>
      <c r="U500" t="str">
        <f t="shared" si="50"/>
        <v>A8A14F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9</v>
      </c>
      <c r="AF500" t="s">
        <v>125</v>
      </c>
      <c r="AG500">
        <v>0</v>
      </c>
      <c r="AH500">
        <v>3</v>
      </c>
      <c r="AI500">
        <v>1</v>
      </c>
      <c r="AJ500">
        <v>0</v>
      </c>
      <c r="AK500" t="s">
        <v>488</v>
      </c>
      <c r="AL500">
        <v>36.123412000000002</v>
      </c>
      <c r="AM500" t="s">
        <v>489</v>
      </c>
      <c r="AN500">
        <v>-79.952766999999994</v>
      </c>
      <c r="AO500">
        <v>100</v>
      </c>
      <c r="AP500">
        <v>1800</v>
      </c>
      <c r="AQ500" t="s">
        <v>129</v>
      </c>
      <c r="AR500">
        <v>56</v>
      </c>
      <c r="AS500">
        <v>49</v>
      </c>
      <c r="AT500">
        <v>384</v>
      </c>
      <c r="BB500" t="str">
        <f t="shared" si="51"/>
        <v>1200</v>
      </c>
      <c r="BC500">
        <v>1</v>
      </c>
      <c r="BD500" t="str">
        <f t="shared" si="54"/>
        <v xml:space="preserve">N655WP  </v>
      </c>
      <c r="BE500">
        <v>1</v>
      </c>
      <c r="BG500">
        <v>0</v>
      </c>
      <c r="BH500">
        <v>0</v>
      </c>
      <c r="BI500">
        <v>0</v>
      </c>
      <c r="BJ500">
        <v>1725</v>
      </c>
      <c r="BK500">
        <v>-75</v>
      </c>
      <c r="BL500" t="s">
        <v>180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t="str">
        <f>"20:18:58.473"</f>
        <v>20:18:58.473</v>
      </c>
      <c r="CF500">
        <v>472852739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7</v>
      </c>
      <c r="CY500">
        <v>7</v>
      </c>
      <c r="CZ500" t="s">
        <v>131</v>
      </c>
      <c r="DA500">
        <v>404</v>
      </c>
      <c r="DB500">
        <v>0</v>
      </c>
      <c r="DC500" t="s">
        <v>152</v>
      </c>
      <c r="DD500" t="s">
        <v>153</v>
      </c>
      <c r="DG500">
        <v>13924061</v>
      </c>
      <c r="DI500">
        <v>1</v>
      </c>
      <c r="DJ500">
        <v>0</v>
      </c>
      <c r="DK500">
        <v>1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25">
      <c r="A501" t="str">
        <f>"10/06/2022 20:18:59.871"</f>
        <v>10/06/2022 20:18:59.871</v>
      </c>
      <c r="C501" t="str">
        <f t="shared" si="53"/>
        <v>FFDFD3C0</v>
      </c>
      <c r="D501" t="s">
        <v>123</v>
      </c>
      <c r="E501">
        <v>27</v>
      </c>
      <c r="H501">
        <v>102</v>
      </c>
      <c r="I501" t="s">
        <v>151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ref="S501:T504" si="57">"20:18:59.594"</f>
        <v>20:18:59.594</v>
      </c>
      <c r="T501" t="str">
        <f t="shared" si="57"/>
        <v>20:18:59.594</v>
      </c>
      <c r="U501" t="str">
        <f t="shared" si="50"/>
        <v>A8A14F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9</v>
      </c>
      <c r="AF501" t="s">
        <v>125</v>
      </c>
      <c r="AG501">
        <v>0</v>
      </c>
      <c r="AH501">
        <v>3</v>
      </c>
      <c r="AI501">
        <v>1</v>
      </c>
      <c r="AJ501">
        <v>0</v>
      </c>
      <c r="AK501" t="s">
        <v>490</v>
      </c>
      <c r="AL501">
        <v>36.123691000000001</v>
      </c>
      <c r="AM501" t="s">
        <v>491</v>
      </c>
      <c r="AN501">
        <v>-79.952423999999993</v>
      </c>
      <c r="AO501">
        <v>100</v>
      </c>
      <c r="AP501">
        <v>1800</v>
      </c>
      <c r="AQ501" t="s">
        <v>129</v>
      </c>
      <c r="AR501">
        <v>57</v>
      </c>
      <c r="AS501">
        <v>49</v>
      </c>
      <c r="AT501">
        <v>192</v>
      </c>
      <c r="BB501" t="str">
        <f t="shared" si="51"/>
        <v>1200</v>
      </c>
      <c r="BC501">
        <v>1</v>
      </c>
      <c r="BD501" t="str">
        <f t="shared" si="54"/>
        <v xml:space="preserve">N655WP  </v>
      </c>
      <c r="BE501">
        <v>1</v>
      </c>
      <c r="BG501">
        <v>0</v>
      </c>
      <c r="BH501">
        <v>0</v>
      </c>
      <c r="BI501">
        <v>0</v>
      </c>
      <c r="BJ501">
        <v>1725</v>
      </c>
      <c r="BK501">
        <v>-75</v>
      </c>
      <c r="BL501" t="s">
        <v>180</v>
      </c>
      <c r="BM501">
        <v>1</v>
      </c>
      <c r="BN501">
        <v>1</v>
      </c>
      <c r="BO501">
        <v>1</v>
      </c>
      <c r="BP501">
        <v>0</v>
      </c>
      <c r="BS501">
        <v>0</v>
      </c>
      <c r="BT501">
        <v>0</v>
      </c>
      <c r="BU501">
        <v>0</v>
      </c>
      <c r="CE501" t="str">
        <f>"20:18:59.598"</f>
        <v>20:18:59.598</v>
      </c>
      <c r="CF501">
        <v>597743308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131</v>
      </c>
      <c r="DA501">
        <v>404</v>
      </c>
      <c r="DB501">
        <v>0</v>
      </c>
      <c r="DC501" t="s">
        <v>152</v>
      </c>
      <c r="DD501" t="s">
        <v>153</v>
      </c>
      <c r="DG501">
        <v>13924298</v>
      </c>
      <c r="DI501">
        <v>1</v>
      </c>
      <c r="DJ501">
        <v>0</v>
      </c>
      <c r="DK501">
        <v>0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25">
      <c r="A502" t="str">
        <f>"10/06/2022 20:18:59.887"</f>
        <v>10/06/2022 20:18:59.887</v>
      </c>
      <c r="C502" t="str">
        <f t="shared" si="53"/>
        <v>FFDFD3C0</v>
      </c>
      <c r="D502" t="s">
        <v>134</v>
      </c>
      <c r="E502">
        <v>4</v>
      </c>
      <c r="F502">
        <v>1004</v>
      </c>
      <c r="G502" t="s">
        <v>135</v>
      </c>
      <c r="J502" t="s">
        <v>136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57"/>
        <v>20:18:59.594</v>
      </c>
      <c r="T502" t="str">
        <f t="shared" si="57"/>
        <v>20:18:59.594</v>
      </c>
      <c r="U502" t="str">
        <f t="shared" si="50"/>
        <v>A8A14F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9</v>
      </c>
      <c r="AF502" t="s">
        <v>125</v>
      </c>
      <c r="AG502">
        <v>0</v>
      </c>
      <c r="AH502">
        <v>3</v>
      </c>
      <c r="AI502">
        <v>1</v>
      </c>
      <c r="AJ502">
        <v>0</v>
      </c>
      <c r="AK502" t="s">
        <v>490</v>
      </c>
      <c r="AL502">
        <v>36.123691000000001</v>
      </c>
      <c r="AM502" t="s">
        <v>491</v>
      </c>
      <c r="AN502">
        <v>-79.952423999999993</v>
      </c>
      <c r="AO502">
        <v>100</v>
      </c>
      <c r="AP502">
        <v>1800</v>
      </c>
      <c r="AQ502" t="s">
        <v>129</v>
      </c>
      <c r="AR502">
        <v>57</v>
      </c>
      <c r="AS502">
        <v>49</v>
      </c>
      <c r="AT502">
        <v>192</v>
      </c>
      <c r="BB502" t="str">
        <f t="shared" si="51"/>
        <v>1200</v>
      </c>
      <c r="BC502">
        <v>1</v>
      </c>
      <c r="BD502" t="str">
        <f t="shared" si="54"/>
        <v xml:space="preserve">N655WP  </v>
      </c>
      <c r="BE502">
        <v>1</v>
      </c>
      <c r="BG502">
        <v>0</v>
      </c>
      <c r="BH502">
        <v>0</v>
      </c>
      <c r="BI502">
        <v>0</v>
      </c>
      <c r="BJ502">
        <v>1725</v>
      </c>
      <c r="BK502">
        <v>-75</v>
      </c>
      <c r="BL502" t="s">
        <v>180</v>
      </c>
      <c r="BM502">
        <v>1</v>
      </c>
      <c r="BN502">
        <v>1</v>
      </c>
      <c r="BO502">
        <v>1</v>
      </c>
      <c r="BP502">
        <v>0</v>
      </c>
      <c r="BS502">
        <v>0</v>
      </c>
      <c r="BT502">
        <v>0</v>
      </c>
      <c r="BU502">
        <v>0</v>
      </c>
      <c r="CE502" t="str">
        <f>"20:18:59.598"</f>
        <v>20:18:59.598</v>
      </c>
      <c r="CF502">
        <v>597743308</v>
      </c>
      <c r="CS502">
        <v>3</v>
      </c>
      <c r="CT502">
        <v>2</v>
      </c>
      <c r="CU502">
        <v>0</v>
      </c>
      <c r="CV502">
        <v>2</v>
      </c>
      <c r="CW502">
        <v>0</v>
      </c>
      <c r="CX502">
        <v>7</v>
      </c>
      <c r="CY502">
        <v>7</v>
      </c>
      <c r="CZ502" t="s">
        <v>131</v>
      </c>
      <c r="DA502">
        <v>404</v>
      </c>
      <c r="DB502">
        <v>0</v>
      </c>
      <c r="DC502" t="s">
        <v>152</v>
      </c>
      <c r="DD502" t="s">
        <v>153</v>
      </c>
      <c r="DG502">
        <v>13924298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25">
      <c r="A503" t="str">
        <f>"10/06/2022 20:18:59.902"</f>
        <v>10/06/2022 20:18:59.902</v>
      </c>
      <c r="C503" t="str">
        <f t="shared" si="53"/>
        <v>FFDFD3C0</v>
      </c>
      <c r="D503" t="s">
        <v>123</v>
      </c>
      <c r="E503">
        <v>25</v>
      </c>
      <c r="H503">
        <v>100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57"/>
        <v>20:18:59.594</v>
      </c>
      <c r="T503" t="str">
        <f t="shared" si="57"/>
        <v>20:18:59.594</v>
      </c>
      <c r="U503" t="str">
        <f t="shared" si="50"/>
        <v>A8A14F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9</v>
      </c>
      <c r="AF503" t="s">
        <v>125</v>
      </c>
      <c r="AG503">
        <v>0</v>
      </c>
      <c r="AH503">
        <v>3</v>
      </c>
      <c r="AI503">
        <v>1</v>
      </c>
      <c r="AJ503">
        <v>0</v>
      </c>
      <c r="AK503" t="s">
        <v>490</v>
      </c>
      <c r="AL503">
        <v>36.123691000000001</v>
      </c>
      <c r="AM503" t="s">
        <v>491</v>
      </c>
      <c r="AN503">
        <v>-79.952423999999993</v>
      </c>
      <c r="AO503">
        <v>100</v>
      </c>
      <c r="AP503">
        <v>1800</v>
      </c>
      <c r="AQ503" t="s">
        <v>129</v>
      </c>
      <c r="AR503">
        <v>57</v>
      </c>
      <c r="AS503">
        <v>49</v>
      </c>
      <c r="AT503">
        <v>192</v>
      </c>
      <c r="BB503" t="str">
        <f t="shared" si="51"/>
        <v>1200</v>
      </c>
      <c r="BC503">
        <v>1</v>
      </c>
      <c r="BD503" t="str">
        <f t="shared" si="54"/>
        <v xml:space="preserve">N655WP  </v>
      </c>
      <c r="BE503">
        <v>1</v>
      </c>
      <c r="BG503">
        <v>0</v>
      </c>
      <c r="BH503">
        <v>0</v>
      </c>
      <c r="BI503">
        <v>0</v>
      </c>
      <c r="BJ503">
        <v>1725</v>
      </c>
      <c r="BK503">
        <v>-75</v>
      </c>
      <c r="BL503" t="s">
        <v>180</v>
      </c>
      <c r="BM503">
        <v>1</v>
      </c>
      <c r="BN503">
        <v>1</v>
      </c>
      <c r="BO503">
        <v>1</v>
      </c>
      <c r="BP503">
        <v>0</v>
      </c>
      <c r="BS503">
        <v>0</v>
      </c>
      <c r="BT503">
        <v>0</v>
      </c>
      <c r="BU503">
        <v>0</v>
      </c>
      <c r="CE503" t="str">
        <f>"20:18:59.598"</f>
        <v>20:18:59.598</v>
      </c>
      <c r="CF503">
        <v>597743308</v>
      </c>
      <c r="CS503">
        <v>3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131</v>
      </c>
      <c r="DA503">
        <v>404</v>
      </c>
      <c r="DB503">
        <v>0</v>
      </c>
      <c r="DC503" t="s">
        <v>152</v>
      </c>
      <c r="DD503" t="s">
        <v>153</v>
      </c>
      <c r="DG503">
        <v>13924298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25">
      <c r="A504" t="str">
        <f>"10/06/2022 20:18:59.902"</f>
        <v>10/06/2022 20:18:59.902</v>
      </c>
      <c r="C504" t="str">
        <f t="shared" si="53"/>
        <v>FFDFD3C0</v>
      </c>
      <c r="D504" t="s">
        <v>134</v>
      </c>
      <c r="E504">
        <v>5</v>
      </c>
      <c r="F504">
        <v>1005</v>
      </c>
      <c r="G504" t="s">
        <v>155</v>
      </c>
      <c r="J504" t="s">
        <v>136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57"/>
        <v>20:18:59.594</v>
      </c>
      <c r="T504" t="str">
        <f t="shared" si="57"/>
        <v>20:18:59.594</v>
      </c>
      <c r="U504" t="str">
        <f t="shared" si="50"/>
        <v>A8A14F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9</v>
      </c>
      <c r="AF504" t="s">
        <v>145</v>
      </c>
      <c r="AG504">
        <v>0</v>
      </c>
      <c r="AH504">
        <v>3</v>
      </c>
      <c r="AI504">
        <v>1</v>
      </c>
      <c r="AJ504">
        <v>0</v>
      </c>
      <c r="AK504" t="s">
        <v>490</v>
      </c>
      <c r="AL504">
        <v>36.123691000000001</v>
      </c>
      <c r="AM504" t="s">
        <v>491</v>
      </c>
      <c r="AN504">
        <v>-79.952423999999993</v>
      </c>
      <c r="AO504">
        <v>100</v>
      </c>
      <c r="AP504">
        <v>1800</v>
      </c>
      <c r="AQ504" t="s">
        <v>129</v>
      </c>
      <c r="AR504">
        <v>57</v>
      </c>
      <c r="AS504">
        <v>49</v>
      </c>
      <c r="AT504">
        <v>192</v>
      </c>
      <c r="BB504" t="str">
        <f t="shared" si="51"/>
        <v>1200</v>
      </c>
      <c r="BC504">
        <v>1</v>
      </c>
      <c r="BD504" t="str">
        <f t="shared" si="54"/>
        <v xml:space="preserve">N655WP  </v>
      </c>
      <c r="BE504">
        <v>1</v>
      </c>
      <c r="BG504">
        <v>0</v>
      </c>
      <c r="BH504">
        <v>0</v>
      </c>
      <c r="BI504">
        <v>0</v>
      </c>
      <c r="BJ504">
        <v>1725</v>
      </c>
      <c r="BK504">
        <v>-75</v>
      </c>
      <c r="BL504" t="s">
        <v>148</v>
      </c>
      <c r="BM504">
        <v>1</v>
      </c>
      <c r="BN504">
        <v>1</v>
      </c>
      <c r="BO504">
        <v>1</v>
      </c>
      <c r="BP504">
        <v>0</v>
      </c>
      <c r="BS504">
        <v>0</v>
      </c>
      <c r="BT504">
        <v>0</v>
      </c>
      <c r="BU504">
        <v>0</v>
      </c>
      <c r="CE504" t="str">
        <f>"20:18:59.598"</f>
        <v>20:18:59.598</v>
      </c>
      <c r="CF504">
        <v>597743308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7</v>
      </c>
      <c r="CY504">
        <v>7</v>
      </c>
      <c r="CZ504" t="s">
        <v>131</v>
      </c>
      <c r="DA504">
        <v>404</v>
      </c>
      <c r="DB504">
        <v>0</v>
      </c>
      <c r="DC504" t="s">
        <v>152</v>
      </c>
      <c r="DD504" t="s">
        <v>153</v>
      </c>
      <c r="DG504">
        <v>13924298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25">
      <c r="A505" t="str">
        <f>"10/06/2022 20:19:00.840"</f>
        <v>10/06/2022 20:19:00.840</v>
      </c>
      <c r="C505" t="str">
        <f t="shared" si="53"/>
        <v>FFDFD3C0</v>
      </c>
      <c r="D505" t="s">
        <v>123</v>
      </c>
      <c r="E505">
        <v>27</v>
      </c>
      <c r="H505">
        <v>102</v>
      </c>
      <c r="I505" t="s">
        <v>151</v>
      </c>
      <c r="J505" t="s">
        <v>125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"20:19:00.570"</f>
        <v>20:19:00.570</v>
      </c>
      <c r="T505" t="str">
        <f>"20:19:00.470"</f>
        <v>20:19:00.470</v>
      </c>
      <c r="U505" t="str">
        <f t="shared" si="50"/>
        <v>A8A14F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9</v>
      </c>
      <c r="AF505" t="s">
        <v>125</v>
      </c>
      <c r="AG505">
        <v>0</v>
      </c>
      <c r="AH505">
        <v>3</v>
      </c>
      <c r="AI505">
        <v>1</v>
      </c>
      <c r="AJ505">
        <v>0</v>
      </c>
      <c r="AK505" t="s">
        <v>492</v>
      </c>
      <c r="AL505">
        <v>36.123927000000002</v>
      </c>
      <c r="AM505" t="s">
        <v>493</v>
      </c>
      <c r="AN505">
        <v>-79.952079999999995</v>
      </c>
      <c r="AO505">
        <v>100</v>
      </c>
      <c r="AP505">
        <v>1800</v>
      </c>
      <c r="AQ505" t="s">
        <v>129</v>
      </c>
      <c r="AR505">
        <v>57</v>
      </c>
      <c r="AS505">
        <v>49</v>
      </c>
      <c r="AT505">
        <v>192</v>
      </c>
      <c r="BB505" t="str">
        <f t="shared" si="51"/>
        <v>1200</v>
      </c>
      <c r="BC505">
        <v>1</v>
      </c>
      <c r="BD505" t="str">
        <f t="shared" si="54"/>
        <v xml:space="preserve">N655WP  </v>
      </c>
      <c r="BE505">
        <v>1</v>
      </c>
      <c r="BG505">
        <v>0</v>
      </c>
      <c r="BH505">
        <v>0</v>
      </c>
      <c r="BI505">
        <v>0</v>
      </c>
      <c r="BJ505">
        <v>1750</v>
      </c>
      <c r="BK505">
        <v>-50</v>
      </c>
      <c r="BL505" t="s">
        <v>180</v>
      </c>
      <c r="BM505">
        <v>1</v>
      </c>
      <c r="BN505">
        <v>1</v>
      </c>
      <c r="BO505">
        <v>1</v>
      </c>
      <c r="BP505">
        <v>0</v>
      </c>
      <c r="BS505">
        <v>0</v>
      </c>
      <c r="BT505">
        <v>0</v>
      </c>
      <c r="BU505">
        <v>0</v>
      </c>
      <c r="CE505" t="str">
        <f>"20:19:00.573"</f>
        <v>20:19:00.573</v>
      </c>
      <c r="CF505">
        <v>572648481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7</v>
      </c>
      <c r="CY505">
        <v>7</v>
      </c>
      <c r="CZ505" t="s">
        <v>131</v>
      </c>
      <c r="DA505">
        <v>404</v>
      </c>
      <c r="DB505">
        <v>0</v>
      </c>
      <c r="DC505" t="s">
        <v>152</v>
      </c>
      <c r="DD505" t="s">
        <v>153</v>
      </c>
      <c r="DG505">
        <v>13924523</v>
      </c>
      <c r="DI505">
        <v>1</v>
      </c>
      <c r="DJ505">
        <v>0</v>
      </c>
      <c r="DK505">
        <v>0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25">
      <c r="A506" t="str">
        <f>"10/06/2022 20:19:00.840"</f>
        <v>10/06/2022 20:19:00.840</v>
      </c>
      <c r="C506" t="str">
        <f t="shared" si="53"/>
        <v>FFDFD3C0</v>
      </c>
      <c r="D506" t="s">
        <v>134</v>
      </c>
      <c r="E506">
        <v>4</v>
      </c>
      <c r="F506">
        <v>1004</v>
      </c>
      <c r="G506" t="s">
        <v>135</v>
      </c>
      <c r="J506" t="s">
        <v>136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"20:19:00.570"</f>
        <v>20:19:00.570</v>
      </c>
      <c r="T506" t="str">
        <f>"20:19:00.470"</f>
        <v>20:19:00.470</v>
      </c>
      <c r="U506" t="str">
        <f t="shared" si="50"/>
        <v>A8A14F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9</v>
      </c>
      <c r="AF506" t="s">
        <v>125</v>
      </c>
      <c r="AG506">
        <v>0</v>
      </c>
      <c r="AH506">
        <v>3</v>
      </c>
      <c r="AI506">
        <v>1</v>
      </c>
      <c r="AJ506">
        <v>0</v>
      </c>
      <c r="AK506" t="s">
        <v>492</v>
      </c>
      <c r="AL506">
        <v>36.123927000000002</v>
      </c>
      <c r="AM506" t="s">
        <v>493</v>
      </c>
      <c r="AN506">
        <v>-79.952079999999995</v>
      </c>
      <c r="AO506">
        <v>100</v>
      </c>
      <c r="AP506">
        <v>1800</v>
      </c>
      <c r="AQ506" t="s">
        <v>129</v>
      </c>
      <c r="AR506">
        <v>57</v>
      </c>
      <c r="AS506">
        <v>49</v>
      </c>
      <c r="AT506">
        <v>192</v>
      </c>
      <c r="BB506" t="str">
        <f t="shared" si="51"/>
        <v>1200</v>
      </c>
      <c r="BC506">
        <v>1</v>
      </c>
      <c r="BD506" t="str">
        <f t="shared" si="54"/>
        <v xml:space="preserve">N655WP  </v>
      </c>
      <c r="BE506">
        <v>1</v>
      </c>
      <c r="BG506">
        <v>0</v>
      </c>
      <c r="BH506">
        <v>0</v>
      </c>
      <c r="BI506">
        <v>0</v>
      </c>
      <c r="BJ506">
        <v>1750</v>
      </c>
      <c r="BK506">
        <v>-50</v>
      </c>
      <c r="BL506" t="s">
        <v>180</v>
      </c>
      <c r="BM506">
        <v>1</v>
      </c>
      <c r="BN506">
        <v>1</v>
      </c>
      <c r="BO506">
        <v>1</v>
      </c>
      <c r="BP506">
        <v>0</v>
      </c>
      <c r="BS506">
        <v>0</v>
      </c>
      <c r="BT506">
        <v>0</v>
      </c>
      <c r="BU506">
        <v>0</v>
      </c>
      <c r="CE506" t="str">
        <f>"20:19:00.573"</f>
        <v>20:19:00.573</v>
      </c>
      <c r="CF506">
        <v>572648481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7</v>
      </c>
      <c r="CY506">
        <v>7</v>
      </c>
      <c r="CZ506" t="s">
        <v>131</v>
      </c>
      <c r="DA506">
        <v>404</v>
      </c>
      <c r="DB506">
        <v>0</v>
      </c>
      <c r="DC506" t="s">
        <v>152</v>
      </c>
      <c r="DD506" t="s">
        <v>153</v>
      </c>
      <c r="DG506">
        <v>13924523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25">
      <c r="A507" t="str">
        <f>"10/06/2022 20:19:00.840"</f>
        <v>10/06/2022 20:19:00.840</v>
      </c>
      <c r="C507" t="str">
        <f t="shared" si="53"/>
        <v>FFDFD3C0</v>
      </c>
      <c r="D507" t="s">
        <v>123</v>
      </c>
      <c r="E507">
        <v>25</v>
      </c>
      <c r="H507">
        <v>100</v>
      </c>
      <c r="I507" t="s">
        <v>124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"20:19:00.570"</f>
        <v>20:19:00.570</v>
      </c>
      <c r="T507" t="str">
        <f>"20:19:00.470"</f>
        <v>20:19:00.470</v>
      </c>
      <c r="U507" t="str">
        <f t="shared" si="50"/>
        <v>A8A14F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9</v>
      </c>
      <c r="AF507" t="s">
        <v>125</v>
      </c>
      <c r="AG507">
        <v>0</v>
      </c>
      <c r="AH507">
        <v>3</v>
      </c>
      <c r="AI507">
        <v>1</v>
      </c>
      <c r="AJ507">
        <v>0</v>
      </c>
      <c r="AK507" t="s">
        <v>492</v>
      </c>
      <c r="AL507">
        <v>36.123927000000002</v>
      </c>
      <c r="AM507" t="s">
        <v>493</v>
      </c>
      <c r="AN507">
        <v>-79.952079999999995</v>
      </c>
      <c r="AO507">
        <v>100</v>
      </c>
      <c r="AP507">
        <v>1800</v>
      </c>
      <c r="AQ507" t="s">
        <v>129</v>
      </c>
      <c r="AR507">
        <v>57</v>
      </c>
      <c r="AS507">
        <v>49</v>
      </c>
      <c r="AT507">
        <v>192</v>
      </c>
      <c r="BB507" t="str">
        <f t="shared" si="51"/>
        <v>1200</v>
      </c>
      <c r="BC507">
        <v>1</v>
      </c>
      <c r="BD507" t="str">
        <f t="shared" si="54"/>
        <v xml:space="preserve">N655WP  </v>
      </c>
      <c r="BE507">
        <v>1</v>
      </c>
      <c r="BG507">
        <v>0</v>
      </c>
      <c r="BH507">
        <v>0</v>
      </c>
      <c r="BI507">
        <v>0</v>
      </c>
      <c r="BJ507">
        <v>1750</v>
      </c>
      <c r="BK507">
        <v>-50</v>
      </c>
      <c r="BL507" t="s">
        <v>180</v>
      </c>
      <c r="BM507">
        <v>1</v>
      </c>
      <c r="BN507">
        <v>1</v>
      </c>
      <c r="BO507">
        <v>1</v>
      </c>
      <c r="BP507">
        <v>0</v>
      </c>
      <c r="BS507">
        <v>0</v>
      </c>
      <c r="BT507">
        <v>0</v>
      </c>
      <c r="BU507">
        <v>0</v>
      </c>
      <c r="CE507" t="str">
        <f>"20:19:00.573"</f>
        <v>20:19:00.573</v>
      </c>
      <c r="CF507">
        <v>572648481</v>
      </c>
      <c r="CS507">
        <v>3</v>
      </c>
      <c r="CT507">
        <v>2</v>
      </c>
      <c r="CU507">
        <v>0</v>
      </c>
      <c r="CV507">
        <v>2</v>
      </c>
      <c r="CW507">
        <v>0</v>
      </c>
      <c r="CX507">
        <v>7</v>
      </c>
      <c r="CY507">
        <v>7</v>
      </c>
      <c r="CZ507" t="s">
        <v>131</v>
      </c>
      <c r="DA507">
        <v>404</v>
      </c>
      <c r="DB507">
        <v>0</v>
      </c>
      <c r="DC507" t="s">
        <v>152</v>
      </c>
      <c r="DD507" t="s">
        <v>153</v>
      </c>
      <c r="DG507">
        <v>13924523</v>
      </c>
      <c r="DI507">
        <v>1</v>
      </c>
      <c r="DJ507">
        <v>0</v>
      </c>
      <c r="DK507">
        <v>0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25">
      <c r="A508" t="str">
        <f>"10/06/2022 20:19:00.840"</f>
        <v>10/06/2022 20:19:00.840</v>
      </c>
      <c r="C508" t="str">
        <f t="shared" si="53"/>
        <v>FFDFD3C0</v>
      </c>
      <c r="D508" t="s">
        <v>134</v>
      </c>
      <c r="E508">
        <v>5</v>
      </c>
      <c r="F508">
        <v>1005</v>
      </c>
      <c r="G508" t="s">
        <v>155</v>
      </c>
      <c r="J508" t="s">
        <v>136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"20:19:00.570"</f>
        <v>20:19:00.570</v>
      </c>
      <c r="T508" t="str">
        <f>"20:19:00.470"</f>
        <v>20:19:00.470</v>
      </c>
      <c r="U508" t="str">
        <f t="shared" si="50"/>
        <v>A8A14F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9</v>
      </c>
      <c r="AF508" t="s">
        <v>145</v>
      </c>
      <c r="AG508">
        <v>0</v>
      </c>
      <c r="AH508">
        <v>3</v>
      </c>
      <c r="AI508">
        <v>1</v>
      </c>
      <c r="AJ508">
        <v>0</v>
      </c>
      <c r="AK508" t="s">
        <v>492</v>
      </c>
      <c r="AL508">
        <v>36.123927000000002</v>
      </c>
      <c r="AM508" t="s">
        <v>493</v>
      </c>
      <c r="AN508">
        <v>-79.952079999999995</v>
      </c>
      <c r="AO508">
        <v>100</v>
      </c>
      <c r="AP508">
        <v>1800</v>
      </c>
      <c r="AQ508" t="s">
        <v>129</v>
      </c>
      <c r="AR508">
        <v>57</v>
      </c>
      <c r="AS508">
        <v>49</v>
      </c>
      <c r="AT508">
        <v>192</v>
      </c>
      <c r="BB508" t="str">
        <f t="shared" si="51"/>
        <v>1200</v>
      </c>
      <c r="BC508">
        <v>1</v>
      </c>
      <c r="BD508" t="str">
        <f t="shared" si="54"/>
        <v xml:space="preserve">N655WP  </v>
      </c>
      <c r="BE508">
        <v>1</v>
      </c>
      <c r="BG508">
        <v>0</v>
      </c>
      <c r="BH508">
        <v>0</v>
      </c>
      <c r="BI508">
        <v>0</v>
      </c>
      <c r="BJ508">
        <v>1750</v>
      </c>
      <c r="BK508">
        <v>-50</v>
      </c>
      <c r="BL508" t="s">
        <v>148</v>
      </c>
      <c r="BM508">
        <v>1</v>
      </c>
      <c r="BN508">
        <v>1</v>
      </c>
      <c r="BO508">
        <v>1</v>
      </c>
      <c r="BP508">
        <v>0</v>
      </c>
      <c r="BS508">
        <v>0</v>
      </c>
      <c r="BT508">
        <v>0</v>
      </c>
      <c r="BU508">
        <v>0</v>
      </c>
      <c r="CE508" t="str">
        <f>"20:19:00.573"</f>
        <v>20:19:00.573</v>
      </c>
      <c r="CF508">
        <v>572648481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7</v>
      </c>
      <c r="CY508">
        <v>7</v>
      </c>
      <c r="CZ508" t="s">
        <v>131</v>
      </c>
      <c r="DA508">
        <v>404</v>
      </c>
      <c r="DB508">
        <v>0</v>
      </c>
      <c r="DC508" t="s">
        <v>152</v>
      </c>
      <c r="DD508" t="s">
        <v>153</v>
      </c>
      <c r="DG508">
        <v>13924523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25">
      <c r="A509" t="str">
        <f>"10/06/2022 20:19:01.720"</f>
        <v>10/06/2022 20:19:01.720</v>
      </c>
      <c r="C509" t="str">
        <f t="shared" si="53"/>
        <v>FFDFD3C0</v>
      </c>
      <c r="D509" t="s">
        <v>123</v>
      </c>
      <c r="E509">
        <v>27</v>
      </c>
      <c r="H509">
        <v>102</v>
      </c>
      <c r="I509" t="s">
        <v>151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"20:19:01.547"</f>
        <v>20:19:01.547</v>
      </c>
      <c r="T509" t="str">
        <f>"20:19:01.047"</f>
        <v>20:19:01.047</v>
      </c>
      <c r="U509" t="str">
        <f t="shared" si="50"/>
        <v>A8A14F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9</v>
      </c>
      <c r="AF509" t="s">
        <v>125</v>
      </c>
      <c r="AG509">
        <v>0</v>
      </c>
      <c r="AH509">
        <v>3</v>
      </c>
      <c r="AI509">
        <v>1</v>
      </c>
      <c r="AJ509">
        <v>0</v>
      </c>
      <c r="AK509" t="s">
        <v>494</v>
      </c>
      <c r="AL509">
        <v>36.124141000000002</v>
      </c>
      <c r="AM509" t="s">
        <v>495</v>
      </c>
      <c r="AN509">
        <v>-79.951801000000003</v>
      </c>
      <c r="AO509">
        <v>100</v>
      </c>
      <c r="AP509">
        <v>1800</v>
      </c>
      <c r="AQ509" t="s">
        <v>129</v>
      </c>
      <c r="AR509">
        <v>58</v>
      </c>
      <c r="AS509">
        <v>49</v>
      </c>
      <c r="AT509">
        <v>64</v>
      </c>
      <c r="BB509" t="str">
        <f t="shared" si="51"/>
        <v>1200</v>
      </c>
      <c r="BC509">
        <v>1</v>
      </c>
      <c r="BD509" t="str">
        <f t="shared" si="54"/>
        <v xml:space="preserve">N655WP  </v>
      </c>
      <c r="BE509">
        <v>1</v>
      </c>
      <c r="BG509">
        <v>0</v>
      </c>
      <c r="BH509">
        <v>0</v>
      </c>
      <c r="BI509">
        <v>0</v>
      </c>
      <c r="BJ509">
        <v>1750</v>
      </c>
      <c r="BK509">
        <v>-50</v>
      </c>
      <c r="BL509" t="s">
        <v>180</v>
      </c>
      <c r="BM509">
        <v>1</v>
      </c>
      <c r="BN509">
        <v>1</v>
      </c>
      <c r="BO509">
        <v>1</v>
      </c>
      <c r="BP509">
        <v>0</v>
      </c>
      <c r="BS509">
        <v>0</v>
      </c>
      <c r="BT509">
        <v>0</v>
      </c>
      <c r="BU509">
        <v>0</v>
      </c>
      <c r="CE509" t="str">
        <f>"20:19:01.548"</f>
        <v>20:19:01.548</v>
      </c>
      <c r="CF509">
        <v>547553657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7</v>
      </c>
      <c r="CY509">
        <v>7</v>
      </c>
      <c r="CZ509" t="s">
        <v>131</v>
      </c>
      <c r="DA509">
        <v>404</v>
      </c>
      <c r="DB509">
        <v>0</v>
      </c>
      <c r="DC509" t="s">
        <v>152</v>
      </c>
      <c r="DD509" t="s">
        <v>153</v>
      </c>
      <c r="DG509">
        <v>13924724</v>
      </c>
      <c r="DI509">
        <v>1</v>
      </c>
      <c r="DJ509">
        <v>0</v>
      </c>
      <c r="DK509">
        <v>0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25">
      <c r="A510" t="str">
        <f>"10/06/2022 20:19:01.814"</f>
        <v>10/06/2022 20:19:01.814</v>
      </c>
      <c r="C510" t="str">
        <f t="shared" si="53"/>
        <v>FFDFD3C0</v>
      </c>
      <c r="D510" t="s">
        <v>134</v>
      </c>
      <c r="E510">
        <v>4</v>
      </c>
      <c r="F510">
        <v>1004</v>
      </c>
      <c r="G510" t="s">
        <v>135</v>
      </c>
      <c r="J510" t="s">
        <v>136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"20:19:01.547"</f>
        <v>20:19:01.547</v>
      </c>
      <c r="T510" t="str">
        <f>"20:19:01.047"</f>
        <v>20:19:01.047</v>
      </c>
      <c r="U510" t="str">
        <f t="shared" si="50"/>
        <v>A8A14F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9</v>
      </c>
      <c r="AF510" t="s">
        <v>125</v>
      </c>
      <c r="AG510">
        <v>0</v>
      </c>
      <c r="AH510">
        <v>3</v>
      </c>
      <c r="AI510">
        <v>1</v>
      </c>
      <c r="AJ510">
        <v>0</v>
      </c>
      <c r="AK510" t="s">
        <v>494</v>
      </c>
      <c r="AL510">
        <v>36.124141000000002</v>
      </c>
      <c r="AM510" t="s">
        <v>495</v>
      </c>
      <c r="AN510">
        <v>-79.951801000000003</v>
      </c>
      <c r="AO510">
        <v>100</v>
      </c>
      <c r="AP510">
        <v>1800</v>
      </c>
      <c r="AQ510" t="s">
        <v>129</v>
      </c>
      <c r="AR510">
        <v>58</v>
      </c>
      <c r="AS510">
        <v>49</v>
      </c>
      <c r="AT510">
        <v>64</v>
      </c>
      <c r="BB510" t="str">
        <f t="shared" si="51"/>
        <v>1200</v>
      </c>
      <c r="BC510">
        <v>1</v>
      </c>
      <c r="BD510" t="str">
        <f t="shared" si="54"/>
        <v xml:space="preserve">N655WP  </v>
      </c>
      <c r="BE510">
        <v>1</v>
      </c>
      <c r="BG510">
        <v>0</v>
      </c>
      <c r="BH510">
        <v>0</v>
      </c>
      <c r="BI510">
        <v>0</v>
      </c>
      <c r="BJ510">
        <v>1750</v>
      </c>
      <c r="BK510">
        <v>-50</v>
      </c>
      <c r="BL510" t="s">
        <v>180</v>
      </c>
      <c r="BM510">
        <v>1</v>
      </c>
      <c r="BN510">
        <v>1</v>
      </c>
      <c r="BO510">
        <v>1</v>
      </c>
      <c r="BP510">
        <v>0</v>
      </c>
      <c r="BS510">
        <v>0</v>
      </c>
      <c r="BT510">
        <v>0</v>
      </c>
      <c r="BU510">
        <v>0</v>
      </c>
      <c r="CE510" t="str">
        <f>"20:19:01.548"</f>
        <v>20:19:01.548</v>
      </c>
      <c r="CF510">
        <v>547553657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7</v>
      </c>
      <c r="CY510">
        <v>7</v>
      </c>
      <c r="CZ510" t="s">
        <v>131</v>
      </c>
      <c r="DA510">
        <v>404</v>
      </c>
      <c r="DB510">
        <v>0</v>
      </c>
      <c r="DC510" t="s">
        <v>152</v>
      </c>
      <c r="DD510" t="s">
        <v>153</v>
      </c>
      <c r="DG510">
        <v>13924724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25">
      <c r="A511" t="str">
        <f>"10/06/2022 20:19:01.814"</f>
        <v>10/06/2022 20:19:01.814</v>
      </c>
      <c r="C511" t="str">
        <f t="shared" si="53"/>
        <v>FFDFD3C0</v>
      </c>
      <c r="D511" t="s">
        <v>123</v>
      </c>
      <c r="E511">
        <v>25</v>
      </c>
      <c r="H511">
        <v>100</v>
      </c>
      <c r="I511" t="s">
        <v>124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"20:19:01.547"</f>
        <v>20:19:01.547</v>
      </c>
      <c r="T511" t="str">
        <f>"20:19:01.047"</f>
        <v>20:19:01.047</v>
      </c>
      <c r="U511" t="str">
        <f t="shared" si="50"/>
        <v>A8A14F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9</v>
      </c>
      <c r="AF511" t="s">
        <v>125</v>
      </c>
      <c r="AG511">
        <v>0</v>
      </c>
      <c r="AH511">
        <v>3</v>
      </c>
      <c r="AI511">
        <v>1</v>
      </c>
      <c r="AJ511">
        <v>0</v>
      </c>
      <c r="AK511" t="s">
        <v>494</v>
      </c>
      <c r="AL511">
        <v>36.124141000000002</v>
      </c>
      <c r="AM511" t="s">
        <v>495</v>
      </c>
      <c r="AN511">
        <v>-79.951801000000003</v>
      </c>
      <c r="AO511">
        <v>100</v>
      </c>
      <c r="AP511">
        <v>1800</v>
      </c>
      <c r="AQ511" t="s">
        <v>129</v>
      </c>
      <c r="AR511">
        <v>58</v>
      </c>
      <c r="AS511">
        <v>49</v>
      </c>
      <c r="AT511">
        <v>64</v>
      </c>
      <c r="BB511" t="str">
        <f t="shared" si="51"/>
        <v>1200</v>
      </c>
      <c r="BC511">
        <v>1</v>
      </c>
      <c r="BD511" t="str">
        <f t="shared" si="54"/>
        <v xml:space="preserve">N655WP  </v>
      </c>
      <c r="BE511">
        <v>1</v>
      </c>
      <c r="BG511">
        <v>0</v>
      </c>
      <c r="BH511">
        <v>0</v>
      </c>
      <c r="BI511">
        <v>0</v>
      </c>
      <c r="BJ511">
        <v>1750</v>
      </c>
      <c r="BK511">
        <v>-50</v>
      </c>
      <c r="BL511" t="s">
        <v>180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t="str">
        <f>"20:19:01.548"</f>
        <v>20:19:01.548</v>
      </c>
      <c r="CF511">
        <v>547553657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7</v>
      </c>
      <c r="CY511">
        <v>7</v>
      </c>
      <c r="CZ511" t="s">
        <v>131</v>
      </c>
      <c r="DA511">
        <v>404</v>
      </c>
      <c r="DB511">
        <v>0</v>
      </c>
      <c r="DC511" t="s">
        <v>152</v>
      </c>
      <c r="DD511" t="s">
        <v>153</v>
      </c>
      <c r="DG511">
        <v>13924724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25">
      <c r="A512" t="str">
        <f>"10/06/2022 20:19:01.814"</f>
        <v>10/06/2022 20:19:01.814</v>
      </c>
      <c r="C512" t="str">
        <f t="shared" si="53"/>
        <v>FFDFD3C0</v>
      </c>
      <c r="D512" t="s">
        <v>134</v>
      </c>
      <c r="E512">
        <v>5</v>
      </c>
      <c r="F512">
        <v>1005</v>
      </c>
      <c r="G512" t="s">
        <v>155</v>
      </c>
      <c r="J512" t="s">
        <v>136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"20:19:01.547"</f>
        <v>20:19:01.547</v>
      </c>
      <c r="T512" t="str">
        <f>"20:19:01.047"</f>
        <v>20:19:01.047</v>
      </c>
      <c r="U512" t="str">
        <f t="shared" si="50"/>
        <v>A8A14F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9</v>
      </c>
      <c r="AF512" t="s">
        <v>145</v>
      </c>
      <c r="AG512">
        <v>0</v>
      </c>
      <c r="AH512">
        <v>3</v>
      </c>
      <c r="AI512">
        <v>1</v>
      </c>
      <c r="AJ512">
        <v>0</v>
      </c>
      <c r="AK512" t="s">
        <v>494</v>
      </c>
      <c r="AL512">
        <v>36.124141000000002</v>
      </c>
      <c r="AM512" t="s">
        <v>495</v>
      </c>
      <c r="AN512">
        <v>-79.951801000000003</v>
      </c>
      <c r="AO512">
        <v>100</v>
      </c>
      <c r="AP512">
        <v>1800</v>
      </c>
      <c r="AQ512" t="s">
        <v>129</v>
      </c>
      <c r="AR512">
        <v>58</v>
      </c>
      <c r="AS512">
        <v>49</v>
      </c>
      <c r="AT512">
        <v>64</v>
      </c>
      <c r="BB512" t="str">
        <f t="shared" si="51"/>
        <v>1200</v>
      </c>
      <c r="BC512">
        <v>1</v>
      </c>
      <c r="BD512" t="str">
        <f t="shared" si="54"/>
        <v xml:space="preserve">N655WP  </v>
      </c>
      <c r="BE512">
        <v>1</v>
      </c>
      <c r="BG512">
        <v>0</v>
      </c>
      <c r="BH512">
        <v>0</v>
      </c>
      <c r="BI512">
        <v>0</v>
      </c>
      <c r="BJ512">
        <v>1750</v>
      </c>
      <c r="BK512">
        <v>-50</v>
      </c>
      <c r="BL512" t="s">
        <v>148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t="str">
        <f>"20:19:01.548"</f>
        <v>20:19:01.548</v>
      </c>
      <c r="CF512">
        <v>547553657</v>
      </c>
      <c r="CS512">
        <v>3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131</v>
      </c>
      <c r="DA512">
        <v>404</v>
      </c>
      <c r="DB512">
        <v>0</v>
      </c>
      <c r="DC512" t="s">
        <v>152</v>
      </c>
      <c r="DD512" t="s">
        <v>153</v>
      </c>
      <c r="DG512">
        <v>13924724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25">
      <c r="A513" t="str">
        <f>"10/06/2022 20:19:02.708"</f>
        <v>10/06/2022 20:19:02.708</v>
      </c>
      <c r="C513" t="str">
        <f t="shared" si="53"/>
        <v>FFDFD3C0</v>
      </c>
      <c r="D513" t="s">
        <v>123</v>
      </c>
      <c r="E513">
        <v>27</v>
      </c>
      <c r="H513">
        <v>102</v>
      </c>
      <c r="I513" t="s">
        <v>151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"20:19:02.445"</f>
        <v>20:19:02.445</v>
      </c>
      <c r="T513" t="str">
        <f>"20:19:02.245"</f>
        <v>20:19:02.245</v>
      </c>
      <c r="U513" t="str">
        <f t="shared" si="50"/>
        <v>A8A14F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9</v>
      </c>
      <c r="AF513" t="s">
        <v>125</v>
      </c>
      <c r="AG513">
        <v>0</v>
      </c>
      <c r="AH513">
        <v>3</v>
      </c>
      <c r="AI513">
        <v>1</v>
      </c>
      <c r="AJ513">
        <v>0</v>
      </c>
      <c r="AK513" t="s">
        <v>496</v>
      </c>
      <c r="AL513">
        <v>36.124355999999999</v>
      </c>
      <c r="AM513" t="s">
        <v>497</v>
      </c>
      <c r="AN513">
        <v>-79.951479000000006</v>
      </c>
      <c r="AO513">
        <v>100</v>
      </c>
      <c r="AP513">
        <v>1800</v>
      </c>
      <c r="AQ513" t="s">
        <v>129</v>
      </c>
      <c r="AR513">
        <v>58</v>
      </c>
      <c r="AS513">
        <v>49</v>
      </c>
      <c r="AT513">
        <v>320</v>
      </c>
      <c r="BB513" t="str">
        <f t="shared" si="51"/>
        <v>1200</v>
      </c>
      <c r="BC513">
        <v>1</v>
      </c>
      <c r="BD513" t="str">
        <f t="shared" si="54"/>
        <v xml:space="preserve">N655WP  </v>
      </c>
      <c r="BE513">
        <v>1</v>
      </c>
      <c r="BG513">
        <v>0</v>
      </c>
      <c r="BH513">
        <v>0</v>
      </c>
      <c r="BI513">
        <v>0</v>
      </c>
      <c r="BJ513">
        <v>1750</v>
      </c>
      <c r="BK513">
        <v>-50</v>
      </c>
      <c r="BL513" t="s">
        <v>180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t="str">
        <f>"20:19:02.447"</f>
        <v>20:19:02.447</v>
      </c>
      <c r="CF513">
        <v>447466130</v>
      </c>
      <c r="CS513">
        <v>3</v>
      </c>
      <c r="CT513">
        <v>2</v>
      </c>
      <c r="CU513">
        <v>0</v>
      </c>
      <c r="CV513">
        <v>2</v>
      </c>
      <c r="CW513">
        <v>0</v>
      </c>
      <c r="CX513">
        <v>7</v>
      </c>
      <c r="CY513">
        <v>7</v>
      </c>
      <c r="CZ513" t="s">
        <v>131</v>
      </c>
      <c r="DA513">
        <v>404</v>
      </c>
      <c r="DB513">
        <v>0</v>
      </c>
      <c r="DC513" t="s">
        <v>152</v>
      </c>
      <c r="DD513" t="s">
        <v>153</v>
      </c>
      <c r="DG513">
        <v>13924925</v>
      </c>
      <c r="DI513">
        <v>1</v>
      </c>
      <c r="DJ513">
        <v>0</v>
      </c>
      <c r="DK513">
        <v>0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25">
      <c r="A514" t="str">
        <f>"10/06/2022 20:19:02.708"</f>
        <v>10/06/2022 20:19:02.708</v>
      </c>
      <c r="C514" t="str">
        <f t="shared" si="53"/>
        <v>FFDFD3C0</v>
      </c>
      <c r="D514" t="s">
        <v>134</v>
      </c>
      <c r="E514">
        <v>4</v>
      </c>
      <c r="F514">
        <v>1004</v>
      </c>
      <c r="G514" t="s">
        <v>135</v>
      </c>
      <c r="J514" t="s">
        <v>136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"20:19:02.445"</f>
        <v>20:19:02.445</v>
      </c>
      <c r="T514" t="str">
        <f>"20:19:02.245"</f>
        <v>20:19:02.245</v>
      </c>
      <c r="U514" t="str">
        <f t="shared" ref="U514:U577" si="58">"A8A14F"</f>
        <v>A8A14F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9</v>
      </c>
      <c r="AF514" t="s">
        <v>125</v>
      </c>
      <c r="AG514">
        <v>0</v>
      </c>
      <c r="AH514">
        <v>3</v>
      </c>
      <c r="AI514">
        <v>1</v>
      </c>
      <c r="AJ514">
        <v>0</v>
      </c>
      <c r="AK514" t="s">
        <v>496</v>
      </c>
      <c r="AL514">
        <v>36.124355999999999</v>
      </c>
      <c r="AM514" t="s">
        <v>497</v>
      </c>
      <c r="AN514">
        <v>-79.951479000000006</v>
      </c>
      <c r="AO514">
        <v>100</v>
      </c>
      <c r="AP514">
        <v>1800</v>
      </c>
      <c r="AQ514" t="s">
        <v>129</v>
      </c>
      <c r="AR514">
        <v>58</v>
      </c>
      <c r="AS514">
        <v>49</v>
      </c>
      <c r="AT514">
        <v>320</v>
      </c>
      <c r="BB514" t="str">
        <f t="shared" ref="BB514:BB577" si="59">"1200"</f>
        <v>1200</v>
      </c>
      <c r="BC514">
        <v>1</v>
      </c>
      <c r="BD514" t="str">
        <f t="shared" si="54"/>
        <v xml:space="preserve">N655WP  </v>
      </c>
      <c r="BE514">
        <v>1</v>
      </c>
      <c r="BG514">
        <v>0</v>
      </c>
      <c r="BH514">
        <v>0</v>
      </c>
      <c r="BI514">
        <v>0</v>
      </c>
      <c r="BJ514">
        <v>1750</v>
      </c>
      <c r="BK514">
        <v>-50</v>
      </c>
      <c r="BL514" t="s">
        <v>180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>"20:19:02.447"</f>
        <v>20:19:02.447</v>
      </c>
      <c r="CF514">
        <v>447466130</v>
      </c>
      <c r="CS514">
        <v>3</v>
      </c>
      <c r="CT514">
        <v>2</v>
      </c>
      <c r="CU514">
        <v>0</v>
      </c>
      <c r="CV514">
        <v>2</v>
      </c>
      <c r="CW514">
        <v>0</v>
      </c>
      <c r="CX514">
        <v>7</v>
      </c>
      <c r="CY514">
        <v>7</v>
      </c>
      <c r="CZ514" t="s">
        <v>131</v>
      </c>
      <c r="DA514">
        <v>404</v>
      </c>
      <c r="DB514">
        <v>0</v>
      </c>
      <c r="DC514" t="s">
        <v>152</v>
      </c>
      <c r="DD514" t="s">
        <v>153</v>
      </c>
      <c r="DG514">
        <v>13924925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25">
      <c r="A515" t="str">
        <f>"10/06/2022 20:19:02.724"</f>
        <v>10/06/2022 20:19:02.724</v>
      </c>
      <c r="C515" t="str">
        <f t="shared" si="53"/>
        <v>FFDFD3C0</v>
      </c>
      <c r="D515" t="s">
        <v>134</v>
      </c>
      <c r="E515">
        <v>5</v>
      </c>
      <c r="F515">
        <v>1005</v>
      </c>
      <c r="G515" t="s">
        <v>155</v>
      </c>
      <c r="J515" t="s">
        <v>136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"20:19:02.445"</f>
        <v>20:19:02.445</v>
      </c>
      <c r="T515" t="str">
        <f>"20:19:02.245"</f>
        <v>20:19:02.245</v>
      </c>
      <c r="U515" t="str">
        <f t="shared" si="58"/>
        <v>A8A14F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9</v>
      </c>
      <c r="AF515" t="s">
        <v>145</v>
      </c>
      <c r="AG515">
        <v>0</v>
      </c>
      <c r="AH515">
        <v>3</v>
      </c>
      <c r="AI515">
        <v>1</v>
      </c>
      <c r="AJ515">
        <v>0</v>
      </c>
      <c r="AK515" t="s">
        <v>496</v>
      </c>
      <c r="AL515">
        <v>36.124355999999999</v>
      </c>
      <c r="AM515" t="s">
        <v>497</v>
      </c>
      <c r="AN515">
        <v>-79.951479000000006</v>
      </c>
      <c r="AO515">
        <v>100</v>
      </c>
      <c r="AP515">
        <v>1800</v>
      </c>
      <c r="AQ515" t="s">
        <v>129</v>
      </c>
      <c r="AR515">
        <v>58</v>
      </c>
      <c r="AS515">
        <v>49</v>
      </c>
      <c r="AT515">
        <v>320</v>
      </c>
      <c r="BB515" t="str">
        <f t="shared" si="59"/>
        <v>1200</v>
      </c>
      <c r="BC515">
        <v>1</v>
      </c>
      <c r="BD515" t="str">
        <f t="shared" si="54"/>
        <v xml:space="preserve">N655WP  </v>
      </c>
      <c r="BE515">
        <v>1</v>
      </c>
      <c r="BG515">
        <v>0</v>
      </c>
      <c r="BH515">
        <v>0</v>
      </c>
      <c r="BI515">
        <v>0</v>
      </c>
      <c r="BJ515">
        <v>1750</v>
      </c>
      <c r="BK515">
        <v>-50</v>
      </c>
      <c r="BL515" t="s">
        <v>148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t="str">
        <f>"20:19:02.447"</f>
        <v>20:19:02.447</v>
      </c>
      <c r="CF515">
        <v>447466130</v>
      </c>
      <c r="CS515">
        <v>3</v>
      </c>
      <c r="CT515">
        <v>2</v>
      </c>
      <c r="CU515">
        <v>0</v>
      </c>
      <c r="CV515">
        <v>2</v>
      </c>
      <c r="CW515">
        <v>0</v>
      </c>
      <c r="CX515">
        <v>7</v>
      </c>
      <c r="CY515">
        <v>7</v>
      </c>
      <c r="CZ515" t="s">
        <v>131</v>
      </c>
      <c r="DA515">
        <v>404</v>
      </c>
      <c r="DB515">
        <v>0</v>
      </c>
      <c r="DC515" t="s">
        <v>152</v>
      </c>
      <c r="DD515" t="s">
        <v>153</v>
      </c>
      <c r="DG515">
        <v>13924925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25">
      <c r="A516" t="str">
        <f>"10/06/2022 20:19:02.724"</f>
        <v>10/06/2022 20:19:02.724</v>
      </c>
      <c r="C516" t="str">
        <f t="shared" si="53"/>
        <v>FFDFD3C0</v>
      </c>
      <c r="D516" t="s">
        <v>123</v>
      </c>
      <c r="E516">
        <v>25</v>
      </c>
      <c r="H516">
        <v>100</v>
      </c>
      <c r="I516" t="s">
        <v>124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"20:19:02.445"</f>
        <v>20:19:02.445</v>
      </c>
      <c r="T516" t="str">
        <f>"20:19:02.245"</f>
        <v>20:19:02.245</v>
      </c>
      <c r="U516" t="str">
        <f t="shared" si="58"/>
        <v>A8A14F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9</v>
      </c>
      <c r="AF516" t="s">
        <v>125</v>
      </c>
      <c r="AG516">
        <v>0</v>
      </c>
      <c r="AH516">
        <v>3</v>
      </c>
      <c r="AI516">
        <v>1</v>
      </c>
      <c r="AJ516">
        <v>0</v>
      </c>
      <c r="AK516" t="s">
        <v>496</v>
      </c>
      <c r="AL516">
        <v>36.124355999999999</v>
      </c>
      <c r="AM516" t="s">
        <v>497</v>
      </c>
      <c r="AN516">
        <v>-79.951479000000006</v>
      </c>
      <c r="AO516">
        <v>100</v>
      </c>
      <c r="AP516">
        <v>1800</v>
      </c>
      <c r="AQ516" t="s">
        <v>129</v>
      </c>
      <c r="AR516">
        <v>58</v>
      </c>
      <c r="AS516">
        <v>49</v>
      </c>
      <c r="AT516">
        <v>320</v>
      </c>
      <c r="BB516" t="str">
        <f t="shared" si="59"/>
        <v>1200</v>
      </c>
      <c r="BC516">
        <v>1</v>
      </c>
      <c r="BD516" t="str">
        <f t="shared" si="54"/>
        <v xml:space="preserve">N655WP  </v>
      </c>
      <c r="BE516">
        <v>1</v>
      </c>
      <c r="BG516">
        <v>0</v>
      </c>
      <c r="BH516">
        <v>0</v>
      </c>
      <c r="BI516">
        <v>0</v>
      </c>
      <c r="BJ516">
        <v>1750</v>
      </c>
      <c r="BK516">
        <v>-50</v>
      </c>
      <c r="BL516" t="s">
        <v>180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>"20:19:02.447"</f>
        <v>20:19:02.447</v>
      </c>
      <c r="CF516">
        <v>447466130</v>
      </c>
      <c r="CS516">
        <v>3</v>
      </c>
      <c r="CT516">
        <v>2</v>
      </c>
      <c r="CU516">
        <v>0</v>
      </c>
      <c r="CV516">
        <v>2</v>
      </c>
      <c r="CW516">
        <v>0</v>
      </c>
      <c r="CX516">
        <v>7</v>
      </c>
      <c r="CY516">
        <v>7</v>
      </c>
      <c r="CZ516" t="s">
        <v>131</v>
      </c>
      <c r="DA516">
        <v>404</v>
      </c>
      <c r="DB516">
        <v>0</v>
      </c>
      <c r="DC516" t="s">
        <v>152</v>
      </c>
      <c r="DD516" t="s">
        <v>153</v>
      </c>
      <c r="DG516">
        <v>13924925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25">
      <c r="A517" t="str">
        <f>"10/06/2022 20:19:03.802"</f>
        <v>10/06/2022 20:19:03.802</v>
      </c>
      <c r="C517" t="str">
        <f t="shared" si="53"/>
        <v>FFDFD3C0</v>
      </c>
      <c r="D517" t="s">
        <v>123</v>
      </c>
      <c r="E517">
        <v>27</v>
      </c>
      <c r="H517">
        <v>102</v>
      </c>
      <c r="I517" t="s">
        <v>151</v>
      </c>
      <c r="J517" t="s">
        <v>125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"20:19:03.523"</f>
        <v>20:19:03.523</v>
      </c>
      <c r="T517" t="str">
        <f>"20:19:03.423"</f>
        <v>20:19:03.423</v>
      </c>
      <c r="U517" t="str">
        <f t="shared" si="58"/>
        <v>A8A14F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9</v>
      </c>
      <c r="AF517" t="s">
        <v>125</v>
      </c>
      <c r="AG517">
        <v>0</v>
      </c>
      <c r="AH517">
        <v>3</v>
      </c>
      <c r="AI517">
        <v>1</v>
      </c>
      <c r="AJ517">
        <v>0</v>
      </c>
      <c r="AK517" t="s">
        <v>498</v>
      </c>
      <c r="AL517">
        <v>36.124549000000002</v>
      </c>
      <c r="AM517" t="s">
        <v>499</v>
      </c>
      <c r="AN517">
        <v>-79.951115000000001</v>
      </c>
      <c r="AO517">
        <v>100</v>
      </c>
      <c r="AP517">
        <v>1800</v>
      </c>
      <c r="AQ517" t="s">
        <v>129</v>
      </c>
      <c r="AR517">
        <v>58</v>
      </c>
      <c r="AS517">
        <v>49</v>
      </c>
      <c r="AT517">
        <v>-128</v>
      </c>
      <c r="BB517" t="str">
        <f t="shared" si="59"/>
        <v>1200</v>
      </c>
      <c r="BC517">
        <v>1</v>
      </c>
      <c r="BD517" t="str">
        <f t="shared" si="54"/>
        <v xml:space="preserve">N655WP  </v>
      </c>
      <c r="BE517">
        <v>1</v>
      </c>
      <c r="BG517">
        <v>0</v>
      </c>
      <c r="BH517">
        <v>0</v>
      </c>
      <c r="BI517">
        <v>0</v>
      </c>
      <c r="BJ517">
        <v>1750</v>
      </c>
      <c r="BK517">
        <v>-50</v>
      </c>
      <c r="BL517" t="s">
        <v>180</v>
      </c>
      <c r="BM517">
        <v>1</v>
      </c>
      <c r="BN517">
        <v>1</v>
      </c>
      <c r="BO517">
        <v>1</v>
      </c>
      <c r="BP517">
        <v>0</v>
      </c>
      <c r="BS517">
        <v>0</v>
      </c>
      <c r="BT517">
        <v>0</v>
      </c>
      <c r="BU517">
        <v>0</v>
      </c>
      <c r="CE517" t="str">
        <f>"20:19:03.527"</f>
        <v>20:19:03.527</v>
      </c>
      <c r="CF517">
        <v>527361119</v>
      </c>
      <c r="CS517">
        <v>3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131</v>
      </c>
      <c r="DA517">
        <v>404</v>
      </c>
      <c r="DB517">
        <v>0</v>
      </c>
      <c r="DC517" t="s">
        <v>152</v>
      </c>
      <c r="DD517" t="s">
        <v>153</v>
      </c>
      <c r="DG517">
        <v>13925165</v>
      </c>
      <c r="DI517">
        <v>1</v>
      </c>
      <c r="DJ517">
        <v>0</v>
      </c>
      <c r="DK517">
        <v>0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25">
      <c r="A518" t="str">
        <f>"10/06/2022 20:19:03.802"</f>
        <v>10/06/2022 20:19:03.802</v>
      </c>
      <c r="C518" t="str">
        <f t="shared" si="53"/>
        <v>FFDFD3C0</v>
      </c>
      <c r="D518" t="s">
        <v>123</v>
      </c>
      <c r="E518">
        <v>25</v>
      </c>
      <c r="H518">
        <v>100</v>
      </c>
      <c r="I518" t="s">
        <v>124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"20:19:03.523"</f>
        <v>20:19:03.523</v>
      </c>
      <c r="T518" t="str">
        <f>"20:19:03.423"</f>
        <v>20:19:03.423</v>
      </c>
      <c r="U518" t="str">
        <f t="shared" si="58"/>
        <v>A8A14F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9</v>
      </c>
      <c r="AF518" t="s">
        <v>125</v>
      </c>
      <c r="AG518">
        <v>0</v>
      </c>
      <c r="AH518">
        <v>3</v>
      </c>
      <c r="AI518">
        <v>1</v>
      </c>
      <c r="AJ518">
        <v>0</v>
      </c>
      <c r="AK518" t="s">
        <v>498</v>
      </c>
      <c r="AL518">
        <v>36.124549000000002</v>
      </c>
      <c r="AM518" t="s">
        <v>499</v>
      </c>
      <c r="AN518">
        <v>-79.951115000000001</v>
      </c>
      <c r="AO518">
        <v>100</v>
      </c>
      <c r="AP518">
        <v>1800</v>
      </c>
      <c r="AQ518" t="s">
        <v>129</v>
      </c>
      <c r="AR518">
        <v>58</v>
      </c>
      <c r="AS518">
        <v>49</v>
      </c>
      <c r="AT518">
        <v>-128</v>
      </c>
      <c r="BB518" t="str">
        <f t="shared" si="59"/>
        <v>1200</v>
      </c>
      <c r="BC518">
        <v>1</v>
      </c>
      <c r="BD518" t="str">
        <f t="shared" si="54"/>
        <v xml:space="preserve">N655WP  </v>
      </c>
      <c r="BE518">
        <v>1</v>
      </c>
      <c r="BG518">
        <v>0</v>
      </c>
      <c r="BH518">
        <v>0</v>
      </c>
      <c r="BI518">
        <v>0</v>
      </c>
      <c r="BJ518">
        <v>1750</v>
      </c>
      <c r="BK518">
        <v>-50</v>
      </c>
      <c r="BL518" t="s">
        <v>180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t="str">
        <f>"20:19:03.527"</f>
        <v>20:19:03.527</v>
      </c>
      <c r="CF518">
        <v>527361119</v>
      </c>
      <c r="CS518">
        <v>3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131</v>
      </c>
      <c r="DA518">
        <v>404</v>
      </c>
      <c r="DB518">
        <v>0</v>
      </c>
      <c r="DC518" t="s">
        <v>152</v>
      </c>
      <c r="DD518" t="s">
        <v>153</v>
      </c>
      <c r="DG518">
        <v>13925165</v>
      </c>
      <c r="DI518">
        <v>1</v>
      </c>
      <c r="DJ518">
        <v>0</v>
      </c>
      <c r="DK518">
        <v>0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25">
      <c r="A519" t="str">
        <f>"10/06/2022 20:19:03.802"</f>
        <v>10/06/2022 20:19:03.802</v>
      </c>
      <c r="C519" t="str">
        <f t="shared" si="53"/>
        <v>FFDFD3C0</v>
      </c>
      <c r="D519" t="s">
        <v>134</v>
      </c>
      <c r="E519">
        <v>4</v>
      </c>
      <c r="F519">
        <v>1004</v>
      </c>
      <c r="G519" t="s">
        <v>135</v>
      </c>
      <c r="J519" t="s">
        <v>136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"20:19:03.523"</f>
        <v>20:19:03.523</v>
      </c>
      <c r="T519" t="str">
        <f>"20:19:03.423"</f>
        <v>20:19:03.423</v>
      </c>
      <c r="U519" t="str">
        <f t="shared" si="58"/>
        <v>A8A14F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9</v>
      </c>
      <c r="AF519" t="s">
        <v>125</v>
      </c>
      <c r="AG519">
        <v>0</v>
      </c>
      <c r="AH519">
        <v>3</v>
      </c>
      <c r="AI519">
        <v>1</v>
      </c>
      <c r="AJ519">
        <v>0</v>
      </c>
      <c r="AK519" t="s">
        <v>498</v>
      </c>
      <c r="AL519">
        <v>36.124549000000002</v>
      </c>
      <c r="AM519" t="s">
        <v>499</v>
      </c>
      <c r="AN519">
        <v>-79.951115000000001</v>
      </c>
      <c r="AO519">
        <v>100</v>
      </c>
      <c r="AP519">
        <v>1800</v>
      </c>
      <c r="AQ519" t="s">
        <v>129</v>
      </c>
      <c r="AR519">
        <v>58</v>
      </c>
      <c r="AS519">
        <v>49</v>
      </c>
      <c r="AT519">
        <v>-128</v>
      </c>
      <c r="BB519" t="str">
        <f t="shared" si="59"/>
        <v>1200</v>
      </c>
      <c r="BC519">
        <v>1</v>
      </c>
      <c r="BD519" t="str">
        <f t="shared" si="54"/>
        <v xml:space="preserve">N655WP  </v>
      </c>
      <c r="BE519">
        <v>1</v>
      </c>
      <c r="BG519">
        <v>0</v>
      </c>
      <c r="BH519">
        <v>0</v>
      </c>
      <c r="BI519">
        <v>0</v>
      </c>
      <c r="BJ519">
        <v>1750</v>
      </c>
      <c r="BK519">
        <v>-50</v>
      </c>
      <c r="BL519" t="s">
        <v>180</v>
      </c>
      <c r="BM519">
        <v>1</v>
      </c>
      <c r="BN519">
        <v>1</v>
      </c>
      <c r="BO519">
        <v>1</v>
      </c>
      <c r="BP519">
        <v>0</v>
      </c>
      <c r="BS519">
        <v>0</v>
      </c>
      <c r="BT519">
        <v>0</v>
      </c>
      <c r="BU519">
        <v>0</v>
      </c>
      <c r="CE519" t="str">
        <f>"20:19:03.527"</f>
        <v>20:19:03.527</v>
      </c>
      <c r="CF519">
        <v>527361119</v>
      </c>
      <c r="CS519">
        <v>3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131</v>
      </c>
      <c r="DA519">
        <v>404</v>
      </c>
      <c r="DB519">
        <v>0</v>
      </c>
      <c r="DC519" t="s">
        <v>152</v>
      </c>
      <c r="DD519" t="s">
        <v>153</v>
      </c>
      <c r="DG519">
        <v>13925165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25">
      <c r="A520" t="str">
        <f>"10/06/2022 20:19:03.802"</f>
        <v>10/06/2022 20:19:03.802</v>
      </c>
      <c r="C520" t="str">
        <f t="shared" si="53"/>
        <v>FFDFD3C0</v>
      </c>
      <c r="D520" t="s">
        <v>134</v>
      </c>
      <c r="E520">
        <v>5</v>
      </c>
      <c r="F520">
        <v>1005</v>
      </c>
      <c r="G520" t="s">
        <v>155</v>
      </c>
      <c r="J520" t="s">
        <v>136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"20:19:03.523"</f>
        <v>20:19:03.523</v>
      </c>
      <c r="T520" t="str">
        <f>"20:19:03.423"</f>
        <v>20:19:03.423</v>
      </c>
      <c r="U520" t="str">
        <f t="shared" si="58"/>
        <v>A8A14F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9</v>
      </c>
      <c r="AF520" t="s">
        <v>145</v>
      </c>
      <c r="AG520">
        <v>0</v>
      </c>
      <c r="AH520">
        <v>3</v>
      </c>
      <c r="AI520">
        <v>1</v>
      </c>
      <c r="AJ520">
        <v>0</v>
      </c>
      <c r="AK520" t="s">
        <v>498</v>
      </c>
      <c r="AL520">
        <v>36.124549000000002</v>
      </c>
      <c r="AM520" t="s">
        <v>499</v>
      </c>
      <c r="AN520">
        <v>-79.951115000000001</v>
      </c>
      <c r="AO520">
        <v>100</v>
      </c>
      <c r="AP520">
        <v>1800</v>
      </c>
      <c r="AQ520" t="s">
        <v>129</v>
      </c>
      <c r="AR520">
        <v>58</v>
      </c>
      <c r="AS520">
        <v>49</v>
      </c>
      <c r="AT520">
        <v>-128</v>
      </c>
      <c r="BB520" t="str">
        <f t="shared" si="59"/>
        <v>1200</v>
      </c>
      <c r="BC520">
        <v>1</v>
      </c>
      <c r="BD520" t="str">
        <f t="shared" si="54"/>
        <v xml:space="preserve">N655WP  </v>
      </c>
      <c r="BE520">
        <v>1</v>
      </c>
      <c r="BG520">
        <v>0</v>
      </c>
      <c r="BH520">
        <v>0</v>
      </c>
      <c r="BI520">
        <v>0</v>
      </c>
      <c r="BJ520">
        <v>1750</v>
      </c>
      <c r="BK520">
        <v>-50</v>
      </c>
      <c r="BL520" t="s">
        <v>148</v>
      </c>
      <c r="BM520">
        <v>1</v>
      </c>
      <c r="BN520">
        <v>1</v>
      </c>
      <c r="BO520">
        <v>1</v>
      </c>
      <c r="BP520">
        <v>0</v>
      </c>
      <c r="BS520">
        <v>0</v>
      </c>
      <c r="BT520">
        <v>0</v>
      </c>
      <c r="BU520">
        <v>0</v>
      </c>
      <c r="CE520" t="str">
        <f>"20:19:03.527"</f>
        <v>20:19:03.527</v>
      </c>
      <c r="CF520">
        <v>527361119</v>
      </c>
      <c r="CS520">
        <v>3</v>
      </c>
      <c r="CT520">
        <v>2</v>
      </c>
      <c r="CU520">
        <v>0</v>
      </c>
      <c r="CV520">
        <v>2</v>
      </c>
      <c r="CW520">
        <v>0</v>
      </c>
      <c r="CX520">
        <v>7</v>
      </c>
      <c r="CY520">
        <v>7</v>
      </c>
      <c r="CZ520" t="s">
        <v>131</v>
      </c>
      <c r="DA520">
        <v>404</v>
      </c>
      <c r="DB520">
        <v>0</v>
      </c>
      <c r="DC520" t="s">
        <v>152</v>
      </c>
      <c r="DD520" t="s">
        <v>153</v>
      </c>
      <c r="DG520">
        <v>13925165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25">
      <c r="A521" t="str">
        <f>"10/06/2022 20:19:04.646"</f>
        <v>10/06/2022 20:19:04.646</v>
      </c>
      <c r="C521" t="str">
        <f t="shared" si="53"/>
        <v>FFDFD3C0</v>
      </c>
      <c r="D521" t="s">
        <v>123</v>
      </c>
      <c r="E521">
        <v>27</v>
      </c>
      <c r="H521">
        <v>102</v>
      </c>
      <c r="I521" t="s">
        <v>151</v>
      </c>
      <c r="J521" t="s">
        <v>125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"20:19:04.375"</f>
        <v>20:19:04.375</v>
      </c>
      <c r="T521" t="str">
        <f>"20:19:03.975"</f>
        <v>20:19:03.975</v>
      </c>
      <c r="U521" t="str">
        <f t="shared" si="58"/>
        <v>A8A14F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9</v>
      </c>
      <c r="AF521" t="s">
        <v>125</v>
      </c>
      <c r="AG521">
        <v>0</v>
      </c>
      <c r="AH521">
        <v>3</v>
      </c>
      <c r="AI521">
        <v>1</v>
      </c>
      <c r="AJ521">
        <v>0</v>
      </c>
      <c r="AK521" t="s">
        <v>500</v>
      </c>
      <c r="AL521">
        <v>36.124763000000002</v>
      </c>
      <c r="AM521" t="s">
        <v>501</v>
      </c>
      <c r="AN521">
        <v>-79.950793000000004</v>
      </c>
      <c r="AO521">
        <v>100</v>
      </c>
      <c r="AP521">
        <v>1800</v>
      </c>
      <c r="AQ521" t="s">
        <v>129</v>
      </c>
      <c r="AR521">
        <v>58</v>
      </c>
      <c r="AS521">
        <v>49</v>
      </c>
      <c r="AT521">
        <v>-128</v>
      </c>
      <c r="BB521" t="str">
        <f t="shared" si="59"/>
        <v>1200</v>
      </c>
      <c r="BC521">
        <v>1</v>
      </c>
      <c r="BD521" t="str">
        <f t="shared" si="54"/>
        <v xml:space="preserve">N655WP  </v>
      </c>
      <c r="BE521">
        <v>1</v>
      </c>
      <c r="BG521">
        <v>0</v>
      </c>
      <c r="BH521">
        <v>0</v>
      </c>
      <c r="BI521">
        <v>0</v>
      </c>
      <c r="BJ521">
        <v>1750</v>
      </c>
      <c r="BK521">
        <v>-50</v>
      </c>
      <c r="BL521" t="s">
        <v>180</v>
      </c>
      <c r="BM521">
        <v>1</v>
      </c>
      <c r="BN521">
        <v>1</v>
      </c>
      <c r="BO521">
        <v>1</v>
      </c>
      <c r="BP521">
        <v>0</v>
      </c>
      <c r="BS521">
        <v>0</v>
      </c>
      <c r="BT521">
        <v>0</v>
      </c>
      <c r="BU521">
        <v>0</v>
      </c>
      <c r="CE521" t="str">
        <f>"20:19:04.382"</f>
        <v>20:19:04.382</v>
      </c>
      <c r="CF521">
        <v>382277956</v>
      </c>
      <c r="CS521">
        <v>3</v>
      </c>
      <c r="CT521">
        <v>2</v>
      </c>
      <c r="CU521">
        <v>0</v>
      </c>
      <c r="CV521">
        <v>2</v>
      </c>
      <c r="CW521">
        <v>0</v>
      </c>
      <c r="CX521">
        <v>7</v>
      </c>
      <c r="CY521">
        <v>7</v>
      </c>
      <c r="CZ521" t="s">
        <v>131</v>
      </c>
      <c r="DA521">
        <v>404</v>
      </c>
      <c r="DB521">
        <v>0</v>
      </c>
      <c r="DC521" t="s">
        <v>152</v>
      </c>
      <c r="DD521" t="s">
        <v>153</v>
      </c>
      <c r="DG521">
        <v>13925373</v>
      </c>
      <c r="DI521">
        <v>1</v>
      </c>
      <c r="DJ521">
        <v>0</v>
      </c>
      <c r="DK521">
        <v>0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25">
      <c r="A522" t="str">
        <f>"10/06/2022 20:19:04.661"</f>
        <v>10/06/2022 20:19:04.661</v>
      </c>
      <c r="C522" t="str">
        <f t="shared" si="53"/>
        <v>FFDFD3C0</v>
      </c>
      <c r="D522" t="s">
        <v>134</v>
      </c>
      <c r="E522">
        <v>4</v>
      </c>
      <c r="F522">
        <v>1004</v>
      </c>
      <c r="G522" t="s">
        <v>135</v>
      </c>
      <c r="J522" t="s">
        <v>136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"20:19:04.375"</f>
        <v>20:19:04.375</v>
      </c>
      <c r="T522" t="str">
        <f>"20:19:03.975"</f>
        <v>20:19:03.975</v>
      </c>
      <c r="U522" t="str">
        <f t="shared" si="58"/>
        <v>A8A14F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9</v>
      </c>
      <c r="AF522" t="s">
        <v>125</v>
      </c>
      <c r="AG522">
        <v>0</v>
      </c>
      <c r="AH522">
        <v>3</v>
      </c>
      <c r="AI522">
        <v>1</v>
      </c>
      <c r="AJ522">
        <v>0</v>
      </c>
      <c r="AK522" t="s">
        <v>500</v>
      </c>
      <c r="AL522">
        <v>36.124763000000002</v>
      </c>
      <c r="AM522" t="s">
        <v>501</v>
      </c>
      <c r="AN522">
        <v>-79.950793000000004</v>
      </c>
      <c r="AO522">
        <v>100</v>
      </c>
      <c r="AP522">
        <v>1800</v>
      </c>
      <c r="AQ522" t="s">
        <v>129</v>
      </c>
      <c r="AR522">
        <v>58</v>
      </c>
      <c r="AS522">
        <v>49</v>
      </c>
      <c r="AT522">
        <v>-128</v>
      </c>
      <c r="BB522" t="str">
        <f t="shared" si="59"/>
        <v>1200</v>
      </c>
      <c r="BC522">
        <v>1</v>
      </c>
      <c r="BD522" t="str">
        <f t="shared" si="54"/>
        <v xml:space="preserve">N655WP  </v>
      </c>
      <c r="BE522">
        <v>1</v>
      </c>
      <c r="BG522">
        <v>0</v>
      </c>
      <c r="BH522">
        <v>0</v>
      </c>
      <c r="BI522">
        <v>0</v>
      </c>
      <c r="BJ522">
        <v>1750</v>
      </c>
      <c r="BK522">
        <v>-50</v>
      </c>
      <c r="BL522" t="s">
        <v>180</v>
      </c>
      <c r="BM522">
        <v>1</v>
      </c>
      <c r="BN522">
        <v>1</v>
      </c>
      <c r="BO522">
        <v>1</v>
      </c>
      <c r="BP522">
        <v>0</v>
      </c>
      <c r="BS522">
        <v>0</v>
      </c>
      <c r="BT522">
        <v>0</v>
      </c>
      <c r="BU522">
        <v>0</v>
      </c>
      <c r="CE522" t="str">
        <f>"20:19:04.382"</f>
        <v>20:19:04.382</v>
      </c>
      <c r="CF522">
        <v>382277956</v>
      </c>
      <c r="CS522">
        <v>3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131</v>
      </c>
      <c r="DA522">
        <v>404</v>
      </c>
      <c r="DB522">
        <v>0</v>
      </c>
      <c r="DC522" t="s">
        <v>152</v>
      </c>
      <c r="DD522" t="s">
        <v>153</v>
      </c>
      <c r="DG522">
        <v>13925373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25">
      <c r="A523" t="str">
        <f>"10/06/2022 20:19:04.661"</f>
        <v>10/06/2022 20:19:04.661</v>
      </c>
      <c r="C523" t="str">
        <f t="shared" si="53"/>
        <v>FFDFD3C0</v>
      </c>
      <c r="D523" t="s">
        <v>123</v>
      </c>
      <c r="E523">
        <v>25</v>
      </c>
      <c r="H523">
        <v>100</v>
      </c>
      <c r="I523" t="s">
        <v>124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"20:19:04.375"</f>
        <v>20:19:04.375</v>
      </c>
      <c r="T523" t="str">
        <f>"20:19:03.975"</f>
        <v>20:19:03.975</v>
      </c>
      <c r="U523" t="str">
        <f t="shared" si="58"/>
        <v>A8A14F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9</v>
      </c>
      <c r="AF523" t="s">
        <v>125</v>
      </c>
      <c r="AG523">
        <v>0</v>
      </c>
      <c r="AH523">
        <v>3</v>
      </c>
      <c r="AI523">
        <v>1</v>
      </c>
      <c r="AJ523">
        <v>0</v>
      </c>
      <c r="AK523" t="s">
        <v>500</v>
      </c>
      <c r="AL523">
        <v>36.124763000000002</v>
      </c>
      <c r="AM523" t="s">
        <v>501</v>
      </c>
      <c r="AN523">
        <v>-79.950793000000004</v>
      </c>
      <c r="AO523">
        <v>100</v>
      </c>
      <c r="AP523">
        <v>1800</v>
      </c>
      <c r="AQ523" t="s">
        <v>129</v>
      </c>
      <c r="AR523">
        <v>58</v>
      </c>
      <c r="AS523">
        <v>49</v>
      </c>
      <c r="AT523">
        <v>-128</v>
      </c>
      <c r="BB523" t="str">
        <f t="shared" si="59"/>
        <v>1200</v>
      </c>
      <c r="BC523">
        <v>1</v>
      </c>
      <c r="BD523" t="str">
        <f t="shared" si="54"/>
        <v xml:space="preserve">N655WP  </v>
      </c>
      <c r="BE523">
        <v>1</v>
      </c>
      <c r="BG523">
        <v>0</v>
      </c>
      <c r="BH523">
        <v>0</v>
      </c>
      <c r="BI523">
        <v>0</v>
      </c>
      <c r="BJ523">
        <v>1750</v>
      </c>
      <c r="BK523">
        <v>-50</v>
      </c>
      <c r="BL523" t="s">
        <v>180</v>
      </c>
      <c r="BM523">
        <v>1</v>
      </c>
      <c r="BN523">
        <v>1</v>
      </c>
      <c r="BO523">
        <v>1</v>
      </c>
      <c r="BP523">
        <v>0</v>
      </c>
      <c r="BS523">
        <v>0</v>
      </c>
      <c r="BT523">
        <v>0</v>
      </c>
      <c r="BU523">
        <v>0</v>
      </c>
      <c r="CE523" t="str">
        <f>"20:19:04.382"</f>
        <v>20:19:04.382</v>
      </c>
      <c r="CF523">
        <v>382277956</v>
      </c>
      <c r="CS523">
        <v>3</v>
      </c>
      <c r="CT523">
        <v>2</v>
      </c>
      <c r="CU523">
        <v>0</v>
      </c>
      <c r="CV523">
        <v>2</v>
      </c>
      <c r="CW523">
        <v>0</v>
      </c>
      <c r="CX523">
        <v>7</v>
      </c>
      <c r="CY523">
        <v>7</v>
      </c>
      <c r="CZ523" t="s">
        <v>131</v>
      </c>
      <c r="DA523">
        <v>404</v>
      </c>
      <c r="DB523">
        <v>0</v>
      </c>
      <c r="DC523" t="s">
        <v>152</v>
      </c>
      <c r="DD523" t="s">
        <v>153</v>
      </c>
      <c r="DG523">
        <v>13925373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25">
      <c r="A524" t="str">
        <f>"10/06/2022 20:19:04.661"</f>
        <v>10/06/2022 20:19:04.661</v>
      </c>
      <c r="C524" t="str">
        <f t="shared" si="53"/>
        <v>FFDFD3C0</v>
      </c>
      <c r="D524" t="s">
        <v>134</v>
      </c>
      <c r="E524">
        <v>5</v>
      </c>
      <c r="F524">
        <v>1005</v>
      </c>
      <c r="G524" t="s">
        <v>155</v>
      </c>
      <c r="J524" t="s">
        <v>136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"20:19:04.375"</f>
        <v>20:19:04.375</v>
      </c>
      <c r="T524" t="str">
        <f>"20:19:03.975"</f>
        <v>20:19:03.975</v>
      </c>
      <c r="U524" t="str">
        <f t="shared" si="58"/>
        <v>A8A14F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9</v>
      </c>
      <c r="AF524" t="s">
        <v>145</v>
      </c>
      <c r="AG524">
        <v>0</v>
      </c>
      <c r="AH524">
        <v>3</v>
      </c>
      <c r="AI524">
        <v>1</v>
      </c>
      <c r="AJ524">
        <v>0</v>
      </c>
      <c r="AK524" t="s">
        <v>500</v>
      </c>
      <c r="AL524">
        <v>36.124763000000002</v>
      </c>
      <c r="AM524" t="s">
        <v>501</v>
      </c>
      <c r="AN524">
        <v>-79.950793000000004</v>
      </c>
      <c r="AO524">
        <v>100</v>
      </c>
      <c r="AP524">
        <v>1800</v>
      </c>
      <c r="AQ524" t="s">
        <v>129</v>
      </c>
      <c r="AR524">
        <v>58</v>
      </c>
      <c r="AS524">
        <v>49</v>
      </c>
      <c r="AT524">
        <v>-128</v>
      </c>
      <c r="BB524" t="str">
        <f t="shared" si="59"/>
        <v>1200</v>
      </c>
      <c r="BC524">
        <v>1</v>
      </c>
      <c r="BD524" t="str">
        <f t="shared" si="54"/>
        <v xml:space="preserve">N655WP  </v>
      </c>
      <c r="BE524">
        <v>1</v>
      </c>
      <c r="BG524">
        <v>0</v>
      </c>
      <c r="BH524">
        <v>0</v>
      </c>
      <c r="BI524">
        <v>0</v>
      </c>
      <c r="BJ524">
        <v>1750</v>
      </c>
      <c r="BK524">
        <v>-50</v>
      </c>
      <c r="BL524" t="s">
        <v>148</v>
      </c>
      <c r="BM524">
        <v>1</v>
      </c>
      <c r="BN524">
        <v>1</v>
      </c>
      <c r="BO524">
        <v>1</v>
      </c>
      <c r="BP524">
        <v>0</v>
      </c>
      <c r="BS524">
        <v>0</v>
      </c>
      <c r="BT524">
        <v>0</v>
      </c>
      <c r="BU524">
        <v>0</v>
      </c>
      <c r="CE524" t="str">
        <f>"20:19:04.382"</f>
        <v>20:19:04.382</v>
      </c>
      <c r="CF524">
        <v>382277956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7</v>
      </c>
      <c r="CY524">
        <v>7</v>
      </c>
      <c r="CZ524" t="s">
        <v>131</v>
      </c>
      <c r="DA524">
        <v>404</v>
      </c>
      <c r="DB524">
        <v>0</v>
      </c>
      <c r="DC524" t="s">
        <v>152</v>
      </c>
      <c r="DD524" t="s">
        <v>153</v>
      </c>
      <c r="DG524">
        <v>13925373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25">
      <c r="A525" t="str">
        <f>"10/06/2022 20:19:05.689"</f>
        <v>10/06/2022 20:19:05.689</v>
      </c>
      <c r="C525" t="str">
        <f t="shared" si="53"/>
        <v>FFDFD3C0</v>
      </c>
      <c r="D525" t="s">
        <v>123</v>
      </c>
      <c r="E525">
        <v>27</v>
      </c>
      <c r="H525">
        <v>102</v>
      </c>
      <c r="I525" t="s">
        <v>151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"20:19:05.430"</f>
        <v>20:19:05.430</v>
      </c>
      <c r="T525" t="str">
        <f>"20:19:05.030"</f>
        <v>20:19:05.030</v>
      </c>
      <c r="U525" t="str">
        <f t="shared" si="58"/>
        <v>A8A14F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9</v>
      </c>
      <c r="AF525" t="s">
        <v>125</v>
      </c>
      <c r="AG525">
        <v>0</v>
      </c>
      <c r="AH525">
        <v>3</v>
      </c>
      <c r="AI525">
        <v>1</v>
      </c>
      <c r="AJ525">
        <v>0</v>
      </c>
      <c r="AK525" t="s">
        <v>502</v>
      </c>
      <c r="AL525">
        <v>36.125020999999997</v>
      </c>
      <c r="AM525" t="s">
        <v>503</v>
      </c>
      <c r="AN525">
        <v>-79.950491999999997</v>
      </c>
      <c r="AO525">
        <v>100</v>
      </c>
      <c r="AP525">
        <v>1800</v>
      </c>
      <c r="AQ525" t="s">
        <v>129</v>
      </c>
      <c r="AR525">
        <v>57</v>
      </c>
      <c r="AS525">
        <v>51</v>
      </c>
      <c r="AT525">
        <v>192</v>
      </c>
      <c r="BB525" t="str">
        <f t="shared" si="59"/>
        <v>1200</v>
      </c>
      <c r="BC525">
        <v>1</v>
      </c>
      <c r="BD525" t="str">
        <f t="shared" si="54"/>
        <v xml:space="preserve">N655WP  </v>
      </c>
      <c r="BE525">
        <v>1</v>
      </c>
      <c r="BG525">
        <v>0</v>
      </c>
      <c r="BH525">
        <v>0</v>
      </c>
      <c r="BI525">
        <v>0</v>
      </c>
      <c r="BJ525">
        <v>1750</v>
      </c>
      <c r="BK525">
        <v>-50</v>
      </c>
      <c r="BL525" t="s">
        <v>180</v>
      </c>
      <c r="BM525">
        <v>1</v>
      </c>
      <c r="BN525">
        <v>1</v>
      </c>
      <c r="BO525">
        <v>1</v>
      </c>
      <c r="BP525">
        <v>0</v>
      </c>
      <c r="BS525">
        <v>0</v>
      </c>
      <c r="BT525">
        <v>0</v>
      </c>
      <c r="BU525">
        <v>0</v>
      </c>
      <c r="CE525" t="str">
        <f>"20:19:05.432"</f>
        <v>20:19:05.432</v>
      </c>
      <c r="CF525">
        <v>432175910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131</v>
      </c>
      <c r="DA525">
        <v>404</v>
      </c>
      <c r="DB525">
        <v>0</v>
      </c>
      <c r="DC525" t="s">
        <v>152</v>
      </c>
      <c r="DD525" t="s">
        <v>153</v>
      </c>
      <c r="DG525">
        <v>13925579</v>
      </c>
      <c r="DI525">
        <v>1</v>
      </c>
      <c r="DJ525">
        <v>0</v>
      </c>
      <c r="DK525">
        <v>0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25">
      <c r="A526" t="str">
        <f>"10/06/2022 20:19:05.689"</f>
        <v>10/06/2022 20:19:05.689</v>
      </c>
      <c r="C526" t="str">
        <f t="shared" si="53"/>
        <v>FFDFD3C0</v>
      </c>
      <c r="D526" t="s">
        <v>123</v>
      </c>
      <c r="E526">
        <v>25</v>
      </c>
      <c r="H526">
        <v>100</v>
      </c>
      <c r="I526" t="s">
        <v>124</v>
      </c>
      <c r="J526" t="s">
        <v>125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"20:19:05.430"</f>
        <v>20:19:05.430</v>
      </c>
      <c r="T526" t="str">
        <f>"20:19:05.030"</f>
        <v>20:19:05.030</v>
      </c>
      <c r="U526" t="str">
        <f t="shared" si="58"/>
        <v>A8A14F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9</v>
      </c>
      <c r="AF526" t="s">
        <v>125</v>
      </c>
      <c r="AG526">
        <v>0</v>
      </c>
      <c r="AH526">
        <v>3</v>
      </c>
      <c r="AI526">
        <v>1</v>
      </c>
      <c r="AJ526">
        <v>0</v>
      </c>
      <c r="AK526" t="s">
        <v>502</v>
      </c>
      <c r="AL526">
        <v>36.125020999999997</v>
      </c>
      <c r="AM526" t="s">
        <v>503</v>
      </c>
      <c r="AN526">
        <v>-79.950491999999997</v>
      </c>
      <c r="AO526">
        <v>100</v>
      </c>
      <c r="AP526">
        <v>1800</v>
      </c>
      <c r="AQ526" t="s">
        <v>129</v>
      </c>
      <c r="AR526">
        <v>57</v>
      </c>
      <c r="AS526">
        <v>51</v>
      </c>
      <c r="AT526">
        <v>192</v>
      </c>
      <c r="BB526" t="str">
        <f t="shared" si="59"/>
        <v>1200</v>
      </c>
      <c r="BC526">
        <v>1</v>
      </c>
      <c r="BD526" t="str">
        <f t="shared" si="54"/>
        <v xml:space="preserve">N655WP  </v>
      </c>
      <c r="BE526">
        <v>1</v>
      </c>
      <c r="BG526">
        <v>0</v>
      </c>
      <c r="BH526">
        <v>0</v>
      </c>
      <c r="BI526">
        <v>0</v>
      </c>
      <c r="BJ526">
        <v>1750</v>
      </c>
      <c r="BK526">
        <v>-50</v>
      </c>
      <c r="BL526" t="s">
        <v>180</v>
      </c>
      <c r="BM526">
        <v>1</v>
      </c>
      <c r="BN526">
        <v>1</v>
      </c>
      <c r="BO526">
        <v>1</v>
      </c>
      <c r="BP526">
        <v>0</v>
      </c>
      <c r="BS526">
        <v>0</v>
      </c>
      <c r="BT526">
        <v>0</v>
      </c>
      <c r="BU526">
        <v>0</v>
      </c>
      <c r="CE526" t="str">
        <f>"20:19:05.432"</f>
        <v>20:19:05.432</v>
      </c>
      <c r="CF526">
        <v>432175910</v>
      </c>
      <c r="CS526">
        <v>3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131</v>
      </c>
      <c r="DA526">
        <v>404</v>
      </c>
      <c r="DB526">
        <v>0</v>
      </c>
      <c r="DC526" t="s">
        <v>152</v>
      </c>
      <c r="DD526" t="s">
        <v>153</v>
      </c>
      <c r="DG526">
        <v>13925579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25">
      <c r="A527" t="str">
        <f>"10/06/2022 20:19:05.689"</f>
        <v>10/06/2022 20:19:05.689</v>
      </c>
      <c r="C527" t="str">
        <f t="shared" si="53"/>
        <v>FFDFD3C0</v>
      </c>
      <c r="D527" t="s">
        <v>134</v>
      </c>
      <c r="E527">
        <v>4</v>
      </c>
      <c r="F527">
        <v>1004</v>
      </c>
      <c r="G527" t="s">
        <v>135</v>
      </c>
      <c r="J527" t="s">
        <v>136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"20:19:05.430"</f>
        <v>20:19:05.430</v>
      </c>
      <c r="T527" t="str">
        <f>"20:19:05.030"</f>
        <v>20:19:05.030</v>
      </c>
      <c r="U527" t="str">
        <f t="shared" si="58"/>
        <v>A8A14F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9</v>
      </c>
      <c r="AF527" t="s">
        <v>125</v>
      </c>
      <c r="AG527">
        <v>0</v>
      </c>
      <c r="AH527">
        <v>3</v>
      </c>
      <c r="AI527">
        <v>1</v>
      </c>
      <c r="AJ527">
        <v>0</v>
      </c>
      <c r="AK527" t="s">
        <v>502</v>
      </c>
      <c r="AL527">
        <v>36.125020999999997</v>
      </c>
      <c r="AM527" t="s">
        <v>503</v>
      </c>
      <c r="AN527">
        <v>-79.950491999999997</v>
      </c>
      <c r="AO527">
        <v>100</v>
      </c>
      <c r="AP527">
        <v>1800</v>
      </c>
      <c r="AQ527" t="s">
        <v>129</v>
      </c>
      <c r="AR527">
        <v>57</v>
      </c>
      <c r="AS527">
        <v>51</v>
      </c>
      <c r="AT527">
        <v>192</v>
      </c>
      <c r="BB527" t="str">
        <f t="shared" si="59"/>
        <v>1200</v>
      </c>
      <c r="BC527">
        <v>1</v>
      </c>
      <c r="BD527" t="str">
        <f t="shared" si="54"/>
        <v xml:space="preserve">N655WP  </v>
      </c>
      <c r="BE527">
        <v>1</v>
      </c>
      <c r="BG527">
        <v>0</v>
      </c>
      <c r="BH527">
        <v>0</v>
      </c>
      <c r="BI527">
        <v>0</v>
      </c>
      <c r="BJ527">
        <v>1750</v>
      </c>
      <c r="BK527">
        <v>-50</v>
      </c>
      <c r="BL527" t="s">
        <v>180</v>
      </c>
      <c r="BM527">
        <v>1</v>
      </c>
      <c r="BN527">
        <v>1</v>
      </c>
      <c r="BO527">
        <v>1</v>
      </c>
      <c r="BP527">
        <v>0</v>
      </c>
      <c r="BS527">
        <v>0</v>
      </c>
      <c r="BT527">
        <v>0</v>
      </c>
      <c r="BU527">
        <v>0</v>
      </c>
      <c r="CE527" t="str">
        <f>"20:19:05.432"</f>
        <v>20:19:05.432</v>
      </c>
      <c r="CF527">
        <v>432175910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7</v>
      </c>
      <c r="CY527">
        <v>7</v>
      </c>
      <c r="CZ527" t="s">
        <v>131</v>
      </c>
      <c r="DA527">
        <v>404</v>
      </c>
      <c r="DB527">
        <v>0</v>
      </c>
      <c r="DC527" t="s">
        <v>152</v>
      </c>
      <c r="DD527" t="s">
        <v>153</v>
      </c>
      <c r="DG527">
        <v>13925579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25">
      <c r="A528" t="str">
        <f>"10/06/2022 20:19:05.689"</f>
        <v>10/06/2022 20:19:05.689</v>
      </c>
      <c r="C528" t="str">
        <f t="shared" si="53"/>
        <v>FFDFD3C0</v>
      </c>
      <c r="D528" t="s">
        <v>134</v>
      </c>
      <c r="E528">
        <v>5</v>
      </c>
      <c r="F528">
        <v>1005</v>
      </c>
      <c r="G528" t="s">
        <v>155</v>
      </c>
      <c r="J528" t="s">
        <v>136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"20:19:05.430"</f>
        <v>20:19:05.430</v>
      </c>
      <c r="T528" t="str">
        <f>"20:19:05.030"</f>
        <v>20:19:05.030</v>
      </c>
      <c r="U528" t="str">
        <f t="shared" si="58"/>
        <v>A8A14F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9</v>
      </c>
      <c r="AF528" t="s">
        <v>145</v>
      </c>
      <c r="AG528">
        <v>0</v>
      </c>
      <c r="AH528">
        <v>3</v>
      </c>
      <c r="AI528">
        <v>1</v>
      </c>
      <c r="AJ528">
        <v>0</v>
      </c>
      <c r="AK528" t="s">
        <v>502</v>
      </c>
      <c r="AL528">
        <v>36.125020999999997</v>
      </c>
      <c r="AM528" t="s">
        <v>503</v>
      </c>
      <c r="AN528">
        <v>-79.950491999999997</v>
      </c>
      <c r="AO528">
        <v>100</v>
      </c>
      <c r="AP528">
        <v>1800</v>
      </c>
      <c r="AQ528" t="s">
        <v>129</v>
      </c>
      <c r="AR528">
        <v>57</v>
      </c>
      <c r="AS528">
        <v>51</v>
      </c>
      <c r="AT528">
        <v>192</v>
      </c>
      <c r="BB528" t="str">
        <f t="shared" si="59"/>
        <v>1200</v>
      </c>
      <c r="BC528">
        <v>1</v>
      </c>
      <c r="BD528" t="str">
        <f t="shared" si="54"/>
        <v xml:space="preserve">N655WP  </v>
      </c>
      <c r="BE528">
        <v>1</v>
      </c>
      <c r="BG528">
        <v>0</v>
      </c>
      <c r="BH528">
        <v>0</v>
      </c>
      <c r="BI528">
        <v>0</v>
      </c>
      <c r="BJ528">
        <v>1750</v>
      </c>
      <c r="BK528">
        <v>-50</v>
      </c>
      <c r="BL528" t="s">
        <v>148</v>
      </c>
      <c r="BM528">
        <v>1</v>
      </c>
      <c r="BN528">
        <v>1</v>
      </c>
      <c r="BO528">
        <v>1</v>
      </c>
      <c r="BP528">
        <v>0</v>
      </c>
      <c r="BS528">
        <v>0</v>
      </c>
      <c r="BT528">
        <v>0</v>
      </c>
      <c r="BU528">
        <v>0</v>
      </c>
      <c r="CE528" t="str">
        <f>"20:19:05.432"</f>
        <v>20:19:05.432</v>
      </c>
      <c r="CF528">
        <v>432175910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7</v>
      </c>
      <c r="CY528">
        <v>7</v>
      </c>
      <c r="CZ528" t="s">
        <v>131</v>
      </c>
      <c r="DA528">
        <v>404</v>
      </c>
      <c r="DB528">
        <v>0</v>
      </c>
      <c r="DC528" t="s">
        <v>152</v>
      </c>
      <c r="DD528" t="s">
        <v>153</v>
      </c>
      <c r="DG528">
        <v>13925579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25">
      <c r="A529" t="str">
        <f>"10/06/2022 20:19:06.720"</f>
        <v>10/06/2022 20:19:06.720</v>
      </c>
      <c r="C529" t="str">
        <f t="shared" si="53"/>
        <v>FFDFD3C0</v>
      </c>
      <c r="D529" t="s">
        <v>123</v>
      </c>
      <c r="E529">
        <v>27</v>
      </c>
      <c r="H529">
        <v>102</v>
      </c>
      <c r="I529" t="s">
        <v>151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"20:19:06.461"</f>
        <v>20:19:06.461</v>
      </c>
      <c r="T529" t="str">
        <f>"20:19:06.061"</f>
        <v>20:19:06.061</v>
      </c>
      <c r="U529" t="str">
        <f t="shared" si="58"/>
        <v>A8A14F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9</v>
      </c>
      <c r="AF529" t="s">
        <v>125</v>
      </c>
      <c r="AG529">
        <v>0</v>
      </c>
      <c r="AH529">
        <v>3</v>
      </c>
      <c r="AI529">
        <v>1</v>
      </c>
      <c r="AJ529">
        <v>0</v>
      </c>
      <c r="AK529" t="s">
        <v>504</v>
      </c>
      <c r="AL529">
        <v>36.125236000000001</v>
      </c>
      <c r="AM529" t="s">
        <v>505</v>
      </c>
      <c r="AN529">
        <v>-79.950148999999996</v>
      </c>
      <c r="AO529">
        <v>100</v>
      </c>
      <c r="AP529">
        <v>1800</v>
      </c>
      <c r="AQ529" t="s">
        <v>129</v>
      </c>
      <c r="AR529">
        <v>57</v>
      </c>
      <c r="AS529">
        <v>51</v>
      </c>
      <c r="AT529">
        <v>0</v>
      </c>
      <c r="BB529" t="str">
        <f t="shared" si="59"/>
        <v>1200</v>
      </c>
      <c r="BC529">
        <v>1</v>
      </c>
      <c r="BD529" t="str">
        <f t="shared" si="54"/>
        <v xml:space="preserve">N655WP  </v>
      </c>
      <c r="BE529">
        <v>1</v>
      </c>
      <c r="BG529">
        <v>0</v>
      </c>
      <c r="BH529">
        <v>0</v>
      </c>
      <c r="BI529">
        <v>0</v>
      </c>
      <c r="BJ529">
        <v>1750</v>
      </c>
      <c r="BK529">
        <v>-50</v>
      </c>
      <c r="BL529" t="s">
        <v>180</v>
      </c>
      <c r="BM529">
        <v>1</v>
      </c>
      <c r="BN529">
        <v>1</v>
      </c>
      <c r="BO529">
        <v>1</v>
      </c>
      <c r="BP529">
        <v>0</v>
      </c>
      <c r="BS529">
        <v>0</v>
      </c>
      <c r="BT529">
        <v>0</v>
      </c>
      <c r="BU529">
        <v>0</v>
      </c>
      <c r="CE529" t="str">
        <f>"20:19:06.467"</f>
        <v>20:19:06.467</v>
      </c>
      <c r="CF529">
        <v>467075182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7</v>
      </c>
      <c r="CY529">
        <v>7</v>
      </c>
      <c r="CZ529" t="s">
        <v>131</v>
      </c>
      <c r="DA529">
        <v>404</v>
      </c>
      <c r="DB529">
        <v>0</v>
      </c>
      <c r="DC529" t="s">
        <v>152</v>
      </c>
      <c r="DD529" t="s">
        <v>153</v>
      </c>
      <c r="DG529">
        <v>13925803</v>
      </c>
      <c r="DI529">
        <v>1</v>
      </c>
      <c r="DJ529">
        <v>0</v>
      </c>
      <c r="DK529">
        <v>0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25">
      <c r="A530" t="str">
        <f>"10/06/2022 20:19:06.736"</f>
        <v>10/06/2022 20:19:06.736</v>
      </c>
      <c r="C530" t="str">
        <f t="shared" si="53"/>
        <v>FFDFD3C0</v>
      </c>
      <c r="D530" t="s">
        <v>134</v>
      </c>
      <c r="E530">
        <v>5</v>
      </c>
      <c r="F530">
        <v>1005</v>
      </c>
      <c r="G530" t="s">
        <v>155</v>
      </c>
      <c r="J530" t="s">
        <v>136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"20:19:06.461"</f>
        <v>20:19:06.461</v>
      </c>
      <c r="T530" t="str">
        <f>"20:19:06.061"</f>
        <v>20:19:06.061</v>
      </c>
      <c r="U530" t="str">
        <f t="shared" si="58"/>
        <v>A8A14F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9</v>
      </c>
      <c r="AF530" t="s">
        <v>145</v>
      </c>
      <c r="AG530">
        <v>0</v>
      </c>
      <c r="AH530">
        <v>3</v>
      </c>
      <c r="AI530">
        <v>1</v>
      </c>
      <c r="AJ530">
        <v>0</v>
      </c>
      <c r="AK530" t="s">
        <v>504</v>
      </c>
      <c r="AL530">
        <v>36.125236000000001</v>
      </c>
      <c r="AM530" t="s">
        <v>505</v>
      </c>
      <c r="AN530">
        <v>-79.950148999999996</v>
      </c>
      <c r="AO530">
        <v>100</v>
      </c>
      <c r="AP530">
        <v>1800</v>
      </c>
      <c r="AQ530" t="s">
        <v>129</v>
      </c>
      <c r="AR530">
        <v>57</v>
      </c>
      <c r="AS530">
        <v>51</v>
      </c>
      <c r="AT530">
        <v>0</v>
      </c>
      <c r="BB530" t="str">
        <f t="shared" si="59"/>
        <v>1200</v>
      </c>
      <c r="BC530">
        <v>1</v>
      </c>
      <c r="BD530" t="str">
        <f t="shared" si="54"/>
        <v xml:space="preserve">N655WP  </v>
      </c>
      <c r="BE530">
        <v>1</v>
      </c>
      <c r="BG530">
        <v>0</v>
      </c>
      <c r="BH530">
        <v>0</v>
      </c>
      <c r="BI530">
        <v>0</v>
      </c>
      <c r="BJ530">
        <v>1750</v>
      </c>
      <c r="BK530">
        <v>-50</v>
      </c>
      <c r="BL530" t="s">
        <v>148</v>
      </c>
      <c r="BM530">
        <v>1</v>
      </c>
      <c r="BN530">
        <v>1</v>
      </c>
      <c r="BO530">
        <v>1</v>
      </c>
      <c r="BP530">
        <v>0</v>
      </c>
      <c r="BS530">
        <v>0</v>
      </c>
      <c r="BT530">
        <v>0</v>
      </c>
      <c r="BU530">
        <v>0</v>
      </c>
      <c r="CE530" t="str">
        <f>"20:19:06.467"</f>
        <v>20:19:06.467</v>
      </c>
      <c r="CF530">
        <v>467075182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131</v>
      </c>
      <c r="DA530">
        <v>404</v>
      </c>
      <c r="DB530">
        <v>0</v>
      </c>
      <c r="DC530" t="s">
        <v>152</v>
      </c>
      <c r="DD530" t="s">
        <v>153</v>
      </c>
      <c r="DG530">
        <v>13925803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25">
      <c r="A531" t="str">
        <f>"10/06/2022 20:19:06.705"</f>
        <v>10/06/2022 20:19:06.705</v>
      </c>
      <c r="C531" t="str">
        <f t="shared" si="53"/>
        <v>FFDFD3C0</v>
      </c>
      <c r="D531" t="s">
        <v>134</v>
      </c>
      <c r="E531">
        <v>4</v>
      </c>
      <c r="F531">
        <v>1004</v>
      </c>
      <c r="G531" t="s">
        <v>135</v>
      </c>
      <c r="J531" t="s">
        <v>136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"20:19:06.461"</f>
        <v>20:19:06.461</v>
      </c>
      <c r="T531" t="str">
        <f>"20:19:06.061"</f>
        <v>20:19:06.061</v>
      </c>
      <c r="U531" t="str">
        <f t="shared" si="58"/>
        <v>A8A14F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9</v>
      </c>
      <c r="AF531" t="s">
        <v>125</v>
      </c>
      <c r="AG531">
        <v>0</v>
      </c>
      <c r="AH531">
        <v>3</v>
      </c>
      <c r="AI531">
        <v>1</v>
      </c>
      <c r="AJ531">
        <v>0</v>
      </c>
      <c r="AK531" t="s">
        <v>504</v>
      </c>
      <c r="AL531">
        <v>36.125236000000001</v>
      </c>
      <c r="AM531" t="s">
        <v>505</v>
      </c>
      <c r="AN531">
        <v>-79.950148999999996</v>
      </c>
      <c r="AO531">
        <v>100</v>
      </c>
      <c r="AP531">
        <v>1800</v>
      </c>
      <c r="AQ531" t="s">
        <v>129</v>
      </c>
      <c r="AR531">
        <v>57</v>
      </c>
      <c r="AS531">
        <v>51</v>
      </c>
      <c r="AT531">
        <v>0</v>
      </c>
      <c r="BB531" t="str">
        <f t="shared" si="59"/>
        <v>1200</v>
      </c>
      <c r="BC531">
        <v>1</v>
      </c>
      <c r="BD531" t="str">
        <f t="shared" si="54"/>
        <v xml:space="preserve">N655WP  </v>
      </c>
      <c r="BE531">
        <v>1</v>
      </c>
      <c r="BG531">
        <v>0</v>
      </c>
      <c r="BH531">
        <v>0</v>
      </c>
      <c r="BI531">
        <v>0</v>
      </c>
      <c r="BJ531">
        <v>1750</v>
      </c>
      <c r="BK531">
        <v>-50</v>
      </c>
      <c r="BL531" t="s">
        <v>180</v>
      </c>
      <c r="BM531">
        <v>1</v>
      </c>
      <c r="BN531">
        <v>1</v>
      </c>
      <c r="BO531">
        <v>1</v>
      </c>
      <c r="BP531">
        <v>0</v>
      </c>
      <c r="BS531">
        <v>0</v>
      </c>
      <c r="BT531">
        <v>0</v>
      </c>
      <c r="BU531">
        <v>0</v>
      </c>
      <c r="CE531" t="str">
        <f>"20:19:06.467"</f>
        <v>20:19:06.467</v>
      </c>
      <c r="CF531">
        <v>467075182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131</v>
      </c>
      <c r="DA531">
        <v>404</v>
      </c>
      <c r="DB531">
        <v>0</v>
      </c>
      <c r="DC531" t="s">
        <v>152</v>
      </c>
      <c r="DD531" t="s">
        <v>153</v>
      </c>
      <c r="DG531">
        <v>13925803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25">
      <c r="A532" t="str">
        <f>"10/06/2022 20:19:07.740"</f>
        <v>10/06/2022 20:19:07.740</v>
      </c>
      <c r="C532" t="str">
        <f t="shared" si="53"/>
        <v>FFDFD3C0</v>
      </c>
      <c r="D532" t="s">
        <v>123</v>
      </c>
      <c r="E532">
        <v>25</v>
      </c>
      <c r="H532">
        <v>100</v>
      </c>
      <c r="I532" t="s">
        <v>124</v>
      </c>
      <c r="J532" t="s">
        <v>125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ref="S532:T535" si="60">"20:19:07.555"</f>
        <v>20:19:07.555</v>
      </c>
      <c r="T532" t="str">
        <f t="shared" si="60"/>
        <v>20:19:07.555</v>
      </c>
      <c r="U532" t="str">
        <f t="shared" si="58"/>
        <v>A8A14F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9</v>
      </c>
      <c r="AF532" t="s">
        <v>125</v>
      </c>
      <c r="AG532">
        <v>0</v>
      </c>
      <c r="AH532">
        <v>3</v>
      </c>
      <c r="AI532">
        <v>1</v>
      </c>
      <c r="AJ532">
        <v>0</v>
      </c>
      <c r="AK532" t="s">
        <v>506</v>
      </c>
      <c r="AL532">
        <v>36.125515</v>
      </c>
      <c r="AM532" t="s">
        <v>507</v>
      </c>
      <c r="AN532">
        <v>-79.949719999999999</v>
      </c>
      <c r="AO532">
        <v>100</v>
      </c>
      <c r="AP532">
        <v>1800</v>
      </c>
      <c r="AQ532" t="s">
        <v>129</v>
      </c>
      <c r="AR532">
        <v>57</v>
      </c>
      <c r="AS532">
        <v>52</v>
      </c>
      <c r="AT532">
        <v>64</v>
      </c>
      <c r="BB532" t="str">
        <f t="shared" si="59"/>
        <v>1200</v>
      </c>
      <c r="BC532">
        <v>1</v>
      </c>
      <c r="BD532" t="str">
        <f t="shared" si="54"/>
        <v xml:space="preserve">N655WP  </v>
      </c>
      <c r="BE532">
        <v>1</v>
      </c>
      <c r="BG532">
        <v>0</v>
      </c>
      <c r="BH532">
        <v>0</v>
      </c>
      <c r="BI532">
        <v>0</v>
      </c>
      <c r="BJ532">
        <v>1750</v>
      </c>
      <c r="BK532">
        <v>-50</v>
      </c>
      <c r="BL532" t="s">
        <v>180</v>
      </c>
      <c r="BM532">
        <v>1</v>
      </c>
      <c r="BN532">
        <v>1</v>
      </c>
      <c r="BO532">
        <v>1</v>
      </c>
      <c r="BP532">
        <v>0</v>
      </c>
      <c r="BS532">
        <v>0</v>
      </c>
      <c r="BT532">
        <v>0</v>
      </c>
      <c r="BU532">
        <v>0</v>
      </c>
      <c r="CE532" t="str">
        <f>"20:19:07.562"</f>
        <v>20:19:07.562</v>
      </c>
      <c r="CF532">
        <v>561968694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404</v>
      </c>
      <c r="DB532">
        <v>0</v>
      </c>
      <c r="DC532" t="s">
        <v>152</v>
      </c>
      <c r="DD532" t="s">
        <v>153</v>
      </c>
      <c r="DG532">
        <v>13926018</v>
      </c>
      <c r="DI532">
        <v>1</v>
      </c>
      <c r="DJ532">
        <v>0</v>
      </c>
      <c r="DK532">
        <v>0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25">
      <c r="A533" t="str">
        <f>"10/06/2022 20:19:07.755"</f>
        <v>10/06/2022 20:19:07.755</v>
      </c>
      <c r="C533" t="str">
        <f t="shared" si="53"/>
        <v>FFDFD3C0</v>
      </c>
      <c r="D533" t="s">
        <v>134</v>
      </c>
      <c r="E533">
        <v>4</v>
      </c>
      <c r="F533">
        <v>1004</v>
      </c>
      <c r="G533" t="s">
        <v>135</v>
      </c>
      <c r="J533" t="s">
        <v>136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60"/>
        <v>20:19:07.555</v>
      </c>
      <c r="T533" t="str">
        <f t="shared" si="60"/>
        <v>20:19:07.555</v>
      </c>
      <c r="U533" t="str">
        <f t="shared" si="58"/>
        <v>A8A14F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9</v>
      </c>
      <c r="AF533" t="s">
        <v>125</v>
      </c>
      <c r="AG533">
        <v>0</v>
      </c>
      <c r="AH533">
        <v>3</v>
      </c>
      <c r="AI533">
        <v>1</v>
      </c>
      <c r="AJ533">
        <v>0</v>
      </c>
      <c r="AK533" t="s">
        <v>506</v>
      </c>
      <c r="AL533">
        <v>36.125515</v>
      </c>
      <c r="AM533" t="s">
        <v>507</v>
      </c>
      <c r="AN533">
        <v>-79.949719999999999</v>
      </c>
      <c r="AO533">
        <v>100</v>
      </c>
      <c r="AP533">
        <v>1800</v>
      </c>
      <c r="AQ533" t="s">
        <v>129</v>
      </c>
      <c r="AR533">
        <v>57</v>
      </c>
      <c r="AS533">
        <v>52</v>
      </c>
      <c r="AT533">
        <v>64</v>
      </c>
      <c r="BB533" t="str">
        <f t="shared" si="59"/>
        <v>1200</v>
      </c>
      <c r="BC533">
        <v>1</v>
      </c>
      <c r="BD533" t="str">
        <f t="shared" si="54"/>
        <v xml:space="preserve">N655WP  </v>
      </c>
      <c r="BE533">
        <v>1</v>
      </c>
      <c r="BG533">
        <v>0</v>
      </c>
      <c r="BH533">
        <v>0</v>
      </c>
      <c r="BI533">
        <v>0</v>
      </c>
      <c r="BJ533">
        <v>1750</v>
      </c>
      <c r="BK533">
        <v>-50</v>
      </c>
      <c r="BL533" t="s">
        <v>180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t="str">
        <f>"20:19:07.562"</f>
        <v>20:19:07.562</v>
      </c>
      <c r="CF533">
        <v>561968694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7</v>
      </c>
      <c r="CY533">
        <v>7</v>
      </c>
      <c r="CZ533" t="s">
        <v>131</v>
      </c>
      <c r="DA533">
        <v>404</v>
      </c>
      <c r="DB533">
        <v>0</v>
      </c>
      <c r="DC533" t="s">
        <v>152</v>
      </c>
      <c r="DD533" t="s">
        <v>153</v>
      </c>
      <c r="DG533">
        <v>13926018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25">
      <c r="A534" t="str">
        <f>"10/06/2022 20:19:07.787"</f>
        <v>10/06/2022 20:19:07.787</v>
      </c>
      <c r="C534" t="str">
        <f t="shared" si="53"/>
        <v>FFDFD3C0</v>
      </c>
      <c r="D534" t="s">
        <v>123</v>
      </c>
      <c r="E534">
        <v>27</v>
      </c>
      <c r="H534">
        <v>102</v>
      </c>
      <c r="I534" t="s">
        <v>151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60"/>
        <v>20:19:07.555</v>
      </c>
      <c r="T534" t="str">
        <f t="shared" si="60"/>
        <v>20:19:07.555</v>
      </c>
      <c r="U534" t="str">
        <f t="shared" si="58"/>
        <v>A8A14F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9</v>
      </c>
      <c r="AF534" t="s">
        <v>125</v>
      </c>
      <c r="AG534">
        <v>0</v>
      </c>
      <c r="AH534">
        <v>3</v>
      </c>
      <c r="AI534">
        <v>1</v>
      </c>
      <c r="AJ534">
        <v>0</v>
      </c>
      <c r="AK534" t="s">
        <v>506</v>
      </c>
      <c r="AL534">
        <v>36.125515</v>
      </c>
      <c r="AM534" t="s">
        <v>507</v>
      </c>
      <c r="AN534">
        <v>-79.949719999999999</v>
      </c>
      <c r="AO534">
        <v>100</v>
      </c>
      <c r="AP534">
        <v>1800</v>
      </c>
      <c r="AQ534" t="s">
        <v>129</v>
      </c>
      <c r="AR534">
        <v>57</v>
      </c>
      <c r="AS534">
        <v>52</v>
      </c>
      <c r="AT534">
        <v>64</v>
      </c>
      <c r="BB534" t="str">
        <f t="shared" si="59"/>
        <v>1200</v>
      </c>
      <c r="BC534">
        <v>1</v>
      </c>
      <c r="BD534" t="str">
        <f t="shared" si="54"/>
        <v xml:space="preserve">N655WP  </v>
      </c>
      <c r="BE534">
        <v>1</v>
      </c>
      <c r="BG534">
        <v>0</v>
      </c>
      <c r="BH534">
        <v>0</v>
      </c>
      <c r="BI534">
        <v>0</v>
      </c>
      <c r="BJ534">
        <v>1750</v>
      </c>
      <c r="BK534">
        <v>-50</v>
      </c>
      <c r="BL534" t="s">
        <v>180</v>
      </c>
      <c r="BM534">
        <v>1</v>
      </c>
      <c r="BN534">
        <v>1</v>
      </c>
      <c r="BO534">
        <v>1</v>
      </c>
      <c r="BP534">
        <v>0</v>
      </c>
      <c r="BS534">
        <v>0</v>
      </c>
      <c r="BT534">
        <v>0</v>
      </c>
      <c r="BU534">
        <v>0</v>
      </c>
      <c r="CE534" t="str">
        <f>"20:19:07.562"</f>
        <v>20:19:07.562</v>
      </c>
      <c r="CF534">
        <v>561968694</v>
      </c>
      <c r="CS534">
        <v>3</v>
      </c>
      <c r="CT534">
        <v>2</v>
      </c>
      <c r="CU534">
        <v>0</v>
      </c>
      <c r="CV534">
        <v>2</v>
      </c>
      <c r="CW534">
        <v>0</v>
      </c>
      <c r="CX534">
        <v>7</v>
      </c>
      <c r="CY534">
        <v>7</v>
      </c>
      <c r="CZ534" t="s">
        <v>131</v>
      </c>
      <c r="DA534">
        <v>404</v>
      </c>
      <c r="DB534">
        <v>0</v>
      </c>
      <c r="DC534" t="s">
        <v>152</v>
      </c>
      <c r="DD534" t="s">
        <v>153</v>
      </c>
      <c r="DG534">
        <v>13926018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25">
      <c r="A535" t="str">
        <f>"10/06/2022 20:19:07.787"</f>
        <v>10/06/2022 20:19:07.787</v>
      </c>
      <c r="C535" t="str">
        <f t="shared" si="53"/>
        <v>FFDFD3C0</v>
      </c>
      <c r="D535" t="s">
        <v>134</v>
      </c>
      <c r="E535">
        <v>5</v>
      </c>
      <c r="F535">
        <v>1005</v>
      </c>
      <c r="G535" t="s">
        <v>155</v>
      </c>
      <c r="J535" t="s">
        <v>136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60"/>
        <v>20:19:07.555</v>
      </c>
      <c r="T535" t="str">
        <f t="shared" si="60"/>
        <v>20:19:07.555</v>
      </c>
      <c r="U535" t="str">
        <f t="shared" si="58"/>
        <v>A8A14F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9</v>
      </c>
      <c r="AF535" t="s">
        <v>145</v>
      </c>
      <c r="AG535">
        <v>0</v>
      </c>
      <c r="AH535">
        <v>3</v>
      </c>
      <c r="AI535">
        <v>1</v>
      </c>
      <c r="AJ535">
        <v>0</v>
      </c>
      <c r="AK535" t="s">
        <v>506</v>
      </c>
      <c r="AL535">
        <v>36.125515</v>
      </c>
      <c r="AM535" t="s">
        <v>507</v>
      </c>
      <c r="AN535">
        <v>-79.949719999999999</v>
      </c>
      <c r="AO535">
        <v>100</v>
      </c>
      <c r="AP535">
        <v>1800</v>
      </c>
      <c r="AQ535" t="s">
        <v>129</v>
      </c>
      <c r="AR535">
        <v>57</v>
      </c>
      <c r="AS535">
        <v>52</v>
      </c>
      <c r="AT535">
        <v>64</v>
      </c>
      <c r="BB535" t="str">
        <f t="shared" si="59"/>
        <v>1200</v>
      </c>
      <c r="BC535">
        <v>1</v>
      </c>
      <c r="BD535" t="str">
        <f t="shared" si="54"/>
        <v xml:space="preserve">N655WP  </v>
      </c>
      <c r="BE535">
        <v>1</v>
      </c>
      <c r="BG535">
        <v>0</v>
      </c>
      <c r="BH535">
        <v>0</v>
      </c>
      <c r="BI535">
        <v>0</v>
      </c>
      <c r="BJ535">
        <v>1750</v>
      </c>
      <c r="BK535">
        <v>-50</v>
      </c>
      <c r="BL535" t="s">
        <v>148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t="str">
        <f>"20:19:07.562"</f>
        <v>20:19:07.562</v>
      </c>
      <c r="CF535">
        <v>561968694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7</v>
      </c>
      <c r="CY535">
        <v>7</v>
      </c>
      <c r="CZ535" t="s">
        <v>131</v>
      </c>
      <c r="DA535">
        <v>404</v>
      </c>
      <c r="DB535">
        <v>0</v>
      </c>
      <c r="DC535" t="s">
        <v>152</v>
      </c>
      <c r="DD535" t="s">
        <v>153</v>
      </c>
      <c r="DG535">
        <v>13926018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25">
      <c r="A536" t="str">
        <f>"10/06/2022 20:19:08.896"</f>
        <v>10/06/2022 20:19:08.896</v>
      </c>
      <c r="C536" t="str">
        <f t="shared" si="53"/>
        <v>FFDFD3C0</v>
      </c>
      <c r="D536" t="s">
        <v>123</v>
      </c>
      <c r="E536">
        <v>27</v>
      </c>
      <c r="H536">
        <v>102</v>
      </c>
      <c r="I536" t="s">
        <v>151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"20:19:08.578"</f>
        <v>20:19:08.578</v>
      </c>
      <c r="T536" t="str">
        <f>"20:19:08.078"</f>
        <v>20:19:08.078</v>
      </c>
      <c r="U536" t="str">
        <f t="shared" si="58"/>
        <v>A8A14F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9</v>
      </c>
      <c r="AF536" t="s">
        <v>125</v>
      </c>
      <c r="AG536">
        <v>0</v>
      </c>
      <c r="AH536">
        <v>3</v>
      </c>
      <c r="AI536">
        <v>1</v>
      </c>
      <c r="AJ536">
        <v>0</v>
      </c>
      <c r="AK536" t="s">
        <v>508</v>
      </c>
      <c r="AL536">
        <v>36.125793000000002</v>
      </c>
      <c r="AM536" t="s">
        <v>509</v>
      </c>
      <c r="AN536">
        <v>-79.949461999999997</v>
      </c>
      <c r="AO536">
        <v>100</v>
      </c>
      <c r="AP536">
        <v>1800</v>
      </c>
      <c r="AQ536" t="s">
        <v>129</v>
      </c>
      <c r="AR536">
        <v>57</v>
      </c>
      <c r="AS536">
        <v>52</v>
      </c>
      <c r="AT536">
        <v>-64</v>
      </c>
      <c r="BB536" t="str">
        <f t="shared" si="59"/>
        <v>1200</v>
      </c>
      <c r="BC536">
        <v>1</v>
      </c>
      <c r="BD536" t="str">
        <f t="shared" si="54"/>
        <v xml:space="preserve">N655WP  </v>
      </c>
      <c r="BE536">
        <v>1</v>
      </c>
      <c r="BG536">
        <v>0</v>
      </c>
      <c r="BH536">
        <v>0</v>
      </c>
      <c r="BI536">
        <v>0</v>
      </c>
      <c r="BJ536">
        <v>1750</v>
      </c>
      <c r="BK536">
        <v>-50</v>
      </c>
      <c r="BL536" t="s">
        <v>180</v>
      </c>
      <c r="BM536">
        <v>1</v>
      </c>
      <c r="BN536">
        <v>1</v>
      </c>
      <c r="BO536">
        <v>1</v>
      </c>
      <c r="BP536">
        <v>0</v>
      </c>
      <c r="BS536">
        <v>0</v>
      </c>
      <c r="BT536">
        <v>0</v>
      </c>
      <c r="BU536">
        <v>0</v>
      </c>
      <c r="CE536" t="str">
        <f>"20:19:08.582"</f>
        <v>20:19:08.582</v>
      </c>
      <c r="CF536">
        <v>581869485</v>
      </c>
      <c r="CS536">
        <v>3</v>
      </c>
      <c r="CT536">
        <v>2</v>
      </c>
      <c r="CU536">
        <v>0</v>
      </c>
      <c r="CV536">
        <v>2</v>
      </c>
      <c r="CW536">
        <v>0</v>
      </c>
      <c r="CX536">
        <v>7</v>
      </c>
      <c r="CY536">
        <v>7</v>
      </c>
      <c r="CZ536" t="s">
        <v>131</v>
      </c>
      <c r="DA536">
        <v>404</v>
      </c>
      <c r="DB536">
        <v>0</v>
      </c>
      <c r="DC536" t="s">
        <v>152</v>
      </c>
      <c r="DD536" t="s">
        <v>153</v>
      </c>
      <c r="DG536">
        <v>13926260</v>
      </c>
      <c r="DI536">
        <v>1</v>
      </c>
      <c r="DJ536">
        <v>0</v>
      </c>
      <c r="DK536">
        <v>0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25">
      <c r="A537" t="str">
        <f>"10/06/2022 20:19:08.896"</f>
        <v>10/06/2022 20:19:08.896</v>
      </c>
      <c r="C537" t="str">
        <f t="shared" si="53"/>
        <v>FFDFD3C0</v>
      </c>
      <c r="D537" t="s">
        <v>134</v>
      </c>
      <c r="E537">
        <v>5</v>
      </c>
      <c r="F537">
        <v>1005</v>
      </c>
      <c r="G537" t="s">
        <v>155</v>
      </c>
      <c r="J537" t="s">
        <v>136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"20:19:08.578"</f>
        <v>20:19:08.578</v>
      </c>
      <c r="T537" t="str">
        <f>"20:19:08.078"</f>
        <v>20:19:08.078</v>
      </c>
      <c r="U537" t="str">
        <f t="shared" si="58"/>
        <v>A8A14F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9</v>
      </c>
      <c r="AF537" t="s">
        <v>145</v>
      </c>
      <c r="AG537">
        <v>0</v>
      </c>
      <c r="AH537">
        <v>3</v>
      </c>
      <c r="AI537">
        <v>1</v>
      </c>
      <c r="AJ537">
        <v>0</v>
      </c>
      <c r="AK537" t="s">
        <v>508</v>
      </c>
      <c r="AL537">
        <v>36.125793000000002</v>
      </c>
      <c r="AM537" t="s">
        <v>509</v>
      </c>
      <c r="AN537">
        <v>-79.949461999999997</v>
      </c>
      <c r="AO537">
        <v>100</v>
      </c>
      <c r="AP537">
        <v>1800</v>
      </c>
      <c r="AQ537" t="s">
        <v>129</v>
      </c>
      <c r="AR537">
        <v>57</v>
      </c>
      <c r="AS537">
        <v>52</v>
      </c>
      <c r="AT537">
        <v>-64</v>
      </c>
      <c r="BB537" t="str">
        <f t="shared" si="59"/>
        <v>1200</v>
      </c>
      <c r="BC537">
        <v>1</v>
      </c>
      <c r="BD537" t="str">
        <f t="shared" si="54"/>
        <v xml:space="preserve">N655WP  </v>
      </c>
      <c r="BE537">
        <v>1</v>
      </c>
      <c r="BG537">
        <v>0</v>
      </c>
      <c r="BH537">
        <v>0</v>
      </c>
      <c r="BI537">
        <v>0</v>
      </c>
      <c r="BJ537">
        <v>1750</v>
      </c>
      <c r="BK537">
        <v>-50</v>
      </c>
      <c r="BL537" t="s">
        <v>148</v>
      </c>
      <c r="BM537">
        <v>1</v>
      </c>
      <c r="BN537">
        <v>1</v>
      </c>
      <c r="BO537">
        <v>1</v>
      </c>
      <c r="BP537">
        <v>0</v>
      </c>
      <c r="BS537">
        <v>0</v>
      </c>
      <c r="BT537">
        <v>0</v>
      </c>
      <c r="BU537">
        <v>0</v>
      </c>
      <c r="CE537" t="str">
        <f>"20:19:08.582"</f>
        <v>20:19:08.582</v>
      </c>
      <c r="CF537">
        <v>581869485</v>
      </c>
      <c r="CS537">
        <v>3</v>
      </c>
      <c r="CT537">
        <v>2</v>
      </c>
      <c r="CU537">
        <v>0</v>
      </c>
      <c r="CV537">
        <v>2</v>
      </c>
      <c r="CW537">
        <v>0</v>
      </c>
      <c r="CX537">
        <v>7</v>
      </c>
      <c r="CY537">
        <v>7</v>
      </c>
      <c r="CZ537" t="s">
        <v>131</v>
      </c>
      <c r="DA537">
        <v>404</v>
      </c>
      <c r="DB537">
        <v>0</v>
      </c>
      <c r="DC537" t="s">
        <v>152</v>
      </c>
      <c r="DD537" t="s">
        <v>153</v>
      </c>
      <c r="DG537">
        <v>13926260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25">
      <c r="A538" t="str">
        <f>"10/06/2022 20:19:08.896"</f>
        <v>10/06/2022 20:19:08.896</v>
      </c>
      <c r="C538" t="str">
        <f t="shared" si="53"/>
        <v>FFDFD3C0</v>
      </c>
      <c r="D538" t="s">
        <v>123</v>
      </c>
      <c r="E538">
        <v>25</v>
      </c>
      <c r="H538">
        <v>100</v>
      </c>
      <c r="I538" t="s">
        <v>124</v>
      </c>
      <c r="J538" t="s">
        <v>125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"20:19:08.578"</f>
        <v>20:19:08.578</v>
      </c>
      <c r="T538" t="str">
        <f>"20:19:08.078"</f>
        <v>20:19:08.078</v>
      </c>
      <c r="U538" t="str">
        <f t="shared" si="58"/>
        <v>A8A14F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9</v>
      </c>
      <c r="AF538" t="s">
        <v>125</v>
      </c>
      <c r="AG538">
        <v>0</v>
      </c>
      <c r="AH538">
        <v>3</v>
      </c>
      <c r="AI538">
        <v>1</v>
      </c>
      <c r="AJ538">
        <v>0</v>
      </c>
      <c r="AK538" t="s">
        <v>508</v>
      </c>
      <c r="AL538">
        <v>36.125793000000002</v>
      </c>
      <c r="AM538" t="s">
        <v>509</v>
      </c>
      <c r="AN538">
        <v>-79.949461999999997</v>
      </c>
      <c r="AO538">
        <v>100</v>
      </c>
      <c r="AP538">
        <v>1800</v>
      </c>
      <c r="AQ538" t="s">
        <v>129</v>
      </c>
      <c r="AR538">
        <v>57</v>
      </c>
      <c r="AS538">
        <v>52</v>
      </c>
      <c r="AT538">
        <v>-64</v>
      </c>
      <c r="BB538" t="str">
        <f t="shared" si="59"/>
        <v>1200</v>
      </c>
      <c r="BC538">
        <v>1</v>
      </c>
      <c r="BD538" t="str">
        <f t="shared" si="54"/>
        <v xml:space="preserve">N655WP  </v>
      </c>
      <c r="BE538">
        <v>1</v>
      </c>
      <c r="BG538">
        <v>0</v>
      </c>
      <c r="BH538">
        <v>0</v>
      </c>
      <c r="BI538">
        <v>0</v>
      </c>
      <c r="BJ538">
        <v>1750</v>
      </c>
      <c r="BK538">
        <v>-50</v>
      </c>
      <c r="BL538" t="s">
        <v>180</v>
      </c>
      <c r="BM538">
        <v>1</v>
      </c>
      <c r="BN538">
        <v>1</v>
      </c>
      <c r="BO538">
        <v>1</v>
      </c>
      <c r="BP538">
        <v>0</v>
      </c>
      <c r="BS538">
        <v>0</v>
      </c>
      <c r="BT538">
        <v>0</v>
      </c>
      <c r="BU538">
        <v>0</v>
      </c>
      <c r="CE538" t="str">
        <f>"20:19:08.582"</f>
        <v>20:19:08.582</v>
      </c>
      <c r="CF538">
        <v>581869485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7</v>
      </c>
      <c r="CY538">
        <v>7</v>
      </c>
      <c r="CZ538" t="s">
        <v>131</v>
      </c>
      <c r="DA538">
        <v>404</v>
      </c>
      <c r="DB538">
        <v>0</v>
      </c>
      <c r="DC538" t="s">
        <v>152</v>
      </c>
      <c r="DD538" t="s">
        <v>153</v>
      </c>
      <c r="DG538">
        <v>13926260</v>
      </c>
      <c r="DI538">
        <v>1</v>
      </c>
      <c r="DJ538">
        <v>0</v>
      </c>
      <c r="DK538">
        <v>1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25">
      <c r="A539" t="str">
        <f>"10/06/2022 20:19:08.896"</f>
        <v>10/06/2022 20:19:08.896</v>
      </c>
      <c r="C539" t="str">
        <f t="shared" si="53"/>
        <v>FFDFD3C0</v>
      </c>
      <c r="D539" t="s">
        <v>134</v>
      </c>
      <c r="E539">
        <v>4</v>
      </c>
      <c r="F539">
        <v>1004</v>
      </c>
      <c r="G539" t="s">
        <v>135</v>
      </c>
      <c r="J539" t="s">
        <v>136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"20:19:08.578"</f>
        <v>20:19:08.578</v>
      </c>
      <c r="T539" t="str">
        <f>"20:19:08.078"</f>
        <v>20:19:08.078</v>
      </c>
      <c r="U539" t="str">
        <f t="shared" si="58"/>
        <v>A8A14F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9</v>
      </c>
      <c r="AF539" t="s">
        <v>125</v>
      </c>
      <c r="AG539">
        <v>0</v>
      </c>
      <c r="AH539">
        <v>3</v>
      </c>
      <c r="AI539">
        <v>1</v>
      </c>
      <c r="AJ539">
        <v>0</v>
      </c>
      <c r="AK539" t="s">
        <v>508</v>
      </c>
      <c r="AL539">
        <v>36.125793000000002</v>
      </c>
      <c r="AM539" t="s">
        <v>509</v>
      </c>
      <c r="AN539">
        <v>-79.949461999999997</v>
      </c>
      <c r="AO539">
        <v>100</v>
      </c>
      <c r="AP539">
        <v>1800</v>
      </c>
      <c r="AQ539" t="s">
        <v>129</v>
      </c>
      <c r="AR539">
        <v>57</v>
      </c>
      <c r="AS539">
        <v>52</v>
      </c>
      <c r="AT539">
        <v>-64</v>
      </c>
      <c r="BB539" t="str">
        <f t="shared" si="59"/>
        <v>1200</v>
      </c>
      <c r="BC539">
        <v>1</v>
      </c>
      <c r="BD539" t="str">
        <f t="shared" si="54"/>
        <v xml:space="preserve">N655WP  </v>
      </c>
      <c r="BE539">
        <v>1</v>
      </c>
      <c r="BG539">
        <v>0</v>
      </c>
      <c r="BH539">
        <v>0</v>
      </c>
      <c r="BI539">
        <v>0</v>
      </c>
      <c r="BJ539">
        <v>1750</v>
      </c>
      <c r="BK539">
        <v>-50</v>
      </c>
      <c r="BL539" t="s">
        <v>180</v>
      </c>
      <c r="BM539">
        <v>1</v>
      </c>
      <c r="BN539">
        <v>1</v>
      </c>
      <c r="BO539">
        <v>1</v>
      </c>
      <c r="BP539">
        <v>0</v>
      </c>
      <c r="BS539">
        <v>0</v>
      </c>
      <c r="BT539">
        <v>0</v>
      </c>
      <c r="BU539">
        <v>0</v>
      </c>
      <c r="CE539" t="str">
        <f>"20:19:08.582"</f>
        <v>20:19:08.582</v>
      </c>
      <c r="CF539">
        <v>581869485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7</v>
      </c>
      <c r="CY539">
        <v>7</v>
      </c>
      <c r="CZ539" t="s">
        <v>131</v>
      </c>
      <c r="DA539">
        <v>404</v>
      </c>
      <c r="DB539">
        <v>0</v>
      </c>
      <c r="DC539" t="s">
        <v>152</v>
      </c>
      <c r="DD539" t="s">
        <v>153</v>
      </c>
      <c r="DG539">
        <v>13926260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25">
      <c r="A540" t="str">
        <f>"10/06/2022 20:19:09.865"</f>
        <v>10/06/2022 20:19:09.865</v>
      </c>
      <c r="C540" t="str">
        <f t="shared" si="53"/>
        <v>FFDFD3C0</v>
      </c>
      <c r="D540" t="s">
        <v>123</v>
      </c>
      <c r="E540">
        <v>27</v>
      </c>
      <c r="H540">
        <v>102</v>
      </c>
      <c r="I540" t="s">
        <v>151</v>
      </c>
      <c r="J540" t="s">
        <v>125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"20:19:09.719"</f>
        <v>20:19:09.719</v>
      </c>
      <c r="T540" t="str">
        <f>"20:19:09.519"</f>
        <v>20:19:09.519</v>
      </c>
      <c r="U540" t="str">
        <f t="shared" si="58"/>
        <v>A8A14F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9</v>
      </c>
      <c r="AF540" t="s">
        <v>125</v>
      </c>
      <c r="AG540">
        <v>0</v>
      </c>
      <c r="AH540">
        <v>3</v>
      </c>
      <c r="AI540">
        <v>1</v>
      </c>
      <c r="AJ540">
        <v>0</v>
      </c>
      <c r="AK540" t="s">
        <v>510</v>
      </c>
      <c r="AL540">
        <v>36.126029000000003</v>
      </c>
      <c r="AM540" t="s">
        <v>511</v>
      </c>
      <c r="AN540">
        <v>-79.949098000000006</v>
      </c>
      <c r="AO540">
        <v>100</v>
      </c>
      <c r="AP540">
        <v>1800</v>
      </c>
      <c r="AQ540" t="s">
        <v>129</v>
      </c>
      <c r="AR540">
        <v>58</v>
      </c>
      <c r="AS540">
        <v>51</v>
      </c>
      <c r="AT540">
        <v>-128</v>
      </c>
      <c r="BB540" t="str">
        <f t="shared" si="59"/>
        <v>1200</v>
      </c>
      <c r="BC540">
        <v>1</v>
      </c>
      <c r="BD540" t="str">
        <f t="shared" si="54"/>
        <v xml:space="preserve">N655WP  </v>
      </c>
      <c r="BE540">
        <v>1</v>
      </c>
      <c r="BG540">
        <v>0</v>
      </c>
      <c r="BH540">
        <v>0</v>
      </c>
      <c r="BI540">
        <v>0</v>
      </c>
      <c r="BJ540">
        <v>1750</v>
      </c>
      <c r="BK540">
        <v>-50</v>
      </c>
      <c r="BL540" t="s">
        <v>180</v>
      </c>
      <c r="BM540">
        <v>1</v>
      </c>
      <c r="BN540">
        <v>1</v>
      </c>
      <c r="BO540">
        <v>1</v>
      </c>
      <c r="BP540">
        <v>0</v>
      </c>
      <c r="BS540">
        <v>0</v>
      </c>
      <c r="BT540">
        <v>0</v>
      </c>
      <c r="BU540">
        <v>0</v>
      </c>
      <c r="CE540" t="str">
        <f>"20:19:09.722"</f>
        <v>20:19:09.722</v>
      </c>
      <c r="CF540">
        <v>721758639</v>
      </c>
      <c r="CS540">
        <v>3</v>
      </c>
      <c r="CT540">
        <v>2</v>
      </c>
      <c r="CU540">
        <v>0</v>
      </c>
      <c r="CV540">
        <v>2</v>
      </c>
      <c r="CW540">
        <v>0</v>
      </c>
      <c r="CX540">
        <v>7</v>
      </c>
      <c r="CY540">
        <v>7</v>
      </c>
      <c r="CZ540" t="s">
        <v>131</v>
      </c>
      <c r="DA540">
        <v>404</v>
      </c>
      <c r="DB540">
        <v>0</v>
      </c>
      <c r="DC540" t="s">
        <v>152</v>
      </c>
      <c r="DD540" t="s">
        <v>153</v>
      </c>
      <c r="DG540">
        <v>13926494</v>
      </c>
      <c r="DI540">
        <v>1</v>
      </c>
      <c r="DJ540">
        <v>0</v>
      </c>
      <c r="DK540">
        <v>0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25">
      <c r="A541" t="str">
        <f>"10/06/2022 20:19:09.865"</f>
        <v>10/06/2022 20:19:09.865</v>
      </c>
      <c r="C541" t="str">
        <f t="shared" si="53"/>
        <v>FFDFD3C0</v>
      </c>
      <c r="D541" t="s">
        <v>123</v>
      </c>
      <c r="E541">
        <v>25</v>
      </c>
      <c r="H541">
        <v>100</v>
      </c>
      <c r="I541" t="s">
        <v>124</v>
      </c>
      <c r="J541" t="s">
        <v>125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"20:19:09.719"</f>
        <v>20:19:09.719</v>
      </c>
      <c r="T541" t="str">
        <f>"20:19:09.519"</f>
        <v>20:19:09.519</v>
      </c>
      <c r="U541" t="str">
        <f t="shared" si="58"/>
        <v>A8A14F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9</v>
      </c>
      <c r="AF541" t="s">
        <v>125</v>
      </c>
      <c r="AG541">
        <v>0</v>
      </c>
      <c r="AH541">
        <v>3</v>
      </c>
      <c r="AI541">
        <v>1</v>
      </c>
      <c r="AJ541">
        <v>0</v>
      </c>
      <c r="AK541" t="s">
        <v>510</v>
      </c>
      <c r="AL541">
        <v>36.126029000000003</v>
      </c>
      <c r="AM541" t="s">
        <v>511</v>
      </c>
      <c r="AN541">
        <v>-79.949098000000006</v>
      </c>
      <c r="AO541">
        <v>100</v>
      </c>
      <c r="AP541">
        <v>1800</v>
      </c>
      <c r="AQ541" t="s">
        <v>129</v>
      </c>
      <c r="AR541">
        <v>58</v>
      </c>
      <c r="AS541">
        <v>51</v>
      </c>
      <c r="AT541">
        <v>-128</v>
      </c>
      <c r="BB541" t="str">
        <f t="shared" si="59"/>
        <v>1200</v>
      </c>
      <c r="BC541">
        <v>1</v>
      </c>
      <c r="BD541" t="str">
        <f t="shared" si="54"/>
        <v xml:space="preserve">N655WP  </v>
      </c>
      <c r="BE541">
        <v>1</v>
      </c>
      <c r="BG541">
        <v>0</v>
      </c>
      <c r="BH541">
        <v>0</v>
      </c>
      <c r="BI541">
        <v>0</v>
      </c>
      <c r="BJ541">
        <v>1750</v>
      </c>
      <c r="BK541">
        <v>-50</v>
      </c>
      <c r="BL541" t="s">
        <v>180</v>
      </c>
      <c r="BM541">
        <v>1</v>
      </c>
      <c r="BN541">
        <v>1</v>
      </c>
      <c r="BO541">
        <v>1</v>
      </c>
      <c r="BP541">
        <v>0</v>
      </c>
      <c r="BS541">
        <v>0</v>
      </c>
      <c r="BT541">
        <v>0</v>
      </c>
      <c r="BU541">
        <v>0</v>
      </c>
      <c r="CE541" t="str">
        <f>"20:19:09.722"</f>
        <v>20:19:09.722</v>
      </c>
      <c r="CF541">
        <v>721758639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7</v>
      </c>
      <c r="CY541">
        <v>7</v>
      </c>
      <c r="CZ541" t="s">
        <v>131</v>
      </c>
      <c r="DA541">
        <v>404</v>
      </c>
      <c r="DB541">
        <v>0</v>
      </c>
      <c r="DC541" t="s">
        <v>152</v>
      </c>
      <c r="DD541" t="s">
        <v>153</v>
      </c>
      <c r="DG541">
        <v>13926494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25">
      <c r="A542" t="str">
        <f>"10/06/2022 20:19:09.865"</f>
        <v>10/06/2022 20:19:09.865</v>
      </c>
      <c r="C542" t="str">
        <f t="shared" si="53"/>
        <v>FFDFD3C0</v>
      </c>
      <c r="D542" t="s">
        <v>134</v>
      </c>
      <c r="E542">
        <v>5</v>
      </c>
      <c r="F542">
        <v>1005</v>
      </c>
      <c r="G542" t="s">
        <v>155</v>
      </c>
      <c r="J542" t="s">
        <v>136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"20:19:09.719"</f>
        <v>20:19:09.719</v>
      </c>
      <c r="T542" t="str">
        <f>"20:19:09.519"</f>
        <v>20:19:09.519</v>
      </c>
      <c r="U542" t="str">
        <f t="shared" si="58"/>
        <v>A8A14F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9</v>
      </c>
      <c r="AF542" t="s">
        <v>145</v>
      </c>
      <c r="AG542">
        <v>0</v>
      </c>
      <c r="AH542">
        <v>3</v>
      </c>
      <c r="AI542">
        <v>1</v>
      </c>
      <c r="AJ542">
        <v>0</v>
      </c>
      <c r="AK542" t="s">
        <v>510</v>
      </c>
      <c r="AL542">
        <v>36.126029000000003</v>
      </c>
      <c r="AM542" t="s">
        <v>511</v>
      </c>
      <c r="AN542">
        <v>-79.949098000000006</v>
      </c>
      <c r="AO542">
        <v>100</v>
      </c>
      <c r="AP542">
        <v>1800</v>
      </c>
      <c r="AQ542" t="s">
        <v>129</v>
      </c>
      <c r="AR542">
        <v>58</v>
      </c>
      <c r="AS542">
        <v>51</v>
      </c>
      <c r="AT542">
        <v>-128</v>
      </c>
      <c r="BB542" t="str">
        <f t="shared" si="59"/>
        <v>1200</v>
      </c>
      <c r="BC542">
        <v>1</v>
      </c>
      <c r="BD542" t="str">
        <f t="shared" si="54"/>
        <v xml:space="preserve">N655WP  </v>
      </c>
      <c r="BE542">
        <v>1</v>
      </c>
      <c r="BG542">
        <v>0</v>
      </c>
      <c r="BH542">
        <v>0</v>
      </c>
      <c r="BI542">
        <v>0</v>
      </c>
      <c r="BJ542">
        <v>1750</v>
      </c>
      <c r="BK542">
        <v>-50</v>
      </c>
      <c r="BL542" t="s">
        <v>148</v>
      </c>
      <c r="BM542">
        <v>1</v>
      </c>
      <c r="BN542">
        <v>1</v>
      </c>
      <c r="BO542">
        <v>1</v>
      </c>
      <c r="BP542">
        <v>0</v>
      </c>
      <c r="BS542">
        <v>0</v>
      </c>
      <c r="BT542">
        <v>0</v>
      </c>
      <c r="BU542">
        <v>0</v>
      </c>
      <c r="CE542" t="str">
        <f>"20:19:09.722"</f>
        <v>20:19:09.722</v>
      </c>
      <c r="CF542">
        <v>721758639</v>
      </c>
      <c r="CS542">
        <v>3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131</v>
      </c>
      <c r="DA542">
        <v>404</v>
      </c>
      <c r="DB542">
        <v>0</v>
      </c>
      <c r="DC542" t="s">
        <v>152</v>
      </c>
      <c r="DD542" t="s">
        <v>153</v>
      </c>
      <c r="DG542">
        <v>13926494</v>
      </c>
      <c r="DI542">
        <v>1</v>
      </c>
      <c r="DJ542">
        <v>0</v>
      </c>
      <c r="DK542">
        <v>1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25">
      <c r="A543" t="str">
        <f>"10/06/2022 20:19:09.865"</f>
        <v>10/06/2022 20:19:09.865</v>
      </c>
      <c r="C543" t="str">
        <f t="shared" si="53"/>
        <v>FFDFD3C0</v>
      </c>
      <c r="D543" t="s">
        <v>134</v>
      </c>
      <c r="E543">
        <v>4</v>
      </c>
      <c r="F543">
        <v>1004</v>
      </c>
      <c r="G543" t="s">
        <v>135</v>
      </c>
      <c r="J543" t="s">
        <v>136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"20:19:09.719"</f>
        <v>20:19:09.719</v>
      </c>
      <c r="T543" t="str">
        <f>"20:19:09.519"</f>
        <v>20:19:09.519</v>
      </c>
      <c r="U543" t="str">
        <f t="shared" si="58"/>
        <v>A8A14F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9</v>
      </c>
      <c r="AF543" t="s">
        <v>125</v>
      </c>
      <c r="AG543">
        <v>0</v>
      </c>
      <c r="AH543">
        <v>3</v>
      </c>
      <c r="AI543">
        <v>1</v>
      </c>
      <c r="AJ543">
        <v>0</v>
      </c>
      <c r="AK543" t="s">
        <v>510</v>
      </c>
      <c r="AL543">
        <v>36.126029000000003</v>
      </c>
      <c r="AM543" t="s">
        <v>511</v>
      </c>
      <c r="AN543">
        <v>-79.949098000000006</v>
      </c>
      <c r="AO543">
        <v>100</v>
      </c>
      <c r="AP543">
        <v>1800</v>
      </c>
      <c r="AQ543" t="s">
        <v>129</v>
      </c>
      <c r="AR543">
        <v>58</v>
      </c>
      <c r="AS543">
        <v>51</v>
      </c>
      <c r="AT543">
        <v>-128</v>
      </c>
      <c r="BB543" t="str">
        <f t="shared" si="59"/>
        <v>1200</v>
      </c>
      <c r="BC543">
        <v>1</v>
      </c>
      <c r="BD543" t="str">
        <f t="shared" si="54"/>
        <v xml:space="preserve">N655WP  </v>
      </c>
      <c r="BE543">
        <v>1</v>
      </c>
      <c r="BG543">
        <v>0</v>
      </c>
      <c r="BH543">
        <v>0</v>
      </c>
      <c r="BI543">
        <v>0</v>
      </c>
      <c r="BJ543">
        <v>1750</v>
      </c>
      <c r="BK543">
        <v>-50</v>
      </c>
      <c r="BL543" t="s">
        <v>180</v>
      </c>
      <c r="BM543">
        <v>1</v>
      </c>
      <c r="BN543">
        <v>1</v>
      </c>
      <c r="BO543">
        <v>1</v>
      </c>
      <c r="BP543">
        <v>0</v>
      </c>
      <c r="BS543">
        <v>0</v>
      </c>
      <c r="BT543">
        <v>0</v>
      </c>
      <c r="BU543">
        <v>0</v>
      </c>
      <c r="CE543" t="str">
        <f>"20:19:09.722"</f>
        <v>20:19:09.722</v>
      </c>
      <c r="CF543">
        <v>721758639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7</v>
      </c>
      <c r="CY543">
        <v>7</v>
      </c>
      <c r="CZ543" t="s">
        <v>131</v>
      </c>
      <c r="DA543">
        <v>404</v>
      </c>
      <c r="DB543">
        <v>0</v>
      </c>
      <c r="DC543" t="s">
        <v>152</v>
      </c>
      <c r="DD543" t="s">
        <v>153</v>
      </c>
      <c r="DG543">
        <v>13926494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25">
      <c r="A544" t="str">
        <f>"10/06/2022 20:19:10.912"</f>
        <v>10/06/2022 20:19:10.912</v>
      </c>
      <c r="C544" t="str">
        <f t="shared" si="53"/>
        <v>FFDFD3C0</v>
      </c>
      <c r="D544" t="s">
        <v>123</v>
      </c>
      <c r="E544">
        <v>27</v>
      </c>
      <c r="H544">
        <v>102</v>
      </c>
      <c r="I544" t="s">
        <v>151</v>
      </c>
      <c r="J544" t="s">
        <v>125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ref="S544:T546" si="61">"20:19:10.602"</f>
        <v>20:19:10.602</v>
      </c>
      <c r="T544" t="str">
        <f t="shared" si="61"/>
        <v>20:19:10.602</v>
      </c>
      <c r="U544" t="str">
        <f t="shared" si="58"/>
        <v>A8A14F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9</v>
      </c>
      <c r="AF544" t="s">
        <v>125</v>
      </c>
      <c r="AG544">
        <v>0</v>
      </c>
      <c r="AH544">
        <v>3</v>
      </c>
      <c r="AI544">
        <v>1</v>
      </c>
      <c r="AJ544">
        <v>0</v>
      </c>
      <c r="AK544" t="s">
        <v>512</v>
      </c>
      <c r="AL544">
        <v>36.126244</v>
      </c>
      <c r="AM544" t="s">
        <v>513</v>
      </c>
      <c r="AN544">
        <v>-79.948775999999995</v>
      </c>
      <c r="AO544">
        <v>100</v>
      </c>
      <c r="AP544">
        <v>1800</v>
      </c>
      <c r="AQ544" t="s">
        <v>129</v>
      </c>
      <c r="AR544">
        <v>57</v>
      </c>
      <c r="AS544">
        <v>51</v>
      </c>
      <c r="AT544">
        <v>0</v>
      </c>
      <c r="BB544" t="str">
        <f t="shared" si="59"/>
        <v>1200</v>
      </c>
      <c r="BC544">
        <v>1</v>
      </c>
      <c r="BD544" t="str">
        <f t="shared" si="54"/>
        <v xml:space="preserve">N655WP  </v>
      </c>
      <c r="BE544">
        <v>1</v>
      </c>
      <c r="BG544">
        <v>0</v>
      </c>
      <c r="BH544">
        <v>0</v>
      </c>
      <c r="BI544">
        <v>0</v>
      </c>
      <c r="BJ544">
        <v>1750</v>
      </c>
      <c r="BK544">
        <v>-50</v>
      </c>
      <c r="BL544" t="s">
        <v>180</v>
      </c>
      <c r="BM544">
        <v>1</v>
      </c>
      <c r="BN544">
        <v>1</v>
      </c>
      <c r="BO544">
        <v>1</v>
      </c>
      <c r="BP544">
        <v>0</v>
      </c>
      <c r="BS544">
        <v>0</v>
      </c>
      <c r="BT544">
        <v>0</v>
      </c>
      <c r="BU544">
        <v>0</v>
      </c>
      <c r="CE544" t="str">
        <f>"20:19:10.607"</f>
        <v>20:19:10.607</v>
      </c>
      <c r="CF544">
        <v>606734804</v>
      </c>
      <c r="CS544">
        <v>3</v>
      </c>
      <c r="CT544">
        <v>2</v>
      </c>
      <c r="CU544">
        <v>0</v>
      </c>
      <c r="CV544">
        <v>2</v>
      </c>
      <c r="CW544">
        <v>0</v>
      </c>
      <c r="CX544">
        <v>6</v>
      </c>
      <c r="CY544">
        <v>7</v>
      </c>
      <c r="CZ544" t="s">
        <v>131</v>
      </c>
      <c r="DA544">
        <v>403</v>
      </c>
      <c r="DB544">
        <v>0</v>
      </c>
      <c r="DC544" t="s">
        <v>199</v>
      </c>
      <c r="DD544" t="s">
        <v>200</v>
      </c>
      <c r="DG544">
        <v>315944</v>
      </c>
      <c r="DI544">
        <v>1</v>
      </c>
      <c r="DJ544">
        <v>0</v>
      </c>
      <c r="DK544">
        <v>0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25">
      <c r="A545" t="str">
        <f>"10/06/2022 20:19:10.912"</f>
        <v>10/06/2022 20:19:10.912</v>
      </c>
      <c r="C545" t="str">
        <f t="shared" ref="C545:C608" si="62">"FFDFD3C0"</f>
        <v>FFDFD3C0</v>
      </c>
      <c r="D545" t="s">
        <v>123</v>
      </c>
      <c r="E545">
        <v>25</v>
      </c>
      <c r="H545">
        <v>100</v>
      </c>
      <c r="I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61"/>
        <v>20:19:10.602</v>
      </c>
      <c r="T545" t="str">
        <f t="shared" si="61"/>
        <v>20:19:10.602</v>
      </c>
      <c r="U545" t="str">
        <f t="shared" si="58"/>
        <v>A8A14F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9</v>
      </c>
      <c r="AF545" t="s">
        <v>125</v>
      </c>
      <c r="AG545">
        <v>0</v>
      </c>
      <c r="AH545">
        <v>3</v>
      </c>
      <c r="AI545">
        <v>1</v>
      </c>
      <c r="AJ545">
        <v>0</v>
      </c>
      <c r="AK545" t="s">
        <v>512</v>
      </c>
      <c r="AL545">
        <v>36.126244</v>
      </c>
      <c r="AM545" t="s">
        <v>513</v>
      </c>
      <c r="AN545">
        <v>-79.948775999999995</v>
      </c>
      <c r="AO545">
        <v>100</v>
      </c>
      <c r="AP545">
        <v>1800</v>
      </c>
      <c r="AQ545" t="s">
        <v>129</v>
      </c>
      <c r="AR545">
        <v>57</v>
      </c>
      <c r="AS545">
        <v>51</v>
      </c>
      <c r="AT545">
        <v>0</v>
      </c>
      <c r="BB545" t="str">
        <f t="shared" si="59"/>
        <v>1200</v>
      </c>
      <c r="BC545">
        <v>1</v>
      </c>
      <c r="BD545" t="str">
        <f t="shared" ref="BD545:BD608" si="63">"N655WP  "</f>
        <v xml:space="preserve">N655WP  </v>
      </c>
      <c r="BE545">
        <v>1</v>
      </c>
      <c r="BG545">
        <v>0</v>
      </c>
      <c r="BH545">
        <v>0</v>
      </c>
      <c r="BI545">
        <v>0</v>
      </c>
      <c r="BJ545">
        <v>1750</v>
      </c>
      <c r="BK545">
        <v>-50</v>
      </c>
      <c r="BL545" t="s">
        <v>180</v>
      </c>
      <c r="BM545">
        <v>1</v>
      </c>
      <c r="BN545">
        <v>1</v>
      </c>
      <c r="BO545">
        <v>1</v>
      </c>
      <c r="BP545">
        <v>0</v>
      </c>
      <c r="BS545">
        <v>0</v>
      </c>
      <c r="BT545">
        <v>0</v>
      </c>
      <c r="BU545">
        <v>0</v>
      </c>
      <c r="CE545" t="str">
        <f>"20:19:10.607"</f>
        <v>20:19:10.607</v>
      </c>
      <c r="CF545">
        <v>606734804</v>
      </c>
      <c r="CS545">
        <v>3</v>
      </c>
      <c r="CT545">
        <v>2</v>
      </c>
      <c r="CU545">
        <v>0</v>
      </c>
      <c r="CV545">
        <v>2</v>
      </c>
      <c r="CW545">
        <v>0</v>
      </c>
      <c r="CX545">
        <v>6</v>
      </c>
      <c r="CY545">
        <v>7</v>
      </c>
      <c r="CZ545" t="s">
        <v>131</v>
      </c>
      <c r="DA545">
        <v>403</v>
      </c>
      <c r="DB545">
        <v>0</v>
      </c>
      <c r="DC545" t="s">
        <v>199</v>
      </c>
      <c r="DD545" t="s">
        <v>200</v>
      </c>
      <c r="DG545">
        <v>315944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25">
      <c r="A546" t="str">
        <f>"10/06/2022 20:19:10.912"</f>
        <v>10/06/2022 20:19:10.912</v>
      </c>
      <c r="C546" t="str">
        <f t="shared" si="62"/>
        <v>FFDFD3C0</v>
      </c>
      <c r="D546" t="s">
        <v>134</v>
      </c>
      <c r="E546">
        <v>4</v>
      </c>
      <c r="F546">
        <v>1004</v>
      </c>
      <c r="G546" t="s">
        <v>135</v>
      </c>
      <c r="J546" t="s">
        <v>136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61"/>
        <v>20:19:10.602</v>
      </c>
      <c r="T546" t="str">
        <f t="shared" si="61"/>
        <v>20:19:10.602</v>
      </c>
      <c r="U546" t="str">
        <f t="shared" si="58"/>
        <v>A8A14F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9</v>
      </c>
      <c r="AF546" t="s">
        <v>125</v>
      </c>
      <c r="AG546">
        <v>0</v>
      </c>
      <c r="AH546">
        <v>3</v>
      </c>
      <c r="AI546">
        <v>1</v>
      </c>
      <c r="AJ546">
        <v>0</v>
      </c>
      <c r="AK546" t="s">
        <v>512</v>
      </c>
      <c r="AL546">
        <v>36.126244</v>
      </c>
      <c r="AM546" t="s">
        <v>513</v>
      </c>
      <c r="AN546">
        <v>-79.948775999999995</v>
      </c>
      <c r="AO546">
        <v>100</v>
      </c>
      <c r="AP546">
        <v>1800</v>
      </c>
      <c r="AQ546" t="s">
        <v>129</v>
      </c>
      <c r="AR546">
        <v>57</v>
      </c>
      <c r="AS546">
        <v>51</v>
      </c>
      <c r="AT546">
        <v>0</v>
      </c>
      <c r="BB546" t="str">
        <f t="shared" si="59"/>
        <v>1200</v>
      </c>
      <c r="BC546">
        <v>1</v>
      </c>
      <c r="BD546" t="str">
        <f t="shared" si="63"/>
        <v xml:space="preserve">N655WP  </v>
      </c>
      <c r="BE546">
        <v>1</v>
      </c>
      <c r="BG546">
        <v>0</v>
      </c>
      <c r="BH546">
        <v>0</v>
      </c>
      <c r="BI546">
        <v>0</v>
      </c>
      <c r="BJ546">
        <v>1750</v>
      </c>
      <c r="BK546">
        <v>-50</v>
      </c>
      <c r="BL546" t="s">
        <v>180</v>
      </c>
      <c r="BM546">
        <v>1</v>
      </c>
      <c r="BN546">
        <v>1</v>
      </c>
      <c r="BO546">
        <v>1</v>
      </c>
      <c r="BP546">
        <v>0</v>
      </c>
      <c r="BS546">
        <v>0</v>
      </c>
      <c r="BT546">
        <v>0</v>
      </c>
      <c r="BU546">
        <v>0</v>
      </c>
      <c r="CE546" t="str">
        <f>"20:19:10.607"</f>
        <v>20:19:10.607</v>
      </c>
      <c r="CF546">
        <v>606734804</v>
      </c>
      <c r="CS546">
        <v>3</v>
      </c>
      <c r="CT546">
        <v>2</v>
      </c>
      <c r="CU546">
        <v>0</v>
      </c>
      <c r="CV546">
        <v>2</v>
      </c>
      <c r="CW546">
        <v>0</v>
      </c>
      <c r="CX546">
        <v>6</v>
      </c>
      <c r="CY546">
        <v>7</v>
      </c>
      <c r="CZ546" t="s">
        <v>131</v>
      </c>
      <c r="DA546">
        <v>403</v>
      </c>
      <c r="DB546">
        <v>0</v>
      </c>
      <c r="DC546" t="s">
        <v>199</v>
      </c>
      <c r="DD546" t="s">
        <v>200</v>
      </c>
      <c r="DG546">
        <v>315944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25">
      <c r="A547" t="str">
        <f>"10/06/2022 20:19:11.474"</f>
        <v>10/06/2022 20:19:11.474</v>
      </c>
      <c r="C547" t="str">
        <f t="shared" si="62"/>
        <v>FFDFD3C0</v>
      </c>
      <c r="D547" t="s">
        <v>134</v>
      </c>
      <c r="E547">
        <v>5</v>
      </c>
      <c r="F547">
        <v>1005</v>
      </c>
      <c r="G547" t="s">
        <v>155</v>
      </c>
      <c r="J547" t="s">
        <v>136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"20:19:11.172"</f>
        <v>20:19:11.172</v>
      </c>
      <c r="T547" t="str">
        <f>"20:19:11.072"</f>
        <v>20:19:11.072</v>
      </c>
      <c r="U547" t="str">
        <f t="shared" si="58"/>
        <v>A8A14F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9</v>
      </c>
      <c r="AF547" t="s">
        <v>145</v>
      </c>
      <c r="AG547">
        <v>0</v>
      </c>
      <c r="AH547">
        <v>3</v>
      </c>
      <c r="AI547">
        <v>1</v>
      </c>
      <c r="AJ547">
        <v>0</v>
      </c>
      <c r="AK547" t="s">
        <v>514</v>
      </c>
      <c r="AL547">
        <v>36.126393999999998</v>
      </c>
      <c r="AM547" t="s">
        <v>515</v>
      </c>
      <c r="AN547">
        <v>-79.948560999999998</v>
      </c>
      <c r="AO547">
        <v>100</v>
      </c>
      <c r="AP547">
        <v>1800</v>
      </c>
      <c r="AQ547" t="s">
        <v>129</v>
      </c>
      <c r="AR547">
        <v>57</v>
      </c>
      <c r="AS547">
        <v>51</v>
      </c>
      <c r="AT547">
        <v>64</v>
      </c>
      <c r="BB547" t="str">
        <f t="shared" si="59"/>
        <v>1200</v>
      </c>
      <c r="BC547">
        <v>1</v>
      </c>
      <c r="BD547" t="str">
        <f t="shared" si="63"/>
        <v xml:space="preserve">N655WP  </v>
      </c>
      <c r="BE547">
        <v>1</v>
      </c>
      <c r="BG547">
        <v>0</v>
      </c>
      <c r="BH547">
        <v>0</v>
      </c>
      <c r="BI547">
        <v>0</v>
      </c>
      <c r="BJ547">
        <v>1750</v>
      </c>
      <c r="BK547">
        <v>-50</v>
      </c>
      <c r="BL547" t="s">
        <v>148</v>
      </c>
      <c r="BM547">
        <v>1</v>
      </c>
      <c r="BN547">
        <v>1</v>
      </c>
      <c r="BO547">
        <v>1</v>
      </c>
      <c r="BP547">
        <v>0</v>
      </c>
      <c r="BS547">
        <v>0</v>
      </c>
      <c r="BT547">
        <v>0</v>
      </c>
      <c r="BU547">
        <v>0</v>
      </c>
      <c r="CE547" t="str">
        <f>"20:19:11.177"</f>
        <v>20:19:11.177</v>
      </c>
      <c r="CF547">
        <v>176617108</v>
      </c>
      <c r="CS547">
        <v>3</v>
      </c>
      <c r="CT547">
        <v>2</v>
      </c>
      <c r="CU547">
        <v>0</v>
      </c>
      <c r="CV547">
        <v>2</v>
      </c>
      <c r="CW547">
        <v>0</v>
      </c>
      <c r="CX547">
        <v>7</v>
      </c>
      <c r="CY547">
        <v>7</v>
      </c>
      <c r="CZ547" t="s">
        <v>131</v>
      </c>
      <c r="DA547">
        <v>404</v>
      </c>
      <c r="DB547">
        <v>0</v>
      </c>
      <c r="DC547" t="s">
        <v>152</v>
      </c>
      <c r="DD547" t="s">
        <v>153</v>
      </c>
      <c r="DG547">
        <v>13926816</v>
      </c>
      <c r="DI547">
        <v>1</v>
      </c>
      <c r="DJ547">
        <v>0</v>
      </c>
      <c r="DK547">
        <v>0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25">
      <c r="A548" t="str">
        <f>"10/06/2022 20:19:11.896"</f>
        <v>10/06/2022 20:19:11.896</v>
      </c>
      <c r="C548" t="str">
        <f t="shared" si="62"/>
        <v>FFDFD3C0</v>
      </c>
      <c r="D548" t="s">
        <v>123</v>
      </c>
      <c r="E548">
        <v>27</v>
      </c>
      <c r="H548">
        <v>102</v>
      </c>
      <c r="I548" t="s">
        <v>151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"20:19:11.594"</f>
        <v>20:19:11.594</v>
      </c>
      <c r="T548" t="str">
        <f>"20:19:11.494"</f>
        <v>20:19:11.494</v>
      </c>
      <c r="U548" t="str">
        <f t="shared" si="58"/>
        <v>A8A14F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9</v>
      </c>
      <c r="AF548" t="s">
        <v>125</v>
      </c>
      <c r="AG548">
        <v>0</v>
      </c>
      <c r="AH548">
        <v>3</v>
      </c>
      <c r="AI548">
        <v>1</v>
      </c>
      <c r="AJ548">
        <v>0</v>
      </c>
      <c r="AK548" t="s">
        <v>516</v>
      </c>
      <c r="AL548">
        <v>36.126502000000002</v>
      </c>
      <c r="AM548" t="s">
        <v>517</v>
      </c>
      <c r="AN548">
        <v>-79.948453999999998</v>
      </c>
      <c r="AO548">
        <v>100</v>
      </c>
      <c r="AP548">
        <v>1800</v>
      </c>
      <c r="AQ548" t="s">
        <v>129</v>
      </c>
      <c r="AR548">
        <v>57</v>
      </c>
      <c r="AS548">
        <v>51</v>
      </c>
      <c r="AT548">
        <v>0</v>
      </c>
      <c r="BB548" t="str">
        <f t="shared" si="59"/>
        <v>1200</v>
      </c>
      <c r="BC548">
        <v>1</v>
      </c>
      <c r="BD548" t="str">
        <f t="shared" si="63"/>
        <v xml:space="preserve">N655WP  </v>
      </c>
      <c r="BE548">
        <v>1</v>
      </c>
      <c r="BG548">
        <v>0</v>
      </c>
      <c r="BH548">
        <v>0</v>
      </c>
      <c r="BI548">
        <v>0</v>
      </c>
      <c r="BJ548">
        <v>1750</v>
      </c>
      <c r="BK548">
        <v>-50</v>
      </c>
      <c r="BL548" t="s">
        <v>180</v>
      </c>
      <c r="BM548">
        <v>1</v>
      </c>
      <c r="BN548">
        <v>1</v>
      </c>
      <c r="BO548">
        <v>1</v>
      </c>
      <c r="BP548">
        <v>0</v>
      </c>
      <c r="BS548">
        <v>0</v>
      </c>
      <c r="BT548">
        <v>0</v>
      </c>
      <c r="BU548">
        <v>0</v>
      </c>
      <c r="CE548" t="str">
        <f>"20:19:11.597"</f>
        <v>20:19:11.597</v>
      </c>
      <c r="CF548">
        <v>596638372</v>
      </c>
      <c r="CS548">
        <v>3</v>
      </c>
      <c r="CT548">
        <v>2</v>
      </c>
      <c r="CU548">
        <v>0</v>
      </c>
      <c r="CV548">
        <v>2</v>
      </c>
      <c r="CW548">
        <v>0</v>
      </c>
      <c r="CX548">
        <v>6</v>
      </c>
      <c r="CY548">
        <v>7</v>
      </c>
      <c r="CZ548" t="s">
        <v>131</v>
      </c>
      <c r="DA548">
        <v>403</v>
      </c>
      <c r="DB548">
        <v>0</v>
      </c>
      <c r="DC548" t="s">
        <v>199</v>
      </c>
      <c r="DD548" t="s">
        <v>200</v>
      </c>
      <c r="DG548">
        <v>317761</v>
      </c>
      <c r="DI548">
        <v>1</v>
      </c>
      <c r="DJ548">
        <v>0</v>
      </c>
      <c r="DK548">
        <v>0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25">
      <c r="A549" t="str">
        <f>"10/06/2022 20:19:11.896"</f>
        <v>10/06/2022 20:19:11.896</v>
      </c>
      <c r="C549" t="str">
        <f t="shared" si="62"/>
        <v>FFDFD3C0</v>
      </c>
      <c r="D549" t="s">
        <v>123</v>
      </c>
      <c r="E549">
        <v>25</v>
      </c>
      <c r="H549">
        <v>100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"20:19:11.594"</f>
        <v>20:19:11.594</v>
      </c>
      <c r="T549" t="str">
        <f>"20:19:11.494"</f>
        <v>20:19:11.494</v>
      </c>
      <c r="U549" t="str">
        <f t="shared" si="58"/>
        <v>A8A14F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9</v>
      </c>
      <c r="AF549" t="s">
        <v>125</v>
      </c>
      <c r="AG549">
        <v>0</v>
      </c>
      <c r="AH549">
        <v>3</v>
      </c>
      <c r="AI549">
        <v>1</v>
      </c>
      <c r="AJ549">
        <v>0</v>
      </c>
      <c r="AK549" t="s">
        <v>516</v>
      </c>
      <c r="AL549">
        <v>36.126502000000002</v>
      </c>
      <c r="AM549" t="s">
        <v>517</v>
      </c>
      <c r="AN549">
        <v>-79.948453999999998</v>
      </c>
      <c r="AO549">
        <v>100</v>
      </c>
      <c r="AP549">
        <v>1800</v>
      </c>
      <c r="AQ549" t="s">
        <v>129</v>
      </c>
      <c r="AR549">
        <v>57</v>
      </c>
      <c r="AS549">
        <v>51</v>
      </c>
      <c r="AT549">
        <v>0</v>
      </c>
      <c r="BB549" t="str">
        <f t="shared" si="59"/>
        <v>1200</v>
      </c>
      <c r="BC549">
        <v>1</v>
      </c>
      <c r="BD549" t="str">
        <f t="shared" si="63"/>
        <v xml:space="preserve">N655WP  </v>
      </c>
      <c r="BE549">
        <v>1</v>
      </c>
      <c r="BG549">
        <v>0</v>
      </c>
      <c r="BH549">
        <v>0</v>
      </c>
      <c r="BI549">
        <v>0</v>
      </c>
      <c r="BJ549">
        <v>1750</v>
      </c>
      <c r="BK549">
        <v>-50</v>
      </c>
      <c r="BL549" t="s">
        <v>180</v>
      </c>
      <c r="BM549">
        <v>1</v>
      </c>
      <c r="BN549">
        <v>1</v>
      </c>
      <c r="BO549">
        <v>1</v>
      </c>
      <c r="BP549">
        <v>0</v>
      </c>
      <c r="BS549">
        <v>0</v>
      </c>
      <c r="BT549">
        <v>0</v>
      </c>
      <c r="BU549">
        <v>0</v>
      </c>
      <c r="CE549" t="str">
        <f>"20:19:11.597"</f>
        <v>20:19:11.597</v>
      </c>
      <c r="CF549">
        <v>596638372</v>
      </c>
      <c r="CS549">
        <v>3</v>
      </c>
      <c r="CT549">
        <v>2</v>
      </c>
      <c r="CU549">
        <v>0</v>
      </c>
      <c r="CV549">
        <v>2</v>
      </c>
      <c r="CW549">
        <v>0</v>
      </c>
      <c r="CX549">
        <v>6</v>
      </c>
      <c r="CY549">
        <v>7</v>
      </c>
      <c r="CZ549" t="s">
        <v>131</v>
      </c>
      <c r="DA549">
        <v>403</v>
      </c>
      <c r="DB549">
        <v>0</v>
      </c>
      <c r="DC549" t="s">
        <v>199</v>
      </c>
      <c r="DD549" t="s">
        <v>200</v>
      </c>
      <c r="DG549">
        <v>317761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25">
      <c r="A550" t="str">
        <f>"10/06/2022 20:19:12.427"</f>
        <v>10/06/2022 20:19:12.427</v>
      </c>
      <c r="C550" t="str">
        <f t="shared" si="62"/>
        <v>FFDFD3C0</v>
      </c>
      <c r="D550" t="s">
        <v>134</v>
      </c>
      <c r="E550">
        <v>5</v>
      </c>
      <c r="F550">
        <v>1005</v>
      </c>
      <c r="G550" t="s">
        <v>155</v>
      </c>
      <c r="J550" t="s">
        <v>136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"20:19:12.133"</f>
        <v>20:19:12.133</v>
      </c>
      <c r="T550" t="str">
        <f>"20:19:12.033"</f>
        <v>20:19:12.033</v>
      </c>
      <c r="U550" t="str">
        <f t="shared" si="58"/>
        <v>A8A14F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9</v>
      </c>
      <c r="AF550" t="s">
        <v>145</v>
      </c>
      <c r="AG550">
        <v>0</v>
      </c>
      <c r="AH550">
        <v>3</v>
      </c>
      <c r="AI550">
        <v>1</v>
      </c>
      <c r="AJ550">
        <v>0</v>
      </c>
      <c r="AK550" t="s">
        <v>518</v>
      </c>
      <c r="AL550">
        <v>36.126629999999999</v>
      </c>
      <c r="AM550" t="s">
        <v>519</v>
      </c>
      <c r="AN550">
        <v>-79.948261000000002</v>
      </c>
      <c r="AO550">
        <v>100</v>
      </c>
      <c r="AP550">
        <v>1800</v>
      </c>
      <c r="AQ550" t="s">
        <v>129</v>
      </c>
      <c r="AR550">
        <v>58</v>
      </c>
      <c r="AS550">
        <v>51</v>
      </c>
      <c r="AT550">
        <v>-64</v>
      </c>
      <c r="BB550" t="str">
        <f t="shared" si="59"/>
        <v>1200</v>
      </c>
      <c r="BC550">
        <v>1</v>
      </c>
      <c r="BD550" t="str">
        <f t="shared" si="63"/>
        <v xml:space="preserve">N655WP  </v>
      </c>
      <c r="BE550">
        <v>1</v>
      </c>
      <c r="BG550">
        <v>0</v>
      </c>
      <c r="BH550">
        <v>0</v>
      </c>
      <c r="BI550">
        <v>0</v>
      </c>
      <c r="BJ550">
        <v>1750</v>
      </c>
      <c r="BK550">
        <v>-50</v>
      </c>
      <c r="BL550" t="s">
        <v>148</v>
      </c>
      <c r="BM550">
        <v>1</v>
      </c>
      <c r="BN550">
        <v>1</v>
      </c>
      <c r="BO550">
        <v>1</v>
      </c>
      <c r="BP550">
        <v>0</v>
      </c>
      <c r="BS550">
        <v>0</v>
      </c>
      <c r="BT550">
        <v>0</v>
      </c>
      <c r="BU550">
        <v>0</v>
      </c>
      <c r="CE550" t="str">
        <f>"20:19:12.137"</f>
        <v>20:19:12.137</v>
      </c>
      <c r="CF550">
        <v>136523744</v>
      </c>
      <c r="CS550">
        <v>3</v>
      </c>
      <c r="CT550">
        <v>2</v>
      </c>
      <c r="CU550">
        <v>0</v>
      </c>
      <c r="CV550">
        <v>2</v>
      </c>
      <c r="CW550">
        <v>0</v>
      </c>
      <c r="CX550">
        <v>7</v>
      </c>
      <c r="CY550">
        <v>7</v>
      </c>
      <c r="CZ550" t="s">
        <v>131</v>
      </c>
      <c r="DA550">
        <v>404</v>
      </c>
      <c r="DB550">
        <v>0</v>
      </c>
      <c r="DC550" t="s">
        <v>152</v>
      </c>
      <c r="DD550" t="s">
        <v>153</v>
      </c>
      <c r="DG550">
        <v>13927036</v>
      </c>
      <c r="DI550">
        <v>1</v>
      </c>
      <c r="DJ550">
        <v>0</v>
      </c>
      <c r="DK550">
        <v>0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25">
      <c r="A551" t="str">
        <f>"10/06/2022 20:19:12.833"</f>
        <v>10/06/2022 20:19:12.833</v>
      </c>
      <c r="C551" t="str">
        <f t="shared" si="62"/>
        <v>FFDFD3C0</v>
      </c>
      <c r="D551" t="s">
        <v>123</v>
      </c>
      <c r="E551">
        <v>27</v>
      </c>
      <c r="H551">
        <v>102</v>
      </c>
      <c r="I551" t="s">
        <v>151</v>
      </c>
      <c r="J551" t="s">
        <v>125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ref="S551:T553" si="64">"20:19:12.609"</f>
        <v>20:19:12.609</v>
      </c>
      <c r="T551" t="str">
        <f t="shared" si="64"/>
        <v>20:19:12.609</v>
      </c>
      <c r="U551" t="str">
        <f t="shared" si="58"/>
        <v>A8A14F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9</v>
      </c>
      <c r="AF551" t="s">
        <v>125</v>
      </c>
      <c r="AG551">
        <v>0</v>
      </c>
      <c r="AH551">
        <v>3</v>
      </c>
      <c r="AI551">
        <v>1</v>
      </c>
      <c r="AJ551">
        <v>0</v>
      </c>
      <c r="AK551" t="s">
        <v>520</v>
      </c>
      <c r="AL551">
        <v>36.126716000000002</v>
      </c>
      <c r="AM551" t="s">
        <v>521</v>
      </c>
      <c r="AN551">
        <v>-79.948132000000001</v>
      </c>
      <c r="AO551">
        <v>100</v>
      </c>
      <c r="AP551">
        <v>1800</v>
      </c>
      <c r="AQ551" t="s">
        <v>129</v>
      </c>
      <c r="AR551">
        <v>58</v>
      </c>
      <c r="AS551">
        <v>51</v>
      </c>
      <c r="AT551">
        <v>-64</v>
      </c>
      <c r="BB551" t="str">
        <f t="shared" si="59"/>
        <v>1200</v>
      </c>
      <c r="BC551">
        <v>1</v>
      </c>
      <c r="BD551" t="str">
        <f t="shared" si="63"/>
        <v xml:space="preserve">N655WP  </v>
      </c>
      <c r="BE551">
        <v>1</v>
      </c>
      <c r="BG551">
        <v>0</v>
      </c>
      <c r="BH551">
        <v>0</v>
      </c>
      <c r="BI551">
        <v>0</v>
      </c>
      <c r="BJ551">
        <v>1750</v>
      </c>
      <c r="BK551">
        <v>-50</v>
      </c>
      <c r="BL551" t="s">
        <v>180</v>
      </c>
      <c r="BM551">
        <v>1</v>
      </c>
      <c r="BN551">
        <v>1</v>
      </c>
      <c r="BO551">
        <v>1</v>
      </c>
      <c r="BP551">
        <v>0</v>
      </c>
      <c r="BS551">
        <v>0</v>
      </c>
      <c r="BT551">
        <v>0</v>
      </c>
      <c r="BU551">
        <v>0</v>
      </c>
      <c r="CE551" t="str">
        <f>"20:19:12.617"</f>
        <v>20:19:12.617</v>
      </c>
      <c r="CF551">
        <v>616539013</v>
      </c>
      <c r="CS551">
        <v>3</v>
      </c>
      <c r="CT551">
        <v>2</v>
      </c>
      <c r="CU551">
        <v>0</v>
      </c>
      <c r="CV551">
        <v>2</v>
      </c>
      <c r="CW551">
        <v>0</v>
      </c>
      <c r="CX551">
        <v>6</v>
      </c>
      <c r="CY551">
        <v>7</v>
      </c>
      <c r="CZ551" t="s">
        <v>131</v>
      </c>
      <c r="DA551">
        <v>403</v>
      </c>
      <c r="DB551">
        <v>0</v>
      </c>
      <c r="DC551" t="s">
        <v>199</v>
      </c>
      <c r="DD551" t="s">
        <v>200</v>
      </c>
      <c r="DG551">
        <v>319663</v>
      </c>
      <c r="DI551">
        <v>1</v>
      </c>
      <c r="DJ551">
        <v>0</v>
      </c>
      <c r="DK551">
        <v>0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25">
      <c r="A552" t="str">
        <f>"10/06/2022 20:19:12.833"</f>
        <v>10/06/2022 20:19:12.833</v>
      </c>
      <c r="C552" t="str">
        <f t="shared" si="62"/>
        <v>FFDFD3C0</v>
      </c>
      <c r="D552" t="s">
        <v>123</v>
      </c>
      <c r="E552">
        <v>25</v>
      </c>
      <c r="H552">
        <v>100</v>
      </c>
      <c r="I552" t="s">
        <v>124</v>
      </c>
      <c r="J552" t="s">
        <v>125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64"/>
        <v>20:19:12.609</v>
      </c>
      <c r="T552" t="str">
        <f t="shared" si="64"/>
        <v>20:19:12.609</v>
      </c>
      <c r="U552" t="str">
        <f t="shared" si="58"/>
        <v>A8A14F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9</v>
      </c>
      <c r="AF552" t="s">
        <v>125</v>
      </c>
      <c r="AG552">
        <v>0</v>
      </c>
      <c r="AH552">
        <v>3</v>
      </c>
      <c r="AI552">
        <v>1</v>
      </c>
      <c r="AJ552">
        <v>0</v>
      </c>
      <c r="AK552" t="s">
        <v>520</v>
      </c>
      <c r="AL552">
        <v>36.126716000000002</v>
      </c>
      <c r="AM552" t="s">
        <v>521</v>
      </c>
      <c r="AN552">
        <v>-79.948132000000001</v>
      </c>
      <c r="AO552">
        <v>100</v>
      </c>
      <c r="AP552">
        <v>1800</v>
      </c>
      <c r="AQ552" t="s">
        <v>129</v>
      </c>
      <c r="AR552">
        <v>58</v>
      </c>
      <c r="AS552">
        <v>51</v>
      </c>
      <c r="AT552">
        <v>-64</v>
      </c>
      <c r="BB552" t="str">
        <f t="shared" si="59"/>
        <v>1200</v>
      </c>
      <c r="BC552">
        <v>1</v>
      </c>
      <c r="BD552" t="str">
        <f t="shared" si="63"/>
        <v xml:space="preserve">N655WP  </v>
      </c>
      <c r="BE552">
        <v>1</v>
      </c>
      <c r="BG552">
        <v>0</v>
      </c>
      <c r="BH552">
        <v>0</v>
      </c>
      <c r="BI552">
        <v>0</v>
      </c>
      <c r="BJ552">
        <v>1750</v>
      </c>
      <c r="BK552">
        <v>-50</v>
      </c>
      <c r="BL552" t="s">
        <v>180</v>
      </c>
      <c r="BM552">
        <v>1</v>
      </c>
      <c r="BN552">
        <v>1</v>
      </c>
      <c r="BO552">
        <v>1</v>
      </c>
      <c r="BP552">
        <v>0</v>
      </c>
      <c r="BS552">
        <v>0</v>
      </c>
      <c r="BT552">
        <v>0</v>
      </c>
      <c r="BU552">
        <v>0</v>
      </c>
      <c r="CE552" t="str">
        <f>"20:19:12.617"</f>
        <v>20:19:12.617</v>
      </c>
      <c r="CF552">
        <v>616539013</v>
      </c>
      <c r="CS552">
        <v>3</v>
      </c>
      <c r="CT552">
        <v>2</v>
      </c>
      <c r="CU552">
        <v>0</v>
      </c>
      <c r="CV552">
        <v>2</v>
      </c>
      <c r="CW552">
        <v>0</v>
      </c>
      <c r="CX552">
        <v>6</v>
      </c>
      <c r="CY552">
        <v>7</v>
      </c>
      <c r="CZ552" t="s">
        <v>131</v>
      </c>
      <c r="DA552">
        <v>403</v>
      </c>
      <c r="DB552">
        <v>0</v>
      </c>
      <c r="DC552" t="s">
        <v>199</v>
      </c>
      <c r="DD552" t="s">
        <v>200</v>
      </c>
      <c r="DG552">
        <v>319663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25">
      <c r="A553" t="str">
        <f>"10/06/2022 20:19:12.865"</f>
        <v>10/06/2022 20:19:12.865</v>
      </c>
      <c r="C553" t="str">
        <f t="shared" si="62"/>
        <v>FFDFD3C0</v>
      </c>
      <c r="D553" t="s">
        <v>134</v>
      </c>
      <c r="E553">
        <v>4</v>
      </c>
      <c r="F553">
        <v>1004</v>
      </c>
      <c r="G553" t="s">
        <v>135</v>
      </c>
      <c r="J553" t="s">
        <v>136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64"/>
        <v>20:19:12.609</v>
      </c>
      <c r="T553" t="str">
        <f t="shared" si="64"/>
        <v>20:19:12.609</v>
      </c>
      <c r="U553" t="str">
        <f t="shared" si="58"/>
        <v>A8A14F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9</v>
      </c>
      <c r="AF553" t="s">
        <v>125</v>
      </c>
      <c r="AG553">
        <v>0</v>
      </c>
      <c r="AH553">
        <v>3</v>
      </c>
      <c r="AI553">
        <v>1</v>
      </c>
      <c r="AJ553">
        <v>0</v>
      </c>
      <c r="AK553" t="s">
        <v>520</v>
      </c>
      <c r="AL553">
        <v>36.126716000000002</v>
      </c>
      <c r="AM553" t="s">
        <v>521</v>
      </c>
      <c r="AN553">
        <v>-79.948132000000001</v>
      </c>
      <c r="AO553">
        <v>100</v>
      </c>
      <c r="AP553">
        <v>1800</v>
      </c>
      <c r="AQ553" t="s">
        <v>129</v>
      </c>
      <c r="AR553">
        <v>58</v>
      </c>
      <c r="AS553">
        <v>51</v>
      </c>
      <c r="AT553">
        <v>-64</v>
      </c>
      <c r="BB553" t="str">
        <f t="shared" si="59"/>
        <v>1200</v>
      </c>
      <c r="BC553">
        <v>1</v>
      </c>
      <c r="BD553" t="str">
        <f t="shared" si="63"/>
        <v xml:space="preserve">N655WP  </v>
      </c>
      <c r="BE553">
        <v>1</v>
      </c>
      <c r="BG553">
        <v>0</v>
      </c>
      <c r="BH553">
        <v>0</v>
      </c>
      <c r="BI553">
        <v>0</v>
      </c>
      <c r="BJ553">
        <v>1750</v>
      </c>
      <c r="BK553">
        <v>-50</v>
      </c>
      <c r="BL553" t="s">
        <v>180</v>
      </c>
      <c r="BM553">
        <v>1</v>
      </c>
      <c r="BN553">
        <v>1</v>
      </c>
      <c r="BO553">
        <v>1</v>
      </c>
      <c r="BP553">
        <v>0</v>
      </c>
      <c r="BS553">
        <v>0</v>
      </c>
      <c r="BT553">
        <v>0</v>
      </c>
      <c r="BU553">
        <v>0</v>
      </c>
      <c r="CE553" t="str">
        <f>"20:19:12.617"</f>
        <v>20:19:12.617</v>
      </c>
      <c r="CF553">
        <v>616539013</v>
      </c>
      <c r="CS553">
        <v>3</v>
      </c>
      <c r="CT553">
        <v>2</v>
      </c>
      <c r="CU553">
        <v>0</v>
      </c>
      <c r="CV553">
        <v>2</v>
      </c>
      <c r="CW553">
        <v>0</v>
      </c>
      <c r="CX553">
        <v>6</v>
      </c>
      <c r="CY553">
        <v>7</v>
      </c>
      <c r="CZ553" t="s">
        <v>131</v>
      </c>
      <c r="DA553">
        <v>403</v>
      </c>
      <c r="DB553">
        <v>0</v>
      </c>
      <c r="DC553" t="s">
        <v>199</v>
      </c>
      <c r="DD553" t="s">
        <v>200</v>
      </c>
      <c r="DG553">
        <v>319663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25">
      <c r="A554" t="str">
        <f>"10/06/2022 20:19:13.521"</f>
        <v>10/06/2022 20:19:13.521</v>
      </c>
      <c r="C554" t="str">
        <f t="shared" si="62"/>
        <v>FFDFD3C0</v>
      </c>
      <c r="D554" t="s">
        <v>134</v>
      </c>
      <c r="E554">
        <v>5</v>
      </c>
      <c r="F554">
        <v>1005</v>
      </c>
      <c r="G554" t="s">
        <v>155</v>
      </c>
      <c r="J554" t="s">
        <v>136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"20:19:13.078"</f>
        <v>20:19:13.078</v>
      </c>
      <c r="T554" t="str">
        <f>"20:19:13.078"</f>
        <v>20:19:13.078</v>
      </c>
      <c r="U554" t="str">
        <f t="shared" si="58"/>
        <v>A8A14F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9</v>
      </c>
      <c r="AF554" t="s">
        <v>145</v>
      </c>
      <c r="AG554">
        <v>0</v>
      </c>
      <c r="AH554">
        <v>3</v>
      </c>
      <c r="AI554">
        <v>1</v>
      </c>
      <c r="AJ554">
        <v>0</v>
      </c>
      <c r="AK554" t="s">
        <v>522</v>
      </c>
      <c r="AL554">
        <v>36.126845000000003</v>
      </c>
      <c r="AM554" t="s">
        <v>523</v>
      </c>
      <c r="AN554">
        <v>-79.947959999999995</v>
      </c>
      <c r="AO554">
        <v>100</v>
      </c>
      <c r="AP554">
        <v>1800</v>
      </c>
      <c r="AQ554" t="s">
        <v>129</v>
      </c>
      <c r="AR554">
        <v>58</v>
      </c>
      <c r="AS554">
        <v>51</v>
      </c>
      <c r="AT554">
        <v>128</v>
      </c>
      <c r="BB554" t="str">
        <f t="shared" si="59"/>
        <v>1200</v>
      </c>
      <c r="BC554">
        <v>1</v>
      </c>
      <c r="BD554" t="str">
        <f t="shared" si="63"/>
        <v xml:space="preserve">N655WP  </v>
      </c>
      <c r="BE554">
        <v>1</v>
      </c>
      <c r="BG554">
        <v>0</v>
      </c>
      <c r="BH554">
        <v>0</v>
      </c>
      <c r="BI554">
        <v>0</v>
      </c>
      <c r="BJ554">
        <v>1750</v>
      </c>
      <c r="BK554">
        <v>-50</v>
      </c>
      <c r="BL554" t="s">
        <v>148</v>
      </c>
      <c r="BM554">
        <v>1</v>
      </c>
      <c r="BN554">
        <v>1</v>
      </c>
      <c r="BO554">
        <v>1</v>
      </c>
      <c r="BP554">
        <v>0</v>
      </c>
      <c r="BS554">
        <v>0</v>
      </c>
      <c r="BT554">
        <v>0</v>
      </c>
      <c r="BU554">
        <v>0</v>
      </c>
      <c r="CE554" t="str">
        <f>"20:19:13.081"</f>
        <v>20:19:13.081</v>
      </c>
      <c r="CF554">
        <v>81431846</v>
      </c>
      <c r="CS554">
        <v>3</v>
      </c>
      <c r="CT554">
        <v>2</v>
      </c>
      <c r="CU554">
        <v>0</v>
      </c>
      <c r="CV554">
        <v>2</v>
      </c>
      <c r="CW554">
        <v>0</v>
      </c>
      <c r="CX554">
        <v>7</v>
      </c>
      <c r="CY554">
        <v>7</v>
      </c>
      <c r="CZ554" t="s">
        <v>131</v>
      </c>
      <c r="DA554">
        <v>404</v>
      </c>
      <c r="DB554">
        <v>0</v>
      </c>
      <c r="DC554" t="s">
        <v>152</v>
      </c>
      <c r="DD554" t="s">
        <v>153</v>
      </c>
      <c r="DG554">
        <v>13927237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25">
      <c r="A555" t="str">
        <f>"10/06/2022 20:19:13.943"</f>
        <v>10/06/2022 20:19:13.943</v>
      </c>
      <c r="C555" t="str">
        <f t="shared" si="62"/>
        <v>FFDFD3C0</v>
      </c>
      <c r="D555" t="s">
        <v>123</v>
      </c>
      <c r="E555">
        <v>27</v>
      </c>
      <c r="H555">
        <v>102</v>
      </c>
      <c r="I555" t="s">
        <v>151</v>
      </c>
      <c r="J555" t="s">
        <v>125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ref="S555:T557" si="65">"20:19:13.586"</f>
        <v>20:19:13.586</v>
      </c>
      <c r="T555" t="str">
        <f t="shared" si="65"/>
        <v>20:19:13.586</v>
      </c>
      <c r="U555" t="str">
        <f t="shared" si="58"/>
        <v>A8A14F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9</v>
      </c>
      <c r="AF555" t="s">
        <v>125</v>
      </c>
      <c r="AG555">
        <v>0</v>
      </c>
      <c r="AH555">
        <v>3</v>
      </c>
      <c r="AI555">
        <v>1</v>
      </c>
      <c r="AJ555">
        <v>0</v>
      </c>
      <c r="AK555" t="s">
        <v>524</v>
      </c>
      <c r="AL555">
        <v>36.126952000000003</v>
      </c>
      <c r="AM555" t="s">
        <v>525</v>
      </c>
      <c r="AN555">
        <v>-79.947810000000004</v>
      </c>
      <c r="AO555">
        <v>100</v>
      </c>
      <c r="AP555">
        <v>1800</v>
      </c>
      <c r="AQ555" t="s">
        <v>129</v>
      </c>
      <c r="AR555">
        <v>57</v>
      </c>
      <c r="AS555">
        <v>52</v>
      </c>
      <c r="AT555">
        <v>192</v>
      </c>
      <c r="BB555" t="str">
        <f t="shared" si="59"/>
        <v>1200</v>
      </c>
      <c r="BC555">
        <v>1</v>
      </c>
      <c r="BD555" t="str">
        <f t="shared" si="63"/>
        <v xml:space="preserve">N655WP  </v>
      </c>
      <c r="BE555">
        <v>1</v>
      </c>
      <c r="BG555">
        <v>0</v>
      </c>
      <c r="BH555">
        <v>0</v>
      </c>
      <c r="BI555">
        <v>0</v>
      </c>
      <c r="BJ555">
        <v>1750</v>
      </c>
      <c r="BK555">
        <v>-50</v>
      </c>
      <c r="BL555" t="s">
        <v>180</v>
      </c>
      <c r="BM555">
        <v>1</v>
      </c>
      <c r="BN555">
        <v>1</v>
      </c>
      <c r="BO555">
        <v>1</v>
      </c>
      <c r="BP555">
        <v>0</v>
      </c>
      <c r="BS555">
        <v>0</v>
      </c>
      <c r="BT555">
        <v>0</v>
      </c>
      <c r="BU555">
        <v>0</v>
      </c>
      <c r="CE555" t="str">
        <f>"20:19:13.591"</f>
        <v>20:19:13.591</v>
      </c>
      <c r="CF555">
        <v>591444011</v>
      </c>
      <c r="CS555">
        <v>3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403</v>
      </c>
      <c r="DB555">
        <v>0</v>
      </c>
      <c r="DC555" t="s">
        <v>199</v>
      </c>
      <c r="DD555" t="s">
        <v>200</v>
      </c>
      <c r="DG555">
        <v>321359</v>
      </c>
      <c r="DI555">
        <v>1</v>
      </c>
      <c r="DJ555">
        <v>0</v>
      </c>
      <c r="DK555">
        <v>0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25">
      <c r="A556" t="str">
        <f>"10/06/2022 20:19:13.943"</f>
        <v>10/06/2022 20:19:13.943</v>
      </c>
      <c r="C556" t="str">
        <f t="shared" si="62"/>
        <v>FFDFD3C0</v>
      </c>
      <c r="D556" t="s">
        <v>123</v>
      </c>
      <c r="E556">
        <v>25</v>
      </c>
      <c r="H556">
        <v>100</v>
      </c>
      <c r="I556" t="s">
        <v>124</v>
      </c>
      <c r="J556" t="s">
        <v>125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65"/>
        <v>20:19:13.586</v>
      </c>
      <c r="T556" t="str">
        <f t="shared" si="65"/>
        <v>20:19:13.586</v>
      </c>
      <c r="U556" t="str">
        <f t="shared" si="58"/>
        <v>A8A14F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9</v>
      </c>
      <c r="AF556" t="s">
        <v>125</v>
      </c>
      <c r="AG556">
        <v>0</v>
      </c>
      <c r="AH556">
        <v>3</v>
      </c>
      <c r="AI556">
        <v>1</v>
      </c>
      <c r="AJ556">
        <v>0</v>
      </c>
      <c r="AK556" t="s">
        <v>524</v>
      </c>
      <c r="AL556">
        <v>36.126952000000003</v>
      </c>
      <c r="AM556" t="s">
        <v>525</v>
      </c>
      <c r="AN556">
        <v>-79.947810000000004</v>
      </c>
      <c r="AO556">
        <v>100</v>
      </c>
      <c r="AP556">
        <v>1800</v>
      </c>
      <c r="AQ556" t="s">
        <v>129</v>
      </c>
      <c r="AR556">
        <v>57</v>
      </c>
      <c r="AS556">
        <v>52</v>
      </c>
      <c r="AT556">
        <v>192</v>
      </c>
      <c r="BB556" t="str">
        <f t="shared" si="59"/>
        <v>1200</v>
      </c>
      <c r="BC556">
        <v>1</v>
      </c>
      <c r="BD556" t="str">
        <f t="shared" si="63"/>
        <v xml:space="preserve">N655WP  </v>
      </c>
      <c r="BE556">
        <v>1</v>
      </c>
      <c r="BG556">
        <v>0</v>
      </c>
      <c r="BH556">
        <v>0</v>
      </c>
      <c r="BI556">
        <v>0</v>
      </c>
      <c r="BJ556">
        <v>1750</v>
      </c>
      <c r="BK556">
        <v>-50</v>
      </c>
      <c r="BL556" t="s">
        <v>180</v>
      </c>
      <c r="BM556">
        <v>1</v>
      </c>
      <c r="BN556">
        <v>1</v>
      </c>
      <c r="BO556">
        <v>1</v>
      </c>
      <c r="BP556">
        <v>0</v>
      </c>
      <c r="BS556">
        <v>0</v>
      </c>
      <c r="BT556">
        <v>0</v>
      </c>
      <c r="BU556">
        <v>0</v>
      </c>
      <c r="CE556" t="str">
        <f>"20:19:13.591"</f>
        <v>20:19:13.591</v>
      </c>
      <c r="CF556">
        <v>591444011</v>
      </c>
      <c r="CS556">
        <v>3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403</v>
      </c>
      <c r="DB556">
        <v>0</v>
      </c>
      <c r="DC556" t="s">
        <v>199</v>
      </c>
      <c r="DD556" t="s">
        <v>200</v>
      </c>
      <c r="DG556">
        <v>321359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25">
      <c r="A557" t="str">
        <f>"10/06/2022 20:19:14.005"</f>
        <v>10/06/2022 20:19:14.005</v>
      </c>
      <c r="C557" t="str">
        <f t="shared" si="62"/>
        <v>FFDFD3C0</v>
      </c>
      <c r="D557" t="s">
        <v>134</v>
      </c>
      <c r="E557">
        <v>4</v>
      </c>
      <c r="F557">
        <v>1004</v>
      </c>
      <c r="G557" t="s">
        <v>135</v>
      </c>
      <c r="J557" t="s">
        <v>136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65"/>
        <v>20:19:13.586</v>
      </c>
      <c r="T557" t="str">
        <f t="shared" si="65"/>
        <v>20:19:13.586</v>
      </c>
      <c r="U557" t="str">
        <f t="shared" si="58"/>
        <v>A8A14F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9</v>
      </c>
      <c r="AF557" t="s">
        <v>125</v>
      </c>
      <c r="AG557">
        <v>0</v>
      </c>
      <c r="AH557">
        <v>3</v>
      </c>
      <c r="AI557">
        <v>1</v>
      </c>
      <c r="AJ557">
        <v>0</v>
      </c>
      <c r="AK557" t="s">
        <v>524</v>
      </c>
      <c r="AL557">
        <v>36.126952000000003</v>
      </c>
      <c r="AM557" t="s">
        <v>525</v>
      </c>
      <c r="AN557">
        <v>-79.947810000000004</v>
      </c>
      <c r="AO557">
        <v>100</v>
      </c>
      <c r="AP557">
        <v>1800</v>
      </c>
      <c r="AQ557" t="s">
        <v>129</v>
      </c>
      <c r="AR557">
        <v>57</v>
      </c>
      <c r="AS557">
        <v>52</v>
      </c>
      <c r="AT557">
        <v>192</v>
      </c>
      <c r="BB557" t="str">
        <f t="shared" si="59"/>
        <v>1200</v>
      </c>
      <c r="BC557">
        <v>1</v>
      </c>
      <c r="BD557" t="str">
        <f t="shared" si="63"/>
        <v xml:space="preserve">N655WP  </v>
      </c>
      <c r="BE557">
        <v>1</v>
      </c>
      <c r="BG557">
        <v>0</v>
      </c>
      <c r="BH557">
        <v>0</v>
      </c>
      <c r="BI557">
        <v>0</v>
      </c>
      <c r="BJ557">
        <v>1750</v>
      </c>
      <c r="BK557">
        <v>-50</v>
      </c>
      <c r="BL557" t="s">
        <v>180</v>
      </c>
      <c r="BM557">
        <v>1</v>
      </c>
      <c r="BN557">
        <v>1</v>
      </c>
      <c r="BO557">
        <v>1</v>
      </c>
      <c r="BP557">
        <v>0</v>
      </c>
      <c r="BS557">
        <v>0</v>
      </c>
      <c r="BT557">
        <v>0</v>
      </c>
      <c r="BU557">
        <v>0</v>
      </c>
      <c r="CE557" t="str">
        <f>"20:19:13.591"</f>
        <v>20:19:13.591</v>
      </c>
      <c r="CF557">
        <v>591444011</v>
      </c>
      <c r="CS557">
        <v>3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131</v>
      </c>
      <c r="DA557">
        <v>403</v>
      </c>
      <c r="DB557">
        <v>0</v>
      </c>
      <c r="DC557" t="s">
        <v>199</v>
      </c>
      <c r="DD557" t="s">
        <v>200</v>
      </c>
      <c r="DG557">
        <v>321359</v>
      </c>
      <c r="DI557">
        <v>1</v>
      </c>
      <c r="DJ557">
        <v>0</v>
      </c>
      <c r="DK557">
        <v>0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25">
      <c r="A558" t="str">
        <f>"10/06/2022 20:19:14.397"</f>
        <v>10/06/2022 20:19:14.397</v>
      </c>
      <c r="C558" t="str">
        <f t="shared" si="62"/>
        <v>FFDFD3C0</v>
      </c>
      <c r="D558" t="s">
        <v>134</v>
      </c>
      <c r="E558">
        <v>5</v>
      </c>
      <c r="F558">
        <v>1005</v>
      </c>
      <c r="G558" t="s">
        <v>155</v>
      </c>
      <c r="J558" t="s">
        <v>136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"20:19:14.086"</f>
        <v>20:19:14.086</v>
      </c>
      <c r="T558" t="str">
        <f>"20:19:13.986"</f>
        <v>20:19:13.986</v>
      </c>
      <c r="U558" t="str">
        <f t="shared" si="58"/>
        <v>A8A14F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9</v>
      </c>
      <c r="AF558" t="s">
        <v>145</v>
      </c>
      <c r="AG558">
        <v>0</v>
      </c>
      <c r="AH558">
        <v>3</v>
      </c>
      <c r="AI558">
        <v>1</v>
      </c>
      <c r="AJ558">
        <v>0</v>
      </c>
      <c r="AK558" t="s">
        <v>526</v>
      </c>
      <c r="AL558">
        <v>36.127102000000001</v>
      </c>
      <c r="AM558" t="s">
        <v>527</v>
      </c>
      <c r="AN558">
        <v>-79.947616999999994</v>
      </c>
      <c r="AO558">
        <v>100</v>
      </c>
      <c r="AP558">
        <v>1800</v>
      </c>
      <c r="AQ558" t="s">
        <v>129</v>
      </c>
      <c r="AR558">
        <v>57</v>
      </c>
      <c r="AS558">
        <v>52</v>
      </c>
      <c r="AT558">
        <v>192</v>
      </c>
      <c r="BB558" t="str">
        <f t="shared" si="59"/>
        <v>1200</v>
      </c>
      <c r="BC558">
        <v>1</v>
      </c>
      <c r="BD558" t="str">
        <f t="shared" si="63"/>
        <v xml:space="preserve">N655WP  </v>
      </c>
      <c r="BE558">
        <v>1</v>
      </c>
      <c r="BG558">
        <v>0</v>
      </c>
      <c r="BH558">
        <v>0</v>
      </c>
      <c r="BI558">
        <v>0</v>
      </c>
      <c r="BJ558">
        <v>1750</v>
      </c>
      <c r="BK558">
        <v>-50</v>
      </c>
      <c r="BL558" t="s">
        <v>148</v>
      </c>
      <c r="BM558">
        <v>1</v>
      </c>
      <c r="BN558">
        <v>1</v>
      </c>
      <c r="BO558">
        <v>1</v>
      </c>
      <c r="BP558">
        <v>0</v>
      </c>
      <c r="BS558">
        <v>0</v>
      </c>
      <c r="BT558">
        <v>0</v>
      </c>
      <c r="BU558">
        <v>0</v>
      </c>
      <c r="CE558" t="str">
        <f>"20:19:14.086"</f>
        <v>20:19:14.086</v>
      </c>
      <c r="CF558">
        <v>86334109</v>
      </c>
      <c r="CS558">
        <v>3</v>
      </c>
      <c r="CT558">
        <v>2</v>
      </c>
      <c r="CU558">
        <v>0</v>
      </c>
      <c r="CV558">
        <v>2</v>
      </c>
      <c r="CW558">
        <v>0</v>
      </c>
      <c r="CX558">
        <v>7</v>
      </c>
      <c r="CY558">
        <v>7</v>
      </c>
      <c r="CZ558" t="s">
        <v>131</v>
      </c>
      <c r="DA558">
        <v>404</v>
      </c>
      <c r="DB558">
        <v>0</v>
      </c>
      <c r="DC558" t="s">
        <v>152</v>
      </c>
      <c r="DD558" t="s">
        <v>153</v>
      </c>
      <c r="DG558">
        <v>13927451</v>
      </c>
      <c r="DI558">
        <v>1</v>
      </c>
      <c r="DJ558">
        <v>0</v>
      </c>
      <c r="DK558">
        <v>0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25">
      <c r="A559" t="str">
        <f>"10/06/2022 20:19:14.757"</f>
        <v>10/06/2022 20:19:14.757</v>
      </c>
      <c r="C559" t="str">
        <f t="shared" si="62"/>
        <v>FFDFD3C0</v>
      </c>
      <c r="D559" t="s">
        <v>123</v>
      </c>
      <c r="E559">
        <v>27</v>
      </c>
      <c r="H559">
        <v>102</v>
      </c>
      <c r="I559" t="s">
        <v>151</v>
      </c>
      <c r="J559" t="s">
        <v>125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"20:19:14.484"</f>
        <v>20:19:14.484</v>
      </c>
      <c r="T559" t="str">
        <f>"20:19:13.984"</f>
        <v>20:19:13.984</v>
      </c>
      <c r="U559" t="str">
        <f t="shared" si="58"/>
        <v>A8A14F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9</v>
      </c>
      <c r="AF559" t="s">
        <v>125</v>
      </c>
      <c r="AG559">
        <v>0</v>
      </c>
      <c r="AH559">
        <v>3</v>
      </c>
      <c r="AI559">
        <v>1</v>
      </c>
      <c r="AJ559">
        <v>0</v>
      </c>
      <c r="AK559" t="s">
        <v>528</v>
      </c>
      <c r="AL559">
        <v>36.127187999999997</v>
      </c>
      <c r="AM559" t="s">
        <v>529</v>
      </c>
      <c r="AN559">
        <v>-79.947509999999994</v>
      </c>
      <c r="AO559">
        <v>100</v>
      </c>
      <c r="AP559">
        <v>1800</v>
      </c>
      <c r="AQ559" t="s">
        <v>129</v>
      </c>
      <c r="AR559">
        <v>57</v>
      </c>
      <c r="AS559">
        <v>52</v>
      </c>
      <c r="AT559">
        <v>192</v>
      </c>
      <c r="BB559" t="str">
        <f t="shared" si="59"/>
        <v>1200</v>
      </c>
      <c r="BC559">
        <v>1</v>
      </c>
      <c r="BD559" t="str">
        <f t="shared" si="63"/>
        <v xml:space="preserve">N655WP  </v>
      </c>
      <c r="BE559">
        <v>1</v>
      </c>
      <c r="BG559">
        <v>0</v>
      </c>
      <c r="BH559">
        <v>0</v>
      </c>
      <c r="BI559">
        <v>0</v>
      </c>
      <c r="BJ559">
        <v>1750</v>
      </c>
      <c r="BK559">
        <v>-50</v>
      </c>
      <c r="BL559" t="s">
        <v>180</v>
      </c>
      <c r="BM559">
        <v>1</v>
      </c>
      <c r="BN559">
        <v>1</v>
      </c>
      <c r="BO559">
        <v>1</v>
      </c>
      <c r="BP559">
        <v>0</v>
      </c>
      <c r="BS559">
        <v>0</v>
      </c>
      <c r="BT559">
        <v>0</v>
      </c>
      <c r="BU559">
        <v>0</v>
      </c>
      <c r="CE559" t="str">
        <f>"20:19:14.491"</f>
        <v>20:19:14.491</v>
      </c>
      <c r="CF559">
        <v>491356331</v>
      </c>
      <c r="CS559">
        <v>3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403</v>
      </c>
      <c r="DB559">
        <v>0</v>
      </c>
      <c r="DC559" t="s">
        <v>199</v>
      </c>
      <c r="DD559" t="s">
        <v>200</v>
      </c>
      <c r="DG559">
        <v>322894</v>
      </c>
      <c r="DI559">
        <v>1</v>
      </c>
      <c r="DJ559">
        <v>0</v>
      </c>
      <c r="DK559">
        <v>0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25">
      <c r="A560" t="str">
        <f>"10/06/2022 20:19:14.757"</f>
        <v>10/06/2022 20:19:14.757</v>
      </c>
      <c r="C560" t="str">
        <f t="shared" si="62"/>
        <v>FFDFD3C0</v>
      </c>
      <c r="D560" t="s">
        <v>123</v>
      </c>
      <c r="E560">
        <v>25</v>
      </c>
      <c r="H560">
        <v>100</v>
      </c>
      <c r="I560" t="s">
        <v>124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"20:19:14.484"</f>
        <v>20:19:14.484</v>
      </c>
      <c r="T560" t="str">
        <f>"20:19:13.984"</f>
        <v>20:19:13.984</v>
      </c>
      <c r="U560" t="str">
        <f t="shared" si="58"/>
        <v>A8A14F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9</v>
      </c>
      <c r="AF560" t="s">
        <v>125</v>
      </c>
      <c r="AG560">
        <v>0</v>
      </c>
      <c r="AH560">
        <v>3</v>
      </c>
      <c r="AI560">
        <v>1</v>
      </c>
      <c r="AJ560">
        <v>0</v>
      </c>
      <c r="AK560" t="s">
        <v>528</v>
      </c>
      <c r="AL560">
        <v>36.127187999999997</v>
      </c>
      <c r="AM560" t="s">
        <v>529</v>
      </c>
      <c r="AN560">
        <v>-79.947509999999994</v>
      </c>
      <c r="AO560">
        <v>100</v>
      </c>
      <c r="AP560">
        <v>1800</v>
      </c>
      <c r="AQ560" t="s">
        <v>129</v>
      </c>
      <c r="AR560">
        <v>57</v>
      </c>
      <c r="AS560">
        <v>52</v>
      </c>
      <c r="AT560">
        <v>192</v>
      </c>
      <c r="BB560" t="str">
        <f t="shared" si="59"/>
        <v>1200</v>
      </c>
      <c r="BC560">
        <v>1</v>
      </c>
      <c r="BD560" t="str">
        <f t="shared" si="63"/>
        <v xml:space="preserve">N655WP  </v>
      </c>
      <c r="BE560">
        <v>1</v>
      </c>
      <c r="BG560">
        <v>0</v>
      </c>
      <c r="BH560">
        <v>0</v>
      </c>
      <c r="BI560">
        <v>0</v>
      </c>
      <c r="BJ560">
        <v>1750</v>
      </c>
      <c r="BK560">
        <v>-50</v>
      </c>
      <c r="BL560" t="s">
        <v>180</v>
      </c>
      <c r="BM560">
        <v>1</v>
      </c>
      <c r="BN560">
        <v>1</v>
      </c>
      <c r="BO560">
        <v>1</v>
      </c>
      <c r="BP560">
        <v>0</v>
      </c>
      <c r="BS560">
        <v>0</v>
      </c>
      <c r="BT560">
        <v>0</v>
      </c>
      <c r="BU560">
        <v>0</v>
      </c>
      <c r="CE560" t="str">
        <f>"20:19:14.491"</f>
        <v>20:19:14.491</v>
      </c>
      <c r="CF560">
        <v>491356331</v>
      </c>
      <c r="CS560">
        <v>3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131</v>
      </c>
      <c r="DA560">
        <v>403</v>
      </c>
      <c r="DB560">
        <v>0</v>
      </c>
      <c r="DC560" t="s">
        <v>199</v>
      </c>
      <c r="DD560" t="s">
        <v>200</v>
      </c>
      <c r="DG560">
        <v>322894</v>
      </c>
      <c r="DI560">
        <v>1</v>
      </c>
      <c r="DJ560">
        <v>0</v>
      </c>
      <c r="DK560">
        <v>1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25">
      <c r="A561" t="str">
        <f>"10/06/2022 20:19:14.757"</f>
        <v>10/06/2022 20:19:14.757</v>
      </c>
      <c r="C561" t="str">
        <f t="shared" si="62"/>
        <v>FFDFD3C0</v>
      </c>
      <c r="D561" t="s">
        <v>134</v>
      </c>
      <c r="E561">
        <v>4</v>
      </c>
      <c r="F561">
        <v>1004</v>
      </c>
      <c r="G561" t="s">
        <v>135</v>
      </c>
      <c r="J561" t="s">
        <v>136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"20:19:14.484"</f>
        <v>20:19:14.484</v>
      </c>
      <c r="T561" t="str">
        <f>"20:19:13.984"</f>
        <v>20:19:13.984</v>
      </c>
      <c r="U561" t="str">
        <f t="shared" si="58"/>
        <v>A8A14F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9</v>
      </c>
      <c r="AF561" t="s">
        <v>125</v>
      </c>
      <c r="AG561">
        <v>0</v>
      </c>
      <c r="AH561">
        <v>3</v>
      </c>
      <c r="AI561">
        <v>1</v>
      </c>
      <c r="AJ561">
        <v>0</v>
      </c>
      <c r="AK561" t="s">
        <v>528</v>
      </c>
      <c r="AL561">
        <v>36.127187999999997</v>
      </c>
      <c r="AM561" t="s">
        <v>529</v>
      </c>
      <c r="AN561">
        <v>-79.947509999999994</v>
      </c>
      <c r="AO561">
        <v>100</v>
      </c>
      <c r="AP561">
        <v>1800</v>
      </c>
      <c r="AQ561" t="s">
        <v>129</v>
      </c>
      <c r="AR561">
        <v>57</v>
      </c>
      <c r="AS561">
        <v>52</v>
      </c>
      <c r="AT561">
        <v>192</v>
      </c>
      <c r="BB561" t="str">
        <f t="shared" si="59"/>
        <v>1200</v>
      </c>
      <c r="BC561">
        <v>1</v>
      </c>
      <c r="BD561" t="str">
        <f t="shared" si="63"/>
        <v xml:space="preserve">N655WP  </v>
      </c>
      <c r="BE561">
        <v>1</v>
      </c>
      <c r="BG561">
        <v>0</v>
      </c>
      <c r="BH561">
        <v>0</v>
      </c>
      <c r="BI561">
        <v>0</v>
      </c>
      <c r="BJ561">
        <v>1750</v>
      </c>
      <c r="BK561">
        <v>-50</v>
      </c>
      <c r="BL561" t="s">
        <v>180</v>
      </c>
      <c r="BM561">
        <v>1</v>
      </c>
      <c r="BN561">
        <v>1</v>
      </c>
      <c r="BO561">
        <v>1</v>
      </c>
      <c r="BP561">
        <v>0</v>
      </c>
      <c r="BS561">
        <v>0</v>
      </c>
      <c r="BT561">
        <v>0</v>
      </c>
      <c r="BU561">
        <v>0</v>
      </c>
      <c r="CE561" t="str">
        <f>"20:19:14.491"</f>
        <v>20:19:14.491</v>
      </c>
      <c r="CF561">
        <v>491356331</v>
      </c>
      <c r="CS561">
        <v>3</v>
      </c>
      <c r="CT561">
        <v>2</v>
      </c>
      <c r="CU561">
        <v>0</v>
      </c>
      <c r="CV561">
        <v>2</v>
      </c>
      <c r="CW561">
        <v>0</v>
      </c>
      <c r="CX561">
        <v>6</v>
      </c>
      <c r="CY561">
        <v>7</v>
      </c>
      <c r="CZ561" t="s">
        <v>131</v>
      </c>
      <c r="DA561">
        <v>403</v>
      </c>
      <c r="DB561">
        <v>0</v>
      </c>
      <c r="DC561" t="s">
        <v>199</v>
      </c>
      <c r="DD561" t="s">
        <v>200</v>
      </c>
      <c r="DG561">
        <v>322894</v>
      </c>
      <c r="DI561">
        <v>1</v>
      </c>
      <c r="DJ561">
        <v>0</v>
      </c>
      <c r="DK561">
        <v>0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25">
      <c r="A562" t="str">
        <f>"10/06/2022 20:19:15.241"</f>
        <v>10/06/2022 20:19:15.241</v>
      </c>
      <c r="C562" t="str">
        <f t="shared" si="62"/>
        <v>FFDFD3C0</v>
      </c>
      <c r="D562" t="s">
        <v>134</v>
      </c>
      <c r="E562">
        <v>5</v>
      </c>
      <c r="F562">
        <v>1005</v>
      </c>
      <c r="G562" t="s">
        <v>155</v>
      </c>
      <c r="J562" t="s">
        <v>136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"20:19:15.016"</f>
        <v>20:19:15.016</v>
      </c>
      <c r="T562" t="str">
        <f>"20:19:14.516"</f>
        <v>20:19:14.516</v>
      </c>
      <c r="U562" t="str">
        <f t="shared" si="58"/>
        <v>A8A14F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9</v>
      </c>
      <c r="AF562" t="s">
        <v>145</v>
      </c>
      <c r="AG562">
        <v>0</v>
      </c>
      <c r="AH562">
        <v>3</v>
      </c>
      <c r="AI562">
        <v>1</v>
      </c>
      <c r="AJ562">
        <v>0</v>
      </c>
      <c r="AK562" t="s">
        <v>530</v>
      </c>
      <c r="AL562">
        <v>36.127294999999997</v>
      </c>
      <c r="AM562" t="s">
        <v>531</v>
      </c>
      <c r="AN562">
        <v>-79.947338000000002</v>
      </c>
      <c r="AO562">
        <v>100</v>
      </c>
      <c r="AP562">
        <v>1800</v>
      </c>
      <c r="AQ562" t="s">
        <v>129</v>
      </c>
      <c r="AR562">
        <v>57</v>
      </c>
      <c r="AS562">
        <v>52</v>
      </c>
      <c r="AT562">
        <v>0</v>
      </c>
      <c r="BB562" t="str">
        <f t="shared" si="59"/>
        <v>1200</v>
      </c>
      <c r="BC562">
        <v>1</v>
      </c>
      <c r="BD562" t="str">
        <f t="shared" si="63"/>
        <v xml:space="preserve">N655WP  </v>
      </c>
      <c r="BE562">
        <v>1</v>
      </c>
      <c r="BG562">
        <v>0</v>
      </c>
      <c r="BH562">
        <v>0</v>
      </c>
      <c r="BI562">
        <v>0</v>
      </c>
      <c r="BJ562">
        <v>1750</v>
      </c>
      <c r="BK562">
        <v>-50</v>
      </c>
      <c r="BL562" t="s">
        <v>148</v>
      </c>
      <c r="BM562">
        <v>1</v>
      </c>
      <c r="BN562">
        <v>1</v>
      </c>
      <c r="BO562">
        <v>1</v>
      </c>
      <c r="BP562">
        <v>0</v>
      </c>
      <c r="BS562">
        <v>0</v>
      </c>
      <c r="BT562">
        <v>0</v>
      </c>
      <c r="BU562">
        <v>0</v>
      </c>
      <c r="CE562" t="str">
        <f>"20:19:15.016"</f>
        <v>20:19:15.016</v>
      </c>
      <c r="CF562">
        <v>16243645</v>
      </c>
      <c r="CS562">
        <v>3</v>
      </c>
      <c r="CT562">
        <v>2</v>
      </c>
      <c r="CU562">
        <v>0</v>
      </c>
      <c r="CV562">
        <v>2</v>
      </c>
      <c r="CW562">
        <v>0</v>
      </c>
      <c r="CX562">
        <v>7</v>
      </c>
      <c r="CY562">
        <v>7</v>
      </c>
      <c r="CZ562" t="s">
        <v>131</v>
      </c>
      <c r="DA562">
        <v>404</v>
      </c>
      <c r="DB562">
        <v>0</v>
      </c>
      <c r="DC562" t="s">
        <v>152</v>
      </c>
      <c r="DD562" t="s">
        <v>153</v>
      </c>
      <c r="DG562">
        <v>13927665</v>
      </c>
      <c r="DI562">
        <v>1</v>
      </c>
      <c r="DJ562">
        <v>0</v>
      </c>
      <c r="DK562">
        <v>0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25">
      <c r="A563" t="str">
        <f>"10/06/2022 20:19:15.944"</f>
        <v>10/06/2022 20:19:15.944</v>
      </c>
      <c r="C563" t="str">
        <f t="shared" si="62"/>
        <v>FFDFD3C0</v>
      </c>
      <c r="D563" t="s">
        <v>134</v>
      </c>
      <c r="E563">
        <v>4</v>
      </c>
      <c r="F563">
        <v>1004</v>
      </c>
      <c r="G563" t="s">
        <v>135</v>
      </c>
      <c r="J563" t="s">
        <v>136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"20:19:15.609"</f>
        <v>20:19:15.609</v>
      </c>
      <c r="T563" t="str">
        <f>"20:19:15.109"</f>
        <v>20:19:15.109</v>
      </c>
      <c r="U563" t="str">
        <f t="shared" si="58"/>
        <v>A8A14F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9</v>
      </c>
      <c r="AF563" t="s">
        <v>125</v>
      </c>
      <c r="AG563">
        <v>0</v>
      </c>
      <c r="AH563">
        <v>3</v>
      </c>
      <c r="AI563">
        <v>1</v>
      </c>
      <c r="AJ563">
        <v>0</v>
      </c>
      <c r="AK563" t="s">
        <v>532</v>
      </c>
      <c r="AL563">
        <v>36.127467000000003</v>
      </c>
      <c r="AM563" t="s">
        <v>184</v>
      </c>
      <c r="AN563">
        <v>-79.947102000000001</v>
      </c>
      <c r="AO563">
        <v>100</v>
      </c>
      <c r="AP563">
        <v>1800</v>
      </c>
      <c r="AQ563" t="s">
        <v>129</v>
      </c>
      <c r="AR563">
        <v>57</v>
      </c>
      <c r="AS563">
        <v>52</v>
      </c>
      <c r="AT563">
        <v>-64</v>
      </c>
      <c r="BB563" t="str">
        <f t="shared" si="59"/>
        <v>1200</v>
      </c>
      <c r="BC563">
        <v>1</v>
      </c>
      <c r="BD563" t="str">
        <f t="shared" si="63"/>
        <v xml:space="preserve">N655WP  </v>
      </c>
      <c r="BE563">
        <v>1</v>
      </c>
      <c r="BG563">
        <v>0</v>
      </c>
      <c r="BH563">
        <v>0</v>
      </c>
      <c r="BI563">
        <v>0</v>
      </c>
      <c r="BJ563">
        <v>1750</v>
      </c>
      <c r="BK563">
        <v>-50</v>
      </c>
      <c r="BL563" t="s">
        <v>180</v>
      </c>
      <c r="BM563">
        <v>1</v>
      </c>
      <c r="BN563">
        <v>1</v>
      </c>
      <c r="BO563">
        <v>1</v>
      </c>
      <c r="BP563">
        <v>0</v>
      </c>
      <c r="BS563">
        <v>0</v>
      </c>
      <c r="BT563">
        <v>0</v>
      </c>
      <c r="BU563">
        <v>0</v>
      </c>
      <c r="CE563" t="str">
        <f>"20:19:15.616"</f>
        <v>20:19:15.616</v>
      </c>
      <c r="CF563">
        <v>616246736</v>
      </c>
      <c r="CS563">
        <v>3</v>
      </c>
      <c r="CT563">
        <v>2</v>
      </c>
      <c r="CU563">
        <v>0</v>
      </c>
      <c r="CV563">
        <v>2</v>
      </c>
      <c r="CW563">
        <v>0</v>
      </c>
      <c r="CX563">
        <v>7</v>
      </c>
      <c r="CY563">
        <v>7</v>
      </c>
      <c r="CZ563" t="s">
        <v>131</v>
      </c>
      <c r="DA563">
        <v>403</v>
      </c>
      <c r="DB563">
        <v>0</v>
      </c>
      <c r="DC563" t="s">
        <v>199</v>
      </c>
      <c r="DD563" t="s">
        <v>200</v>
      </c>
      <c r="DG563">
        <v>324911</v>
      </c>
      <c r="DI563">
        <v>1</v>
      </c>
      <c r="DJ563">
        <v>0</v>
      </c>
      <c r="DK563">
        <v>0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25">
      <c r="A564" t="str">
        <f>"10/06/2022 20:19:15.944"</f>
        <v>10/06/2022 20:19:15.944</v>
      </c>
      <c r="C564" t="str">
        <f t="shared" si="62"/>
        <v>FFDFD3C0</v>
      </c>
      <c r="D564" t="s">
        <v>123</v>
      </c>
      <c r="E564">
        <v>27</v>
      </c>
      <c r="H564">
        <v>102</v>
      </c>
      <c r="I564" t="s">
        <v>151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"20:19:15.609"</f>
        <v>20:19:15.609</v>
      </c>
      <c r="T564" t="str">
        <f>"20:19:15.109"</f>
        <v>20:19:15.109</v>
      </c>
      <c r="U564" t="str">
        <f t="shared" si="58"/>
        <v>A8A14F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9</v>
      </c>
      <c r="AF564" t="s">
        <v>125</v>
      </c>
      <c r="AG564">
        <v>0</v>
      </c>
      <c r="AH564">
        <v>3</v>
      </c>
      <c r="AI564">
        <v>1</v>
      </c>
      <c r="AJ564">
        <v>0</v>
      </c>
      <c r="AK564" t="s">
        <v>532</v>
      </c>
      <c r="AL564">
        <v>36.127467000000003</v>
      </c>
      <c r="AM564" t="s">
        <v>184</v>
      </c>
      <c r="AN564">
        <v>-79.947102000000001</v>
      </c>
      <c r="AO564">
        <v>100</v>
      </c>
      <c r="AP564">
        <v>1800</v>
      </c>
      <c r="AQ564" t="s">
        <v>129</v>
      </c>
      <c r="AR564">
        <v>57</v>
      </c>
      <c r="AS564">
        <v>52</v>
      </c>
      <c r="AT564">
        <v>-64</v>
      </c>
      <c r="BB564" t="str">
        <f t="shared" si="59"/>
        <v>1200</v>
      </c>
      <c r="BC564">
        <v>1</v>
      </c>
      <c r="BD564" t="str">
        <f t="shared" si="63"/>
        <v xml:space="preserve">N655WP  </v>
      </c>
      <c r="BE564">
        <v>1</v>
      </c>
      <c r="BG564">
        <v>0</v>
      </c>
      <c r="BH564">
        <v>0</v>
      </c>
      <c r="BI564">
        <v>0</v>
      </c>
      <c r="BJ564">
        <v>1750</v>
      </c>
      <c r="BK564">
        <v>-50</v>
      </c>
      <c r="BL564" t="s">
        <v>180</v>
      </c>
      <c r="BM564">
        <v>1</v>
      </c>
      <c r="BN564">
        <v>1</v>
      </c>
      <c r="BO564">
        <v>1</v>
      </c>
      <c r="BP564">
        <v>0</v>
      </c>
      <c r="BS564">
        <v>0</v>
      </c>
      <c r="BT564">
        <v>0</v>
      </c>
      <c r="BU564">
        <v>0</v>
      </c>
      <c r="CE564" t="str">
        <f>"20:19:15.616"</f>
        <v>20:19:15.616</v>
      </c>
      <c r="CF564">
        <v>616246736</v>
      </c>
      <c r="CS564">
        <v>3</v>
      </c>
      <c r="CT564">
        <v>2</v>
      </c>
      <c r="CU564">
        <v>0</v>
      </c>
      <c r="CV564">
        <v>2</v>
      </c>
      <c r="CW564">
        <v>0</v>
      </c>
      <c r="CX564">
        <v>7</v>
      </c>
      <c r="CY564">
        <v>7</v>
      </c>
      <c r="CZ564" t="s">
        <v>131</v>
      </c>
      <c r="DA564">
        <v>403</v>
      </c>
      <c r="DB564">
        <v>0</v>
      </c>
      <c r="DC564" t="s">
        <v>199</v>
      </c>
      <c r="DD564" t="s">
        <v>200</v>
      </c>
      <c r="DG564">
        <v>324911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25">
      <c r="A565" t="str">
        <f>"10/06/2022 20:19:15.944"</f>
        <v>10/06/2022 20:19:15.944</v>
      </c>
      <c r="C565" t="str">
        <f t="shared" si="62"/>
        <v>FFDFD3C0</v>
      </c>
      <c r="D565" t="s">
        <v>123</v>
      </c>
      <c r="E565">
        <v>25</v>
      </c>
      <c r="H565">
        <v>100</v>
      </c>
      <c r="I565" t="s">
        <v>124</v>
      </c>
      <c r="J565" t="s">
        <v>125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"20:19:15.609"</f>
        <v>20:19:15.609</v>
      </c>
      <c r="T565" t="str">
        <f>"20:19:15.109"</f>
        <v>20:19:15.109</v>
      </c>
      <c r="U565" t="str">
        <f t="shared" si="58"/>
        <v>A8A14F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9</v>
      </c>
      <c r="AF565" t="s">
        <v>125</v>
      </c>
      <c r="AG565">
        <v>0</v>
      </c>
      <c r="AH565">
        <v>3</v>
      </c>
      <c r="AI565">
        <v>1</v>
      </c>
      <c r="AJ565">
        <v>0</v>
      </c>
      <c r="AK565" t="s">
        <v>532</v>
      </c>
      <c r="AL565">
        <v>36.127467000000003</v>
      </c>
      <c r="AM565" t="s">
        <v>184</v>
      </c>
      <c r="AN565">
        <v>-79.947102000000001</v>
      </c>
      <c r="AO565">
        <v>100</v>
      </c>
      <c r="AP565">
        <v>1800</v>
      </c>
      <c r="AQ565" t="s">
        <v>129</v>
      </c>
      <c r="AR565">
        <v>57</v>
      </c>
      <c r="AS565">
        <v>52</v>
      </c>
      <c r="AT565">
        <v>-64</v>
      </c>
      <c r="BB565" t="str">
        <f t="shared" si="59"/>
        <v>1200</v>
      </c>
      <c r="BC565">
        <v>1</v>
      </c>
      <c r="BD565" t="str">
        <f t="shared" si="63"/>
        <v xml:space="preserve">N655WP  </v>
      </c>
      <c r="BE565">
        <v>1</v>
      </c>
      <c r="BG565">
        <v>0</v>
      </c>
      <c r="BH565">
        <v>0</v>
      </c>
      <c r="BI565">
        <v>0</v>
      </c>
      <c r="BJ565">
        <v>1750</v>
      </c>
      <c r="BK565">
        <v>-50</v>
      </c>
      <c r="BL565" t="s">
        <v>180</v>
      </c>
      <c r="BM565">
        <v>1</v>
      </c>
      <c r="BN565">
        <v>1</v>
      </c>
      <c r="BO565">
        <v>1</v>
      </c>
      <c r="BP565">
        <v>0</v>
      </c>
      <c r="BS565">
        <v>0</v>
      </c>
      <c r="BT565">
        <v>0</v>
      </c>
      <c r="BU565">
        <v>0</v>
      </c>
      <c r="CE565" t="str">
        <f>"20:19:15.616"</f>
        <v>20:19:15.616</v>
      </c>
      <c r="CF565">
        <v>616246736</v>
      </c>
      <c r="CS565">
        <v>3</v>
      </c>
      <c r="CT565">
        <v>2</v>
      </c>
      <c r="CU565">
        <v>0</v>
      </c>
      <c r="CV565">
        <v>2</v>
      </c>
      <c r="CW565">
        <v>0</v>
      </c>
      <c r="CX565">
        <v>7</v>
      </c>
      <c r="CY565">
        <v>7</v>
      </c>
      <c r="CZ565" t="s">
        <v>131</v>
      </c>
      <c r="DA565">
        <v>403</v>
      </c>
      <c r="DB565">
        <v>0</v>
      </c>
      <c r="DC565" t="s">
        <v>199</v>
      </c>
      <c r="DD565" t="s">
        <v>200</v>
      </c>
      <c r="DG565">
        <v>324911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25">
      <c r="A566" t="str">
        <f>"10/06/2022 20:19:16.429"</f>
        <v>10/06/2022 20:19:16.429</v>
      </c>
      <c r="C566" t="str">
        <f t="shared" si="62"/>
        <v>FFDFD3C0</v>
      </c>
      <c r="D566" t="s">
        <v>134</v>
      </c>
      <c r="E566">
        <v>5</v>
      </c>
      <c r="F566">
        <v>1005</v>
      </c>
      <c r="G566" t="s">
        <v>155</v>
      </c>
      <c r="J566" t="s">
        <v>136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"20:19:16.125"</f>
        <v>20:19:16.125</v>
      </c>
      <c r="T566" t="str">
        <f>"20:19:16.025"</f>
        <v>20:19:16.025</v>
      </c>
      <c r="U566" t="str">
        <f t="shared" si="58"/>
        <v>A8A14F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9</v>
      </c>
      <c r="AF566" t="s">
        <v>145</v>
      </c>
      <c r="AG566">
        <v>0</v>
      </c>
      <c r="AH566">
        <v>3</v>
      </c>
      <c r="AI566">
        <v>1</v>
      </c>
      <c r="AJ566">
        <v>0</v>
      </c>
      <c r="AK566" t="s">
        <v>533</v>
      </c>
      <c r="AL566">
        <v>36.127552999999999</v>
      </c>
      <c r="AM566" t="s">
        <v>182</v>
      </c>
      <c r="AN566">
        <v>-79.946929999999995</v>
      </c>
      <c r="AO566">
        <v>100</v>
      </c>
      <c r="AP566">
        <v>1800</v>
      </c>
      <c r="AQ566" t="s">
        <v>129</v>
      </c>
      <c r="AR566">
        <v>57</v>
      </c>
      <c r="AS566">
        <v>52</v>
      </c>
      <c r="AT566">
        <v>-64</v>
      </c>
      <c r="BB566" t="str">
        <f t="shared" si="59"/>
        <v>1200</v>
      </c>
      <c r="BC566">
        <v>1</v>
      </c>
      <c r="BD566" t="str">
        <f t="shared" si="63"/>
        <v xml:space="preserve">N655WP  </v>
      </c>
      <c r="BE566">
        <v>1</v>
      </c>
      <c r="BG566">
        <v>0</v>
      </c>
      <c r="BH566">
        <v>0</v>
      </c>
      <c r="BI566">
        <v>0</v>
      </c>
      <c r="BJ566">
        <v>1750</v>
      </c>
      <c r="BK566">
        <v>-50</v>
      </c>
      <c r="BL566" t="s">
        <v>148</v>
      </c>
      <c r="BM566">
        <v>1</v>
      </c>
      <c r="BN566">
        <v>1</v>
      </c>
      <c r="BO566">
        <v>1</v>
      </c>
      <c r="BP566">
        <v>0</v>
      </c>
      <c r="BS566">
        <v>0</v>
      </c>
      <c r="BT566">
        <v>0</v>
      </c>
      <c r="BU566">
        <v>0</v>
      </c>
      <c r="CE566" t="str">
        <f>"20:19:16.126"</f>
        <v>20:19:16.126</v>
      </c>
      <c r="CF566">
        <v>126135675</v>
      </c>
      <c r="CS566">
        <v>3</v>
      </c>
      <c r="CT566">
        <v>2</v>
      </c>
      <c r="CU566">
        <v>0</v>
      </c>
      <c r="CV566">
        <v>2</v>
      </c>
      <c r="CW566">
        <v>0</v>
      </c>
      <c r="CX566">
        <v>7</v>
      </c>
      <c r="CY566">
        <v>7</v>
      </c>
      <c r="CZ566" t="s">
        <v>131</v>
      </c>
      <c r="DA566">
        <v>404</v>
      </c>
      <c r="DB566">
        <v>0</v>
      </c>
      <c r="DC566" t="s">
        <v>152</v>
      </c>
      <c r="DD566" t="s">
        <v>153</v>
      </c>
      <c r="DG566">
        <v>13927911</v>
      </c>
      <c r="DI566">
        <v>1</v>
      </c>
      <c r="DJ566">
        <v>0</v>
      </c>
      <c r="DK566">
        <v>0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25">
      <c r="A567" t="str">
        <f>"10/06/2022 20:19:16.679"</f>
        <v>10/06/2022 20:19:16.679</v>
      </c>
      <c r="C567" t="str">
        <f t="shared" si="62"/>
        <v>FFDFD3C0</v>
      </c>
      <c r="D567" t="s">
        <v>123</v>
      </c>
      <c r="E567">
        <v>25</v>
      </c>
      <c r="H567">
        <v>100</v>
      </c>
      <c r="I567" t="s">
        <v>124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"20:19:16.523"</f>
        <v>20:19:16.523</v>
      </c>
      <c r="T567" t="str">
        <f>"20:19:16.023"</f>
        <v>20:19:16.023</v>
      </c>
      <c r="U567" t="str">
        <f t="shared" si="58"/>
        <v>A8A14F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9</v>
      </c>
      <c r="AF567" t="s">
        <v>125</v>
      </c>
      <c r="AG567">
        <v>0</v>
      </c>
      <c r="AH567">
        <v>3</v>
      </c>
      <c r="AI567">
        <v>1</v>
      </c>
      <c r="AJ567">
        <v>0</v>
      </c>
      <c r="AK567" t="s">
        <v>534</v>
      </c>
      <c r="AL567">
        <v>36.127702999999997</v>
      </c>
      <c r="AM567" t="s">
        <v>535</v>
      </c>
      <c r="AN567">
        <v>-79.946802000000005</v>
      </c>
      <c r="AO567">
        <v>100</v>
      </c>
      <c r="AP567">
        <v>1800</v>
      </c>
      <c r="AQ567" t="s">
        <v>129</v>
      </c>
      <c r="AR567">
        <v>57</v>
      </c>
      <c r="AS567">
        <v>52</v>
      </c>
      <c r="AT567">
        <v>-64</v>
      </c>
      <c r="BB567" t="str">
        <f t="shared" si="59"/>
        <v>1200</v>
      </c>
      <c r="BC567">
        <v>1</v>
      </c>
      <c r="BD567" t="str">
        <f t="shared" si="63"/>
        <v xml:space="preserve">N655WP  </v>
      </c>
      <c r="BE567">
        <v>1</v>
      </c>
      <c r="BG567">
        <v>0</v>
      </c>
      <c r="BH567">
        <v>0</v>
      </c>
      <c r="BI567">
        <v>0</v>
      </c>
      <c r="BJ567">
        <v>1750</v>
      </c>
      <c r="BK567">
        <v>-50</v>
      </c>
      <c r="BL567" t="s">
        <v>180</v>
      </c>
      <c r="BM567">
        <v>1</v>
      </c>
      <c r="BN567">
        <v>1</v>
      </c>
      <c r="BO567">
        <v>1</v>
      </c>
      <c r="BP567">
        <v>0</v>
      </c>
      <c r="BS567">
        <v>0</v>
      </c>
      <c r="BT567">
        <v>0</v>
      </c>
      <c r="BU567">
        <v>0</v>
      </c>
      <c r="CE567" t="str">
        <f>"20:19:16.531"</f>
        <v>20:19:16.531</v>
      </c>
      <c r="CF567">
        <v>531157579</v>
      </c>
      <c r="CS567">
        <v>3</v>
      </c>
      <c r="CT567">
        <v>2</v>
      </c>
      <c r="CU567">
        <v>0</v>
      </c>
      <c r="CV567">
        <v>2</v>
      </c>
      <c r="CW567">
        <v>0</v>
      </c>
      <c r="CX567">
        <v>6</v>
      </c>
      <c r="CY567">
        <v>7</v>
      </c>
      <c r="CZ567" t="s">
        <v>131</v>
      </c>
      <c r="DA567">
        <v>403</v>
      </c>
      <c r="DB567">
        <v>0</v>
      </c>
      <c r="DC567" t="s">
        <v>199</v>
      </c>
      <c r="DD567" t="s">
        <v>200</v>
      </c>
      <c r="DG567">
        <v>326623</v>
      </c>
      <c r="DI567">
        <v>1</v>
      </c>
      <c r="DJ567">
        <v>0</v>
      </c>
      <c r="DK567">
        <v>0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25">
      <c r="A568" t="str">
        <f>"10/06/2022 20:19:16.757"</f>
        <v>10/06/2022 20:19:16.757</v>
      </c>
      <c r="C568" t="str">
        <f t="shared" si="62"/>
        <v>FFDFD3C0</v>
      </c>
      <c r="D568" t="s">
        <v>134</v>
      </c>
      <c r="E568">
        <v>4</v>
      </c>
      <c r="F568">
        <v>1004</v>
      </c>
      <c r="G568" t="s">
        <v>135</v>
      </c>
      <c r="J568" t="s">
        <v>136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"20:19:16.523"</f>
        <v>20:19:16.523</v>
      </c>
      <c r="T568" t="str">
        <f>"20:19:16.023"</f>
        <v>20:19:16.023</v>
      </c>
      <c r="U568" t="str">
        <f t="shared" si="58"/>
        <v>A8A14F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9</v>
      </c>
      <c r="AF568" t="s">
        <v>125</v>
      </c>
      <c r="AG568">
        <v>0</v>
      </c>
      <c r="AH568">
        <v>3</v>
      </c>
      <c r="AI568">
        <v>1</v>
      </c>
      <c r="AJ568">
        <v>0</v>
      </c>
      <c r="AK568" t="s">
        <v>534</v>
      </c>
      <c r="AL568">
        <v>36.127702999999997</v>
      </c>
      <c r="AM568" t="s">
        <v>535</v>
      </c>
      <c r="AN568">
        <v>-79.946802000000005</v>
      </c>
      <c r="AO568">
        <v>100</v>
      </c>
      <c r="AP568">
        <v>1800</v>
      </c>
      <c r="AQ568" t="s">
        <v>129</v>
      </c>
      <c r="AR568">
        <v>57</v>
      </c>
      <c r="AS568">
        <v>52</v>
      </c>
      <c r="AT568">
        <v>-64</v>
      </c>
      <c r="BB568" t="str">
        <f t="shared" si="59"/>
        <v>1200</v>
      </c>
      <c r="BC568">
        <v>1</v>
      </c>
      <c r="BD568" t="str">
        <f t="shared" si="63"/>
        <v xml:space="preserve">N655WP  </v>
      </c>
      <c r="BE568">
        <v>1</v>
      </c>
      <c r="BG568">
        <v>0</v>
      </c>
      <c r="BH568">
        <v>0</v>
      </c>
      <c r="BI568">
        <v>0</v>
      </c>
      <c r="BJ568">
        <v>1750</v>
      </c>
      <c r="BK568">
        <v>-50</v>
      </c>
      <c r="BL568" t="s">
        <v>180</v>
      </c>
      <c r="BM568">
        <v>1</v>
      </c>
      <c r="BN568">
        <v>1</v>
      </c>
      <c r="BO568">
        <v>1</v>
      </c>
      <c r="BP568">
        <v>0</v>
      </c>
      <c r="BS568">
        <v>0</v>
      </c>
      <c r="BT568">
        <v>0</v>
      </c>
      <c r="BU568">
        <v>0</v>
      </c>
      <c r="CE568" t="str">
        <f>"20:19:16.531"</f>
        <v>20:19:16.531</v>
      </c>
      <c r="CF568">
        <v>531157579</v>
      </c>
      <c r="CS568">
        <v>3</v>
      </c>
      <c r="CT568">
        <v>2</v>
      </c>
      <c r="CU568">
        <v>0</v>
      </c>
      <c r="CV568">
        <v>2</v>
      </c>
      <c r="CW568">
        <v>0</v>
      </c>
      <c r="CX568">
        <v>6</v>
      </c>
      <c r="CY568">
        <v>7</v>
      </c>
      <c r="CZ568" t="s">
        <v>131</v>
      </c>
      <c r="DA568">
        <v>403</v>
      </c>
      <c r="DB568">
        <v>0</v>
      </c>
      <c r="DC568" t="s">
        <v>199</v>
      </c>
      <c r="DD568" t="s">
        <v>200</v>
      </c>
      <c r="DG568">
        <v>326623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25">
      <c r="A569" t="str">
        <f>"10/06/2022 20:19:16.757"</f>
        <v>10/06/2022 20:19:16.757</v>
      </c>
      <c r="C569" t="str">
        <f t="shared" si="62"/>
        <v>FFDFD3C0</v>
      </c>
      <c r="D569" t="s">
        <v>123</v>
      </c>
      <c r="E569">
        <v>27</v>
      </c>
      <c r="H569">
        <v>102</v>
      </c>
      <c r="I569" t="s">
        <v>151</v>
      </c>
      <c r="J569" t="s">
        <v>125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"20:19:16.523"</f>
        <v>20:19:16.523</v>
      </c>
      <c r="T569" t="str">
        <f>"20:19:16.023"</f>
        <v>20:19:16.023</v>
      </c>
      <c r="U569" t="str">
        <f t="shared" si="58"/>
        <v>A8A14F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9</v>
      </c>
      <c r="AF569" t="s">
        <v>125</v>
      </c>
      <c r="AG569">
        <v>0</v>
      </c>
      <c r="AH569">
        <v>3</v>
      </c>
      <c r="AI569">
        <v>1</v>
      </c>
      <c r="AJ569">
        <v>0</v>
      </c>
      <c r="AK569" t="s">
        <v>534</v>
      </c>
      <c r="AL569">
        <v>36.127702999999997</v>
      </c>
      <c r="AM569" t="s">
        <v>535</v>
      </c>
      <c r="AN569">
        <v>-79.946802000000005</v>
      </c>
      <c r="AO569">
        <v>100</v>
      </c>
      <c r="AP569">
        <v>1800</v>
      </c>
      <c r="AQ569" t="s">
        <v>129</v>
      </c>
      <c r="AR569">
        <v>57</v>
      </c>
      <c r="AS569">
        <v>52</v>
      </c>
      <c r="AT569">
        <v>-64</v>
      </c>
      <c r="BB569" t="str">
        <f t="shared" si="59"/>
        <v>1200</v>
      </c>
      <c r="BC569">
        <v>1</v>
      </c>
      <c r="BD569" t="str">
        <f t="shared" si="63"/>
        <v xml:space="preserve">N655WP  </v>
      </c>
      <c r="BE569">
        <v>1</v>
      </c>
      <c r="BG569">
        <v>0</v>
      </c>
      <c r="BH569">
        <v>0</v>
      </c>
      <c r="BI569">
        <v>0</v>
      </c>
      <c r="BJ569">
        <v>1750</v>
      </c>
      <c r="BK569">
        <v>-50</v>
      </c>
      <c r="BL569" t="s">
        <v>180</v>
      </c>
      <c r="BM569">
        <v>1</v>
      </c>
      <c r="BN569">
        <v>1</v>
      </c>
      <c r="BO569">
        <v>1</v>
      </c>
      <c r="BP569">
        <v>0</v>
      </c>
      <c r="BS569">
        <v>0</v>
      </c>
      <c r="BT569">
        <v>0</v>
      </c>
      <c r="BU569">
        <v>0</v>
      </c>
      <c r="CE569" t="str">
        <f>"20:19:16.531"</f>
        <v>20:19:16.531</v>
      </c>
      <c r="CF569">
        <v>531157579</v>
      </c>
      <c r="CS569">
        <v>3</v>
      </c>
      <c r="CT569">
        <v>2</v>
      </c>
      <c r="CU569">
        <v>0</v>
      </c>
      <c r="CV569">
        <v>2</v>
      </c>
      <c r="CW569">
        <v>0</v>
      </c>
      <c r="CX569">
        <v>6</v>
      </c>
      <c r="CY569">
        <v>7</v>
      </c>
      <c r="CZ569" t="s">
        <v>131</v>
      </c>
      <c r="DA569">
        <v>403</v>
      </c>
      <c r="DB569">
        <v>0</v>
      </c>
      <c r="DC569" t="s">
        <v>199</v>
      </c>
      <c r="DD569" t="s">
        <v>200</v>
      </c>
      <c r="DG569">
        <v>326623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25">
      <c r="A570" t="str">
        <f>"10/06/2022 20:19:17.740"</f>
        <v>10/06/2022 20:19:17.740</v>
      </c>
      <c r="C570" t="str">
        <f t="shared" si="62"/>
        <v>FFDFD3C0</v>
      </c>
      <c r="D570" t="s">
        <v>123</v>
      </c>
      <c r="E570">
        <v>25</v>
      </c>
      <c r="H570">
        <v>100</v>
      </c>
      <c r="I570" t="s">
        <v>124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"20:19:17.484"</f>
        <v>20:19:17.484</v>
      </c>
      <c r="T570" t="str">
        <f>"20:19:16.984"</f>
        <v>20:19:16.984</v>
      </c>
      <c r="U570" t="str">
        <f t="shared" si="58"/>
        <v>A8A14F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9</v>
      </c>
      <c r="AF570" t="s">
        <v>125</v>
      </c>
      <c r="AG570">
        <v>0</v>
      </c>
      <c r="AH570">
        <v>3</v>
      </c>
      <c r="AI570">
        <v>1</v>
      </c>
      <c r="AJ570">
        <v>0</v>
      </c>
      <c r="AK570" t="s">
        <v>536</v>
      </c>
      <c r="AL570">
        <v>36.127896</v>
      </c>
      <c r="AM570" t="s">
        <v>537</v>
      </c>
      <c r="AN570">
        <v>-79.946544000000003</v>
      </c>
      <c r="AO570">
        <v>100</v>
      </c>
      <c r="AP570">
        <v>1800</v>
      </c>
      <c r="AQ570" t="s">
        <v>129</v>
      </c>
      <c r="AR570">
        <v>58</v>
      </c>
      <c r="AS570">
        <v>51</v>
      </c>
      <c r="AT570">
        <v>0</v>
      </c>
      <c r="BB570" t="str">
        <f t="shared" si="59"/>
        <v>1200</v>
      </c>
      <c r="BC570">
        <v>1</v>
      </c>
      <c r="BD570" t="str">
        <f t="shared" si="63"/>
        <v xml:space="preserve">N655WP  </v>
      </c>
      <c r="BE570">
        <v>1</v>
      </c>
      <c r="BG570">
        <v>0</v>
      </c>
      <c r="BH570">
        <v>0</v>
      </c>
      <c r="BI570">
        <v>0</v>
      </c>
      <c r="BJ570">
        <v>1750</v>
      </c>
      <c r="BK570">
        <v>-50</v>
      </c>
      <c r="BL570" t="s">
        <v>180</v>
      </c>
      <c r="BM570">
        <v>1</v>
      </c>
      <c r="BN570">
        <v>1</v>
      </c>
      <c r="BO570">
        <v>1</v>
      </c>
      <c r="BP570">
        <v>0</v>
      </c>
      <c r="BS570">
        <v>0</v>
      </c>
      <c r="BT570">
        <v>0</v>
      </c>
      <c r="BU570">
        <v>0</v>
      </c>
      <c r="CE570" t="str">
        <f>"20:19:17.491"</f>
        <v>20:19:17.491</v>
      </c>
      <c r="CF570">
        <v>491002946</v>
      </c>
      <c r="CS570">
        <v>3</v>
      </c>
      <c r="CT570">
        <v>2</v>
      </c>
      <c r="CU570">
        <v>0</v>
      </c>
      <c r="CV570">
        <v>2</v>
      </c>
      <c r="CW570">
        <v>0</v>
      </c>
      <c r="CX570">
        <v>7</v>
      </c>
      <c r="CY570">
        <v>7</v>
      </c>
      <c r="CZ570" t="s">
        <v>131</v>
      </c>
      <c r="DA570">
        <v>404</v>
      </c>
      <c r="DB570">
        <v>0</v>
      </c>
      <c r="DC570" t="s">
        <v>152</v>
      </c>
      <c r="DD570" t="s">
        <v>153</v>
      </c>
      <c r="DG570">
        <v>13928196</v>
      </c>
      <c r="DI570">
        <v>1</v>
      </c>
      <c r="DJ570">
        <v>0</v>
      </c>
      <c r="DK570">
        <v>0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25">
      <c r="A571" t="str">
        <f>"10/06/2022 20:19:17.740"</f>
        <v>10/06/2022 20:19:17.740</v>
      </c>
      <c r="C571" t="str">
        <f t="shared" si="62"/>
        <v>FFDFD3C0</v>
      </c>
      <c r="D571" t="s">
        <v>134</v>
      </c>
      <c r="E571">
        <v>5</v>
      </c>
      <c r="F571">
        <v>1005</v>
      </c>
      <c r="G571" t="s">
        <v>155</v>
      </c>
      <c r="J571" t="s">
        <v>136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"20:19:17.484"</f>
        <v>20:19:17.484</v>
      </c>
      <c r="T571" t="str">
        <f>"20:19:16.984"</f>
        <v>20:19:16.984</v>
      </c>
      <c r="U571" t="str">
        <f t="shared" si="58"/>
        <v>A8A14F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9</v>
      </c>
      <c r="AF571" t="s">
        <v>145</v>
      </c>
      <c r="AG571">
        <v>0</v>
      </c>
      <c r="AH571">
        <v>3</v>
      </c>
      <c r="AI571">
        <v>1</v>
      </c>
      <c r="AJ571">
        <v>0</v>
      </c>
      <c r="AK571" t="s">
        <v>536</v>
      </c>
      <c r="AL571">
        <v>36.127896</v>
      </c>
      <c r="AM571" t="s">
        <v>537</v>
      </c>
      <c r="AN571">
        <v>-79.946544000000003</v>
      </c>
      <c r="AO571">
        <v>100</v>
      </c>
      <c r="AP571">
        <v>1800</v>
      </c>
      <c r="AQ571" t="s">
        <v>129</v>
      </c>
      <c r="AR571">
        <v>58</v>
      </c>
      <c r="AS571">
        <v>51</v>
      </c>
      <c r="AT571">
        <v>0</v>
      </c>
      <c r="BB571" t="str">
        <f t="shared" si="59"/>
        <v>1200</v>
      </c>
      <c r="BC571">
        <v>1</v>
      </c>
      <c r="BD571" t="str">
        <f t="shared" si="63"/>
        <v xml:space="preserve">N655WP  </v>
      </c>
      <c r="BE571">
        <v>1</v>
      </c>
      <c r="BG571">
        <v>0</v>
      </c>
      <c r="BH571">
        <v>0</v>
      </c>
      <c r="BI571">
        <v>0</v>
      </c>
      <c r="BJ571">
        <v>1750</v>
      </c>
      <c r="BK571">
        <v>-50</v>
      </c>
      <c r="BL571" t="s">
        <v>148</v>
      </c>
      <c r="BM571">
        <v>1</v>
      </c>
      <c r="BN571">
        <v>1</v>
      </c>
      <c r="BO571">
        <v>1</v>
      </c>
      <c r="BP571">
        <v>0</v>
      </c>
      <c r="BS571">
        <v>0</v>
      </c>
      <c r="BT571">
        <v>0</v>
      </c>
      <c r="BU571">
        <v>0</v>
      </c>
      <c r="CE571" t="str">
        <f>"20:19:17.491"</f>
        <v>20:19:17.491</v>
      </c>
      <c r="CF571">
        <v>491002946</v>
      </c>
      <c r="CS571">
        <v>3</v>
      </c>
      <c r="CT571">
        <v>2</v>
      </c>
      <c r="CU571">
        <v>0</v>
      </c>
      <c r="CV571">
        <v>2</v>
      </c>
      <c r="CW571">
        <v>0</v>
      </c>
      <c r="CX571">
        <v>7</v>
      </c>
      <c r="CY571">
        <v>7</v>
      </c>
      <c r="CZ571" t="s">
        <v>131</v>
      </c>
      <c r="DA571">
        <v>404</v>
      </c>
      <c r="DB571">
        <v>0</v>
      </c>
      <c r="DC571" t="s">
        <v>152</v>
      </c>
      <c r="DD571" t="s">
        <v>153</v>
      </c>
      <c r="DG571">
        <v>13928196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25">
      <c r="A572" t="str">
        <f>"10/06/2022 20:19:17.740"</f>
        <v>10/06/2022 20:19:17.740</v>
      </c>
      <c r="C572" t="str">
        <f t="shared" si="62"/>
        <v>FFDFD3C0</v>
      </c>
      <c r="D572" t="s">
        <v>134</v>
      </c>
      <c r="E572">
        <v>4</v>
      </c>
      <c r="F572">
        <v>1004</v>
      </c>
      <c r="G572" t="s">
        <v>135</v>
      </c>
      <c r="J572" t="s">
        <v>136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"20:19:17.484"</f>
        <v>20:19:17.484</v>
      </c>
      <c r="T572" t="str">
        <f>"20:19:16.984"</f>
        <v>20:19:16.984</v>
      </c>
      <c r="U572" t="str">
        <f t="shared" si="58"/>
        <v>A8A14F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9</v>
      </c>
      <c r="AF572" t="s">
        <v>125</v>
      </c>
      <c r="AG572">
        <v>0</v>
      </c>
      <c r="AH572">
        <v>3</v>
      </c>
      <c r="AI572">
        <v>1</v>
      </c>
      <c r="AJ572">
        <v>0</v>
      </c>
      <c r="AK572" t="s">
        <v>536</v>
      </c>
      <c r="AL572">
        <v>36.127896</v>
      </c>
      <c r="AM572" t="s">
        <v>537</v>
      </c>
      <c r="AN572">
        <v>-79.946544000000003</v>
      </c>
      <c r="AO572">
        <v>100</v>
      </c>
      <c r="AP572">
        <v>1800</v>
      </c>
      <c r="AQ572" t="s">
        <v>129</v>
      </c>
      <c r="AR572">
        <v>58</v>
      </c>
      <c r="AS572">
        <v>51</v>
      </c>
      <c r="AT572">
        <v>0</v>
      </c>
      <c r="BB572" t="str">
        <f t="shared" si="59"/>
        <v>1200</v>
      </c>
      <c r="BC572">
        <v>1</v>
      </c>
      <c r="BD572" t="str">
        <f t="shared" si="63"/>
        <v xml:space="preserve">N655WP  </v>
      </c>
      <c r="BE572">
        <v>1</v>
      </c>
      <c r="BG572">
        <v>0</v>
      </c>
      <c r="BH572">
        <v>0</v>
      </c>
      <c r="BI572">
        <v>0</v>
      </c>
      <c r="BJ572">
        <v>1750</v>
      </c>
      <c r="BK572">
        <v>-50</v>
      </c>
      <c r="BL572" t="s">
        <v>180</v>
      </c>
      <c r="BM572">
        <v>1</v>
      </c>
      <c r="BN572">
        <v>1</v>
      </c>
      <c r="BO572">
        <v>1</v>
      </c>
      <c r="BP572">
        <v>0</v>
      </c>
      <c r="BS572">
        <v>0</v>
      </c>
      <c r="BT572">
        <v>0</v>
      </c>
      <c r="BU572">
        <v>0</v>
      </c>
      <c r="CE572" t="str">
        <f>"20:19:17.491"</f>
        <v>20:19:17.491</v>
      </c>
      <c r="CF572">
        <v>491002946</v>
      </c>
      <c r="CS572">
        <v>3</v>
      </c>
      <c r="CT572">
        <v>2</v>
      </c>
      <c r="CU572">
        <v>0</v>
      </c>
      <c r="CV572">
        <v>2</v>
      </c>
      <c r="CW572">
        <v>0</v>
      </c>
      <c r="CX572">
        <v>7</v>
      </c>
      <c r="CY572">
        <v>7</v>
      </c>
      <c r="CZ572" t="s">
        <v>131</v>
      </c>
      <c r="DA572">
        <v>404</v>
      </c>
      <c r="DB572">
        <v>0</v>
      </c>
      <c r="DC572" t="s">
        <v>152</v>
      </c>
      <c r="DD572" t="s">
        <v>153</v>
      </c>
      <c r="DG572">
        <v>13928196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25">
      <c r="A573" t="str">
        <f>"10/06/2022 20:19:17.740"</f>
        <v>10/06/2022 20:19:17.740</v>
      </c>
      <c r="C573" t="str">
        <f t="shared" si="62"/>
        <v>FFDFD3C0</v>
      </c>
      <c r="D573" t="s">
        <v>123</v>
      </c>
      <c r="E573">
        <v>27</v>
      </c>
      <c r="H573">
        <v>102</v>
      </c>
      <c r="I573" t="s">
        <v>151</v>
      </c>
      <c r="J573" t="s">
        <v>125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"20:19:17.484"</f>
        <v>20:19:17.484</v>
      </c>
      <c r="T573" t="str">
        <f>"20:19:16.984"</f>
        <v>20:19:16.984</v>
      </c>
      <c r="U573" t="str">
        <f t="shared" si="58"/>
        <v>A8A14F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9</v>
      </c>
      <c r="AF573" t="s">
        <v>125</v>
      </c>
      <c r="AG573">
        <v>0</v>
      </c>
      <c r="AH573">
        <v>3</v>
      </c>
      <c r="AI573">
        <v>1</v>
      </c>
      <c r="AJ573">
        <v>0</v>
      </c>
      <c r="AK573" t="s">
        <v>536</v>
      </c>
      <c r="AL573">
        <v>36.127896</v>
      </c>
      <c r="AM573" t="s">
        <v>537</v>
      </c>
      <c r="AN573">
        <v>-79.946544000000003</v>
      </c>
      <c r="AO573">
        <v>100</v>
      </c>
      <c r="AP573">
        <v>1800</v>
      </c>
      <c r="AQ573" t="s">
        <v>129</v>
      </c>
      <c r="AR573">
        <v>58</v>
      </c>
      <c r="AS573">
        <v>51</v>
      </c>
      <c r="AT573">
        <v>0</v>
      </c>
      <c r="BB573" t="str">
        <f t="shared" si="59"/>
        <v>1200</v>
      </c>
      <c r="BC573">
        <v>1</v>
      </c>
      <c r="BD573" t="str">
        <f t="shared" si="63"/>
        <v xml:space="preserve">N655WP  </v>
      </c>
      <c r="BE573">
        <v>1</v>
      </c>
      <c r="BG573">
        <v>0</v>
      </c>
      <c r="BH573">
        <v>0</v>
      </c>
      <c r="BI573">
        <v>0</v>
      </c>
      <c r="BJ573">
        <v>1750</v>
      </c>
      <c r="BK573">
        <v>-50</v>
      </c>
      <c r="BL573" t="s">
        <v>180</v>
      </c>
      <c r="BM573">
        <v>1</v>
      </c>
      <c r="BN573">
        <v>1</v>
      </c>
      <c r="BO573">
        <v>1</v>
      </c>
      <c r="BP573">
        <v>0</v>
      </c>
      <c r="BS573">
        <v>0</v>
      </c>
      <c r="BT573">
        <v>0</v>
      </c>
      <c r="BU573">
        <v>0</v>
      </c>
      <c r="CE573" t="str">
        <f>"20:19:17.491"</f>
        <v>20:19:17.491</v>
      </c>
      <c r="CF573">
        <v>491002946</v>
      </c>
      <c r="CS573">
        <v>3</v>
      </c>
      <c r="CT573">
        <v>2</v>
      </c>
      <c r="CU573">
        <v>0</v>
      </c>
      <c r="CV573">
        <v>2</v>
      </c>
      <c r="CW573">
        <v>0</v>
      </c>
      <c r="CX573">
        <v>7</v>
      </c>
      <c r="CY573">
        <v>7</v>
      </c>
      <c r="CZ573" t="s">
        <v>131</v>
      </c>
      <c r="DA573">
        <v>404</v>
      </c>
      <c r="DB573">
        <v>0</v>
      </c>
      <c r="DC573" t="s">
        <v>152</v>
      </c>
      <c r="DD573" t="s">
        <v>153</v>
      </c>
      <c r="DG573">
        <v>13928196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25">
      <c r="A574" t="str">
        <f>"10/06/2022 20:19:18.802"</f>
        <v>10/06/2022 20:19:18.802</v>
      </c>
      <c r="C574" t="str">
        <f t="shared" si="62"/>
        <v>FFDFD3C0</v>
      </c>
      <c r="D574" t="s">
        <v>123</v>
      </c>
      <c r="E574">
        <v>27</v>
      </c>
      <c r="H574">
        <v>102</v>
      </c>
      <c r="I574" t="s">
        <v>151</v>
      </c>
      <c r="J574" t="s">
        <v>125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"20:19:18.523"</f>
        <v>20:19:18.523</v>
      </c>
      <c r="T574" t="str">
        <f>"20:19:18.123"</f>
        <v>20:19:18.123</v>
      </c>
      <c r="U574" t="str">
        <f t="shared" si="58"/>
        <v>A8A14F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9</v>
      </c>
      <c r="AF574" t="s">
        <v>125</v>
      </c>
      <c r="AG574">
        <v>0</v>
      </c>
      <c r="AH574">
        <v>3</v>
      </c>
      <c r="AI574">
        <v>1</v>
      </c>
      <c r="AJ574">
        <v>0</v>
      </c>
      <c r="AK574" t="s">
        <v>538</v>
      </c>
      <c r="AL574">
        <v>36.128174999999999</v>
      </c>
      <c r="AM574" t="s">
        <v>169</v>
      </c>
      <c r="AN574">
        <v>-79.946157999999997</v>
      </c>
      <c r="AO574">
        <v>100</v>
      </c>
      <c r="AP574">
        <v>1800</v>
      </c>
      <c r="AQ574" t="s">
        <v>129</v>
      </c>
      <c r="AR574">
        <v>58</v>
      </c>
      <c r="AS574">
        <v>51</v>
      </c>
      <c r="AT574">
        <v>0</v>
      </c>
      <c r="BB574" t="str">
        <f t="shared" si="59"/>
        <v>1200</v>
      </c>
      <c r="BC574">
        <v>1</v>
      </c>
      <c r="BD574" t="str">
        <f t="shared" si="63"/>
        <v xml:space="preserve">N655WP  </v>
      </c>
      <c r="BE574">
        <v>1</v>
      </c>
      <c r="BG574">
        <v>0</v>
      </c>
      <c r="BH574">
        <v>0</v>
      </c>
      <c r="BI574">
        <v>0</v>
      </c>
      <c r="BJ574">
        <v>1750</v>
      </c>
      <c r="BK574">
        <v>-50</v>
      </c>
      <c r="BL574" t="s">
        <v>180</v>
      </c>
      <c r="BM574">
        <v>1</v>
      </c>
      <c r="BN574">
        <v>1</v>
      </c>
      <c r="BO574">
        <v>1</v>
      </c>
      <c r="BP574">
        <v>0</v>
      </c>
      <c r="BS574">
        <v>0</v>
      </c>
      <c r="BT574">
        <v>0</v>
      </c>
      <c r="BU574">
        <v>0</v>
      </c>
      <c r="CE574" t="str">
        <f>"20:19:18.526"</f>
        <v>20:19:18.526</v>
      </c>
      <c r="CF574">
        <v>525902308</v>
      </c>
      <c r="CS574">
        <v>3</v>
      </c>
      <c r="CT574">
        <v>2</v>
      </c>
      <c r="CU574">
        <v>0</v>
      </c>
      <c r="CV574">
        <v>2</v>
      </c>
      <c r="CW574">
        <v>0</v>
      </c>
      <c r="CX574">
        <v>7</v>
      </c>
      <c r="CY574">
        <v>7</v>
      </c>
      <c r="CZ574" t="s">
        <v>131</v>
      </c>
      <c r="DA574">
        <v>404</v>
      </c>
      <c r="DB574">
        <v>0</v>
      </c>
      <c r="DC574" t="s">
        <v>152</v>
      </c>
      <c r="DD574" t="s">
        <v>153</v>
      </c>
      <c r="DG574">
        <v>13928391</v>
      </c>
      <c r="DI574">
        <v>1</v>
      </c>
      <c r="DJ574">
        <v>0</v>
      </c>
      <c r="DK574">
        <v>0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25">
      <c r="A575" t="str">
        <f>"10/06/2022 20:19:18.802"</f>
        <v>10/06/2022 20:19:18.802</v>
      </c>
      <c r="C575" t="str">
        <f t="shared" si="62"/>
        <v>FFDFD3C0</v>
      </c>
      <c r="D575" t="s">
        <v>134</v>
      </c>
      <c r="E575">
        <v>4</v>
      </c>
      <c r="F575">
        <v>1004</v>
      </c>
      <c r="G575" t="s">
        <v>135</v>
      </c>
      <c r="J575" t="s">
        <v>136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"20:19:18.523"</f>
        <v>20:19:18.523</v>
      </c>
      <c r="T575" t="str">
        <f>"20:19:18.123"</f>
        <v>20:19:18.123</v>
      </c>
      <c r="U575" t="str">
        <f t="shared" si="58"/>
        <v>A8A14F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9</v>
      </c>
      <c r="AF575" t="s">
        <v>125</v>
      </c>
      <c r="AG575">
        <v>0</v>
      </c>
      <c r="AH575">
        <v>3</v>
      </c>
      <c r="AI575">
        <v>1</v>
      </c>
      <c r="AJ575">
        <v>0</v>
      </c>
      <c r="AK575" t="s">
        <v>538</v>
      </c>
      <c r="AL575">
        <v>36.128174999999999</v>
      </c>
      <c r="AM575" t="s">
        <v>169</v>
      </c>
      <c r="AN575">
        <v>-79.946157999999997</v>
      </c>
      <c r="AO575">
        <v>100</v>
      </c>
      <c r="AP575">
        <v>1800</v>
      </c>
      <c r="AQ575" t="s">
        <v>129</v>
      </c>
      <c r="AR575">
        <v>58</v>
      </c>
      <c r="AS575">
        <v>51</v>
      </c>
      <c r="AT575">
        <v>0</v>
      </c>
      <c r="BB575" t="str">
        <f t="shared" si="59"/>
        <v>1200</v>
      </c>
      <c r="BC575">
        <v>1</v>
      </c>
      <c r="BD575" t="str">
        <f t="shared" si="63"/>
        <v xml:space="preserve">N655WP  </v>
      </c>
      <c r="BE575">
        <v>1</v>
      </c>
      <c r="BG575">
        <v>0</v>
      </c>
      <c r="BH575">
        <v>0</v>
      </c>
      <c r="BI575">
        <v>0</v>
      </c>
      <c r="BJ575">
        <v>1750</v>
      </c>
      <c r="BK575">
        <v>-50</v>
      </c>
      <c r="BL575" t="s">
        <v>180</v>
      </c>
      <c r="BM575">
        <v>1</v>
      </c>
      <c r="BN575">
        <v>1</v>
      </c>
      <c r="BO575">
        <v>1</v>
      </c>
      <c r="BP575">
        <v>0</v>
      </c>
      <c r="BS575">
        <v>0</v>
      </c>
      <c r="BT575">
        <v>0</v>
      </c>
      <c r="BU575">
        <v>0</v>
      </c>
      <c r="CE575" t="str">
        <f>"20:19:18.526"</f>
        <v>20:19:18.526</v>
      </c>
      <c r="CF575">
        <v>525902308</v>
      </c>
      <c r="CS575">
        <v>3</v>
      </c>
      <c r="CT575">
        <v>2</v>
      </c>
      <c r="CU575">
        <v>0</v>
      </c>
      <c r="CV575">
        <v>2</v>
      </c>
      <c r="CW575">
        <v>0</v>
      </c>
      <c r="CX575">
        <v>7</v>
      </c>
      <c r="CY575">
        <v>7</v>
      </c>
      <c r="CZ575" t="s">
        <v>131</v>
      </c>
      <c r="DA575">
        <v>404</v>
      </c>
      <c r="DB575">
        <v>0</v>
      </c>
      <c r="DC575" t="s">
        <v>152</v>
      </c>
      <c r="DD575" t="s">
        <v>153</v>
      </c>
      <c r="DG575">
        <v>13928391</v>
      </c>
      <c r="DI575">
        <v>1</v>
      </c>
      <c r="DJ575">
        <v>0</v>
      </c>
      <c r="DK575">
        <v>1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25">
      <c r="A576" t="str">
        <f>"10/06/2022 20:19:18.802"</f>
        <v>10/06/2022 20:19:18.802</v>
      </c>
      <c r="C576" t="str">
        <f t="shared" si="62"/>
        <v>FFDFD3C0</v>
      </c>
      <c r="D576" t="s">
        <v>123</v>
      </c>
      <c r="E576">
        <v>25</v>
      </c>
      <c r="H576">
        <v>100</v>
      </c>
      <c r="I576" t="s">
        <v>124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"20:19:18.523"</f>
        <v>20:19:18.523</v>
      </c>
      <c r="T576" t="str">
        <f>"20:19:18.123"</f>
        <v>20:19:18.123</v>
      </c>
      <c r="U576" t="str">
        <f t="shared" si="58"/>
        <v>A8A14F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9</v>
      </c>
      <c r="AF576" t="s">
        <v>125</v>
      </c>
      <c r="AG576">
        <v>0</v>
      </c>
      <c r="AH576">
        <v>3</v>
      </c>
      <c r="AI576">
        <v>1</v>
      </c>
      <c r="AJ576">
        <v>0</v>
      </c>
      <c r="AK576" t="s">
        <v>538</v>
      </c>
      <c r="AL576">
        <v>36.128174999999999</v>
      </c>
      <c r="AM576" t="s">
        <v>169</v>
      </c>
      <c r="AN576">
        <v>-79.946157999999997</v>
      </c>
      <c r="AO576">
        <v>100</v>
      </c>
      <c r="AP576">
        <v>1800</v>
      </c>
      <c r="AQ576" t="s">
        <v>129</v>
      </c>
      <c r="AR576">
        <v>58</v>
      </c>
      <c r="AS576">
        <v>51</v>
      </c>
      <c r="AT576">
        <v>0</v>
      </c>
      <c r="BB576" t="str">
        <f t="shared" si="59"/>
        <v>1200</v>
      </c>
      <c r="BC576">
        <v>1</v>
      </c>
      <c r="BD576" t="str">
        <f t="shared" si="63"/>
        <v xml:space="preserve">N655WP  </v>
      </c>
      <c r="BE576">
        <v>1</v>
      </c>
      <c r="BG576">
        <v>0</v>
      </c>
      <c r="BH576">
        <v>0</v>
      </c>
      <c r="BI576">
        <v>0</v>
      </c>
      <c r="BJ576">
        <v>1750</v>
      </c>
      <c r="BK576">
        <v>-50</v>
      </c>
      <c r="BL576" t="s">
        <v>180</v>
      </c>
      <c r="BM576">
        <v>1</v>
      </c>
      <c r="BN576">
        <v>1</v>
      </c>
      <c r="BO576">
        <v>1</v>
      </c>
      <c r="BP576">
        <v>0</v>
      </c>
      <c r="BS576">
        <v>0</v>
      </c>
      <c r="BT576">
        <v>0</v>
      </c>
      <c r="BU576">
        <v>0</v>
      </c>
      <c r="CE576" t="str">
        <f>"20:19:18.526"</f>
        <v>20:19:18.526</v>
      </c>
      <c r="CF576">
        <v>525902308</v>
      </c>
      <c r="CS576">
        <v>3</v>
      </c>
      <c r="CT576">
        <v>2</v>
      </c>
      <c r="CU576">
        <v>0</v>
      </c>
      <c r="CV576">
        <v>2</v>
      </c>
      <c r="CW576">
        <v>0</v>
      </c>
      <c r="CX576">
        <v>7</v>
      </c>
      <c r="CY576">
        <v>7</v>
      </c>
      <c r="CZ576" t="s">
        <v>131</v>
      </c>
      <c r="DA576">
        <v>404</v>
      </c>
      <c r="DB576">
        <v>0</v>
      </c>
      <c r="DC576" t="s">
        <v>152</v>
      </c>
      <c r="DD576" t="s">
        <v>153</v>
      </c>
      <c r="DG576">
        <v>13928391</v>
      </c>
      <c r="DI576">
        <v>1</v>
      </c>
      <c r="DJ576">
        <v>0</v>
      </c>
      <c r="DK576">
        <v>0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25">
      <c r="A577" t="str">
        <f>"10/06/2022 20:19:18.802"</f>
        <v>10/06/2022 20:19:18.802</v>
      </c>
      <c r="C577" t="str">
        <f t="shared" si="62"/>
        <v>FFDFD3C0</v>
      </c>
      <c r="D577" t="s">
        <v>134</v>
      </c>
      <c r="E577">
        <v>5</v>
      </c>
      <c r="F577">
        <v>1005</v>
      </c>
      <c r="G577" t="s">
        <v>155</v>
      </c>
      <c r="J577" t="s">
        <v>136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"20:19:18.523"</f>
        <v>20:19:18.523</v>
      </c>
      <c r="T577" t="str">
        <f>"20:19:18.123"</f>
        <v>20:19:18.123</v>
      </c>
      <c r="U577" t="str">
        <f t="shared" si="58"/>
        <v>A8A14F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9</v>
      </c>
      <c r="AF577" t="s">
        <v>145</v>
      </c>
      <c r="AG577">
        <v>0</v>
      </c>
      <c r="AH577">
        <v>3</v>
      </c>
      <c r="AI577">
        <v>1</v>
      </c>
      <c r="AJ577">
        <v>0</v>
      </c>
      <c r="AK577" t="s">
        <v>538</v>
      </c>
      <c r="AL577">
        <v>36.128174999999999</v>
      </c>
      <c r="AM577" t="s">
        <v>169</v>
      </c>
      <c r="AN577">
        <v>-79.946157999999997</v>
      </c>
      <c r="AO577">
        <v>100</v>
      </c>
      <c r="AP577">
        <v>1800</v>
      </c>
      <c r="AQ577" t="s">
        <v>129</v>
      </c>
      <c r="AR577">
        <v>58</v>
      </c>
      <c r="AS577">
        <v>51</v>
      </c>
      <c r="AT577">
        <v>0</v>
      </c>
      <c r="BB577" t="str">
        <f t="shared" si="59"/>
        <v>1200</v>
      </c>
      <c r="BC577">
        <v>1</v>
      </c>
      <c r="BD577" t="str">
        <f t="shared" si="63"/>
        <v xml:space="preserve">N655WP  </v>
      </c>
      <c r="BE577">
        <v>1</v>
      </c>
      <c r="BG577">
        <v>0</v>
      </c>
      <c r="BH577">
        <v>0</v>
      </c>
      <c r="BI577">
        <v>0</v>
      </c>
      <c r="BJ577">
        <v>1750</v>
      </c>
      <c r="BK577">
        <v>-50</v>
      </c>
      <c r="BL577" t="s">
        <v>148</v>
      </c>
      <c r="BM577">
        <v>1</v>
      </c>
      <c r="BN577">
        <v>1</v>
      </c>
      <c r="BO577">
        <v>1</v>
      </c>
      <c r="BP577">
        <v>0</v>
      </c>
      <c r="BS577">
        <v>0</v>
      </c>
      <c r="BT577">
        <v>0</v>
      </c>
      <c r="BU577">
        <v>0</v>
      </c>
      <c r="CE577" t="str">
        <f>"20:19:18.526"</f>
        <v>20:19:18.526</v>
      </c>
      <c r="CF577">
        <v>525902308</v>
      </c>
      <c r="CS577">
        <v>3</v>
      </c>
      <c r="CT577">
        <v>2</v>
      </c>
      <c r="CU577">
        <v>0</v>
      </c>
      <c r="CV577">
        <v>2</v>
      </c>
      <c r="CW577">
        <v>0</v>
      </c>
      <c r="CX577">
        <v>7</v>
      </c>
      <c r="CY577">
        <v>7</v>
      </c>
      <c r="CZ577" t="s">
        <v>131</v>
      </c>
      <c r="DA577">
        <v>404</v>
      </c>
      <c r="DB577">
        <v>0</v>
      </c>
      <c r="DC577" t="s">
        <v>152</v>
      </c>
      <c r="DD577" t="s">
        <v>153</v>
      </c>
      <c r="DG577">
        <v>13928391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25">
      <c r="A578" t="str">
        <f>"10/06/2022 20:19:19.818"</f>
        <v>10/06/2022 20:19:19.818</v>
      </c>
      <c r="C578" t="str">
        <f t="shared" si="62"/>
        <v>FFDFD3C0</v>
      </c>
      <c r="D578" t="s">
        <v>123</v>
      </c>
      <c r="E578">
        <v>27</v>
      </c>
      <c r="H578">
        <v>102</v>
      </c>
      <c r="I578" t="s">
        <v>151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"20:19:19.484"</f>
        <v>20:19:19.484</v>
      </c>
      <c r="T578" t="str">
        <f>"20:19:19.084"</f>
        <v>20:19:19.084</v>
      </c>
      <c r="U578" t="str">
        <f t="shared" ref="U578:U641" si="66">"A8A14F"</f>
        <v>A8A14F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9</v>
      </c>
      <c r="AF578" t="s">
        <v>125</v>
      </c>
      <c r="AG578">
        <v>0</v>
      </c>
      <c r="AH578">
        <v>3</v>
      </c>
      <c r="AI578">
        <v>1</v>
      </c>
      <c r="AJ578">
        <v>0</v>
      </c>
      <c r="AK578" t="s">
        <v>539</v>
      </c>
      <c r="AL578">
        <v>36.128346999999998</v>
      </c>
      <c r="AM578" t="s">
        <v>540</v>
      </c>
      <c r="AN578">
        <v>-79.945858000000001</v>
      </c>
      <c r="AO578">
        <v>100</v>
      </c>
      <c r="AP578">
        <v>1800</v>
      </c>
      <c r="AQ578" t="s">
        <v>129</v>
      </c>
      <c r="AR578">
        <v>58</v>
      </c>
      <c r="AS578">
        <v>51</v>
      </c>
      <c r="AT578">
        <v>128</v>
      </c>
      <c r="BB578" t="str">
        <f t="shared" ref="BB578:BB641" si="67">"1200"</f>
        <v>1200</v>
      </c>
      <c r="BC578">
        <v>1</v>
      </c>
      <c r="BD578" t="str">
        <f t="shared" si="63"/>
        <v xml:space="preserve">N655WP  </v>
      </c>
      <c r="BE578">
        <v>1</v>
      </c>
      <c r="BG578">
        <v>0</v>
      </c>
      <c r="BH578">
        <v>0</v>
      </c>
      <c r="BI578">
        <v>0</v>
      </c>
      <c r="BJ578">
        <v>1750</v>
      </c>
      <c r="BK578">
        <v>-50</v>
      </c>
      <c r="BL578" t="s">
        <v>180</v>
      </c>
      <c r="BM578">
        <v>1</v>
      </c>
      <c r="BN578">
        <v>1</v>
      </c>
      <c r="BO578">
        <v>1</v>
      </c>
      <c r="BP578">
        <v>0</v>
      </c>
      <c r="BS578">
        <v>0</v>
      </c>
      <c r="BT578">
        <v>0</v>
      </c>
      <c r="BU578">
        <v>0</v>
      </c>
      <c r="CE578" t="str">
        <f>"20:19:19.486"</f>
        <v>20:19:19.486</v>
      </c>
      <c r="CF578">
        <v>485808955</v>
      </c>
      <c r="CS578">
        <v>3</v>
      </c>
      <c r="CT578">
        <v>2</v>
      </c>
      <c r="CU578">
        <v>0</v>
      </c>
      <c r="CV578">
        <v>2</v>
      </c>
      <c r="CW578">
        <v>0</v>
      </c>
      <c r="CX578">
        <v>7</v>
      </c>
      <c r="CY578">
        <v>7</v>
      </c>
      <c r="CZ578" t="s">
        <v>131</v>
      </c>
      <c r="DA578">
        <v>404</v>
      </c>
      <c r="DB578">
        <v>0</v>
      </c>
      <c r="DC578" t="s">
        <v>152</v>
      </c>
      <c r="DD578" t="s">
        <v>153</v>
      </c>
      <c r="DG578">
        <v>13928588</v>
      </c>
      <c r="DI578">
        <v>1</v>
      </c>
      <c r="DJ578">
        <v>0</v>
      </c>
      <c r="DK578">
        <v>0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25">
      <c r="A579" t="str">
        <f>"10/06/2022 20:19:19.818"</f>
        <v>10/06/2022 20:19:19.818</v>
      </c>
      <c r="C579" t="str">
        <f t="shared" si="62"/>
        <v>FFDFD3C0</v>
      </c>
      <c r="D579" t="s">
        <v>134</v>
      </c>
      <c r="E579">
        <v>4</v>
      </c>
      <c r="F579">
        <v>1004</v>
      </c>
      <c r="G579" t="s">
        <v>135</v>
      </c>
      <c r="J579" t="s">
        <v>136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"20:19:19.484"</f>
        <v>20:19:19.484</v>
      </c>
      <c r="T579" t="str">
        <f>"20:19:19.084"</f>
        <v>20:19:19.084</v>
      </c>
      <c r="U579" t="str">
        <f t="shared" si="66"/>
        <v>A8A14F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9</v>
      </c>
      <c r="AF579" t="s">
        <v>125</v>
      </c>
      <c r="AG579">
        <v>0</v>
      </c>
      <c r="AH579">
        <v>3</v>
      </c>
      <c r="AI579">
        <v>1</v>
      </c>
      <c r="AJ579">
        <v>0</v>
      </c>
      <c r="AK579" t="s">
        <v>539</v>
      </c>
      <c r="AL579">
        <v>36.128346999999998</v>
      </c>
      <c r="AM579" t="s">
        <v>540</v>
      </c>
      <c r="AN579">
        <v>-79.945858000000001</v>
      </c>
      <c r="AO579">
        <v>100</v>
      </c>
      <c r="AP579">
        <v>1800</v>
      </c>
      <c r="AQ579" t="s">
        <v>129</v>
      </c>
      <c r="AR579">
        <v>58</v>
      </c>
      <c r="AS579">
        <v>51</v>
      </c>
      <c r="AT579">
        <v>128</v>
      </c>
      <c r="BB579" t="str">
        <f t="shared" si="67"/>
        <v>1200</v>
      </c>
      <c r="BC579">
        <v>1</v>
      </c>
      <c r="BD579" t="str">
        <f t="shared" si="63"/>
        <v xml:space="preserve">N655WP  </v>
      </c>
      <c r="BE579">
        <v>1</v>
      </c>
      <c r="BG579">
        <v>0</v>
      </c>
      <c r="BH579">
        <v>0</v>
      </c>
      <c r="BI579">
        <v>0</v>
      </c>
      <c r="BJ579">
        <v>1750</v>
      </c>
      <c r="BK579">
        <v>-50</v>
      </c>
      <c r="BL579" t="s">
        <v>180</v>
      </c>
      <c r="BM579">
        <v>1</v>
      </c>
      <c r="BN579">
        <v>1</v>
      </c>
      <c r="BO579">
        <v>1</v>
      </c>
      <c r="BP579">
        <v>0</v>
      </c>
      <c r="BS579">
        <v>0</v>
      </c>
      <c r="BT579">
        <v>0</v>
      </c>
      <c r="BU579">
        <v>0</v>
      </c>
      <c r="CE579" t="str">
        <f>"20:19:19.486"</f>
        <v>20:19:19.486</v>
      </c>
      <c r="CF579">
        <v>485808955</v>
      </c>
      <c r="CS579">
        <v>3</v>
      </c>
      <c r="CT579">
        <v>2</v>
      </c>
      <c r="CU579">
        <v>0</v>
      </c>
      <c r="CV579">
        <v>2</v>
      </c>
      <c r="CW579">
        <v>0</v>
      </c>
      <c r="CX579">
        <v>7</v>
      </c>
      <c r="CY579">
        <v>7</v>
      </c>
      <c r="CZ579" t="s">
        <v>131</v>
      </c>
      <c r="DA579">
        <v>404</v>
      </c>
      <c r="DB579">
        <v>0</v>
      </c>
      <c r="DC579" t="s">
        <v>152</v>
      </c>
      <c r="DD579" t="s">
        <v>153</v>
      </c>
      <c r="DG579">
        <v>13928588</v>
      </c>
      <c r="DI579">
        <v>1</v>
      </c>
      <c r="DJ579">
        <v>0</v>
      </c>
      <c r="DK579">
        <v>1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25">
      <c r="A580" t="str">
        <f>"10/06/2022 20:19:20.693"</f>
        <v>10/06/2022 20:19:20.693</v>
      </c>
      <c r="C580" t="str">
        <f t="shared" si="62"/>
        <v>FFDFD3C0</v>
      </c>
      <c r="D580" t="s">
        <v>123</v>
      </c>
      <c r="E580">
        <v>27</v>
      </c>
      <c r="H580">
        <v>102</v>
      </c>
      <c r="I580" t="s">
        <v>151</v>
      </c>
      <c r="J580" t="s">
        <v>125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"20:19:20.445"</f>
        <v>20:19:20.445</v>
      </c>
      <c r="T580" t="str">
        <f>"20:19:20.145"</f>
        <v>20:19:20.145</v>
      </c>
      <c r="U580" t="str">
        <f t="shared" si="66"/>
        <v>A8A14F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9</v>
      </c>
      <c r="AF580" t="s">
        <v>125</v>
      </c>
      <c r="AG580">
        <v>0</v>
      </c>
      <c r="AH580">
        <v>3</v>
      </c>
      <c r="AI580">
        <v>1</v>
      </c>
      <c r="AJ580">
        <v>0</v>
      </c>
      <c r="AK580" t="s">
        <v>541</v>
      </c>
      <c r="AL580">
        <v>36.128582999999999</v>
      </c>
      <c r="AM580" t="s">
        <v>163</v>
      </c>
      <c r="AN580">
        <v>-79.945514000000003</v>
      </c>
      <c r="AO580">
        <v>100</v>
      </c>
      <c r="AP580">
        <v>1800</v>
      </c>
      <c r="AQ580" t="s">
        <v>129</v>
      </c>
      <c r="AR580">
        <v>57</v>
      </c>
      <c r="AS580">
        <v>51</v>
      </c>
      <c r="AT580">
        <v>256</v>
      </c>
      <c r="BB580" t="str">
        <f t="shared" si="67"/>
        <v>1200</v>
      </c>
      <c r="BC580">
        <v>1</v>
      </c>
      <c r="BD580" t="str">
        <f t="shared" si="63"/>
        <v xml:space="preserve">N655WP  </v>
      </c>
      <c r="BE580">
        <v>1</v>
      </c>
      <c r="BG580">
        <v>0</v>
      </c>
      <c r="BH580">
        <v>0</v>
      </c>
      <c r="BI580">
        <v>0</v>
      </c>
      <c r="BJ580">
        <v>1750</v>
      </c>
      <c r="BK580">
        <v>-50</v>
      </c>
      <c r="BL580" t="s">
        <v>180</v>
      </c>
      <c r="BM580">
        <v>1</v>
      </c>
      <c r="BN580">
        <v>1</v>
      </c>
      <c r="BO580">
        <v>1</v>
      </c>
      <c r="BP580">
        <v>0</v>
      </c>
      <c r="BS580">
        <v>0</v>
      </c>
      <c r="BT580">
        <v>0</v>
      </c>
      <c r="BU580">
        <v>0</v>
      </c>
      <c r="CE580" t="str">
        <f>"20:19:20.446"</f>
        <v>20:19:20.446</v>
      </c>
      <c r="CF580">
        <v>445776184</v>
      </c>
      <c r="CS580">
        <v>3</v>
      </c>
      <c r="CT580">
        <v>2</v>
      </c>
      <c r="CU580">
        <v>0</v>
      </c>
      <c r="CV580">
        <v>2</v>
      </c>
      <c r="CW580">
        <v>0</v>
      </c>
      <c r="CX580">
        <v>6</v>
      </c>
      <c r="CY580">
        <v>7</v>
      </c>
      <c r="CZ580" t="s">
        <v>131</v>
      </c>
      <c r="DA580">
        <v>403</v>
      </c>
      <c r="DB580">
        <v>0</v>
      </c>
      <c r="DC580" t="s">
        <v>199</v>
      </c>
      <c r="DD580" t="s">
        <v>200</v>
      </c>
      <c r="DG580">
        <v>333653</v>
      </c>
      <c r="DI580">
        <v>1</v>
      </c>
      <c r="DJ580">
        <v>0</v>
      </c>
      <c r="DK580">
        <v>0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25">
      <c r="A581" t="str">
        <f>"10/06/2022 20:19:20.693"</f>
        <v>10/06/2022 20:19:20.693</v>
      </c>
      <c r="C581" t="str">
        <f t="shared" si="62"/>
        <v>FFDFD3C0</v>
      </c>
      <c r="D581" t="s">
        <v>134</v>
      </c>
      <c r="E581">
        <v>4</v>
      </c>
      <c r="F581">
        <v>1004</v>
      </c>
      <c r="G581" t="s">
        <v>135</v>
      </c>
      <c r="J581" t="s">
        <v>136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"20:19:20.445"</f>
        <v>20:19:20.445</v>
      </c>
      <c r="T581" t="str">
        <f>"20:19:20.145"</f>
        <v>20:19:20.145</v>
      </c>
      <c r="U581" t="str">
        <f t="shared" si="66"/>
        <v>A8A14F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9</v>
      </c>
      <c r="AF581" t="s">
        <v>125</v>
      </c>
      <c r="AG581">
        <v>0</v>
      </c>
      <c r="AH581">
        <v>3</v>
      </c>
      <c r="AI581">
        <v>1</v>
      </c>
      <c r="AJ581">
        <v>0</v>
      </c>
      <c r="AK581" t="s">
        <v>541</v>
      </c>
      <c r="AL581">
        <v>36.128582999999999</v>
      </c>
      <c r="AM581" t="s">
        <v>163</v>
      </c>
      <c r="AN581">
        <v>-79.945514000000003</v>
      </c>
      <c r="AO581">
        <v>100</v>
      </c>
      <c r="AP581">
        <v>1800</v>
      </c>
      <c r="AQ581" t="s">
        <v>129</v>
      </c>
      <c r="AR581">
        <v>57</v>
      </c>
      <c r="AS581">
        <v>51</v>
      </c>
      <c r="AT581">
        <v>256</v>
      </c>
      <c r="BB581" t="str">
        <f t="shared" si="67"/>
        <v>1200</v>
      </c>
      <c r="BC581">
        <v>1</v>
      </c>
      <c r="BD581" t="str">
        <f t="shared" si="63"/>
        <v xml:space="preserve">N655WP  </v>
      </c>
      <c r="BE581">
        <v>1</v>
      </c>
      <c r="BG581">
        <v>0</v>
      </c>
      <c r="BH581">
        <v>0</v>
      </c>
      <c r="BI581">
        <v>0</v>
      </c>
      <c r="BJ581">
        <v>1750</v>
      </c>
      <c r="BK581">
        <v>-50</v>
      </c>
      <c r="BL581" t="s">
        <v>180</v>
      </c>
      <c r="BM581">
        <v>1</v>
      </c>
      <c r="BN581">
        <v>1</v>
      </c>
      <c r="BO581">
        <v>1</v>
      </c>
      <c r="BP581">
        <v>0</v>
      </c>
      <c r="BS581">
        <v>0</v>
      </c>
      <c r="BT581">
        <v>0</v>
      </c>
      <c r="BU581">
        <v>0</v>
      </c>
      <c r="CE581" t="str">
        <f>"20:19:20.446"</f>
        <v>20:19:20.446</v>
      </c>
      <c r="CF581">
        <v>445776184</v>
      </c>
      <c r="CS581">
        <v>3</v>
      </c>
      <c r="CT581">
        <v>2</v>
      </c>
      <c r="CU581">
        <v>0</v>
      </c>
      <c r="CV581">
        <v>2</v>
      </c>
      <c r="CW581">
        <v>0</v>
      </c>
      <c r="CX581">
        <v>6</v>
      </c>
      <c r="CY581">
        <v>7</v>
      </c>
      <c r="CZ581" t="s">
        <v>131</v>
      </c>
      <c r="DA581">
        <v>403</v>
      </c>
      <c r="DB581">
        <v>0</v>
      </c>
      <c r="DC581" t="s">
        <v>199</v>
      </c>
      <c r="DD581" t="s">
        <v>200</v>
      </c>
      <c r="DG581">
        <v>333653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25">
      <c r="A582" t="str">
        <f>"10/06/2022 20:19:20.724"</f>
        <v>10/06/2022 20:19:20.724</v>
      </c>
      <c r="C582" t="str">
        <f t="shared" si="62"/>
        <v>FFDFD3C0</v>
      </c>
      <c r="D582" t="s">
        <v>123</v>
      </c>
      <c r="E582">
        <v>25</v>
      </c>
      <c r="H582">
        <v>100</v>
      </c>
      <c r="I582" t="s">
        <v>124</v>
      </c>
      <c r="J582" t="s">
        <v>125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"20:19:20.445"</f>
        <v>20:19:20.445</v>
      </c>
      <c r="T582" t="str">
        <f>"20:19:20.145"</f>
        <v>20:19:20.145</v>
      </c>
      <c r="U582" t="str">
        <f t="shared" si="66"/>
        <v>A8A14F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9</v>
      </c>
      <c r="AF582" t="s">
        <v>125</v>
      </c>
      <c r="AG582">
        <v>0</v>
      </c>
      <c r="AH582">
        <v>3</v>
      </c>
      <c r="AI582">
        <v>1</v>
      </c>
      <c r="AJ582">
        <v>0</v>
      </c>
      <c r="AK582" t="s">
        <v>541</v>
      </c>
      <c r="AL582">
        <v>36.128582999999999</v>
      </c>
      <c r="AM582" t="s">
        <v>163</v>
      </c>
      <c r="AN582">
        <v>-79.945514000000003</v>
      </c>
      <c r="AO582">
        <v>100</v>
      </c>
      <c r="AP582">
        <v>1800</v>
      </c>
      <c r="AQ582" t="s">
        <v>129</v>
      </c>
      <c r="AR582">
        <v>57</v>
      </c>
      <c r="AS582">
        <v>51</v>
      </c>
      <c r="AT582">
        <v>256</v>
      </c>
      <c r="BB582" t="str">
        <f t="shared" si="67"/>
        <v>1200</v>
      </c>
      <c r="BC582">
        <v>1</v>
      </c>
      <c r="BD582" t="str">
        <f t="shared" si="63"/>
        <v xml:space="preserve">N655WP  </v>
      </c>
      <c r="BE582">
        <v>1</v>
      </c>
      <c r="BG582">
        <v>0</v>
      </c>
      <c r="BH582">
        <v>0</v>
      </c>
      <c r="BI582">
        <v>0</v>
      </c>
      <c r="BJ582">
        <v>1750</v>
      </c>
      <c r="BK582">
        <v>-50</v>
      </c>
      <c r="BL582" t="s">
        <v>180</v>
      </c>
      <c r="BM582">
        <v>1</v>
      </c>
      <c r="BN582">
        <v>1</v>
      </c>
      <c r="BO582">
        <v>1</v>
      </c>
      <c r="BP582">
        <v>0</v>
      </c>
      <c r="BS582">
        <v>0</v>
      </c>
      <c r="BT582">
        <v>0</v>
      </c>
      <c r="BU582">
        <v>0</v>
      </c>
      <c r="CE582" t="str">
        <f>"20:19:20.446"</f>
        <v>20:19:20.446</v>
      </c>
      <c r="CF582">
        <v>445776184</v>
      </c>
      <c r="CS582">
        <v>3</v>
      </c>
      <c r="CT582">
        <v>2</v>
      </c>
      <c r="CU582">
        <v>0</v>
      </c>
      <c r="CV582">
        <v>2</v>
      </c>
      <c r="CW582">
        <v>0</v>
      </c>
      <c r="CX582">
        <v>6</v>
      </c>
      <c r="CY582">
        <v>7</v>
      </c>
      <c r="CZ582" t="s">
        <v>131</v>
      </c>
      <c r="DA582">
        <v>403</v>
      </c>
      <c r="DB582">
        <v>0</v>
      </c>
      <c r="DC582" t="s">
        <v>199</v>
      </c>
      <c r="DD582" t="s">
        <v>200</v>
      </c>
      <c r="DG582">
        <v>333653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25">
      <c r="A583" t="str">
        <f>"10/06/2022 20:19:21.943"</f>
        <v>10/06/2022 20:19:21.943</v>
      </c>
      <c r="C583" t="str">
        <f t="shared" si="62"/>
        <v>FFDFD3C0</v>
      </c>
      <c r="D583" t="s">
        <v>134</v>
      </c>
      <c r="E583">
        <v>5</v>
      </c>
      <c r="F583">
        <v>1005</v>
      </c>
      <c r="G583" t="s">
        <v>155</v>
      </c>
      <c r="J583" t="s">
        <v>136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"20:19:21.594"</f>
        <v>20:19:21.594</v>
      </c>
      <c r="T583" t="str">
        <f>"20:19:21.094"</f>
        <v>20:19:21.094</v>
      </c>
      <c r="U583" t="str">
        <f t="shared" si="66"/>
        <v>A8A14F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9</v>
      </c>
      <c r="AF583" t="s">
        <v>145</v>
      </c>
      <c r="AG583">
        <v>0</v>
      </c>
      <c r="AH583">
        <v>3</v>
      </c>
      <c r="AI583">
        <v>1</v>
      </c>
      <c r="AJ583">
        <v>0</v>
      </c>
      <c r="AK583" t="s">
        <v>542</v>
      </c>
      <c r="AL583">
        <v>36.128861999999998</v>
      </c>
      <c r="AM583" t="s">
        <v>543</v>
      </c>
      <c r="AN583">
        <v>-79.945171000000002</v>
      </c>
      <c r="AO583">
        <v>100</v>
      </c>
      <c r="AP583">
        <v>1800</v>
      </c>
      <c r="AQ583" t="s">
        <v>129</v>
      </c>
      <c r="AR583">
        <v>55</v>
      </c>
      <c r="AS583">
        <v>52</v>
      </c>
      <c r="AT583">
        <v>256</v>
      </c>
      <c r="BB583" t="str">
        <f t="shared" si="67"/>
        <v>1200</v>
      </c>
      <c r="BC583">
        <v>1</v>
      </c>
      <c r="BD583" t="str">
        <f t="shared" si="63"/>
        <v xml:space="preserve">N655WP  </v>
      </c>
      <c r="BE583">
        <v>1</v>
      </c>
      <c r="BG583">
        <v>0</v>
      </c>
      <c r="BH583">
        <v>0</v>
      </c>
      <c r="BI583">
        <v>0</v>
      </c>
      <c r="BJ583">
        <v>1750</v>
      </c>
      <c r="BK583">
        <v>-50</v>
      </c>
      <c r="BL583" t="s">
        <v>148</v>
      </c>
      <c r="BM583">
        <v>1</v>
      </c>
      <c r="BN583">
        <v>1</v>
      </c>
      <c r="BO583">
        <v>1</v>
      </c>
      <c r="BP583">
        <v>0</v>
      </c>
      <c r="BS583">
        <v>0</v>
      </c>
      <c r="BT583">
        <v>0</v>
      </c>
      <c r="BU583">
        <v>0</v>
      </c>
      <c r="CE583" t="str">
        <f>"20:19:21.601"</f>
        <v>20:19:21.601</v>
      </c>
      <c r="CF583">
        <v>600603241</v>
      </c>
      <c r="CS583">
        <v>3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131</v>
      </c>
      <c r="DA583">
        <v>404</v>
      </c>
      <c r="DB583">
        <v>0</v>
      </c>
      <c r="DC583" t="s">
        <v>152</v>
      </c>
      <c r="DD583" t="s">
        <v>153</v>
      </c>
      <c r="DG583">
        <v>13929044</v>
      </c>
      <c r="DI583">
        <v>1</v>
      </c>
      <c r="DJ583">
        <v>0</v>
      </c>
      <c r="DK583">
        <v>0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25">
      <c r="A584" t="str">
        <f>"10/06/2022 20:19:21.943"</f>
        <v>10/06/2022 20:19:21.943</v>
      </c>
      <c r="C584" t="str">
        <f t="shared" si="62"/>
        <v>FFDFD3C0</v>
      </c>
      <c r="D584" t="s">
        <v>123</v>
      </c>
      <c r="E584">
        <v>27</v>
      </c>
      <c r="H584">
        <v>102</v>
      </c>
      <c r="I584" t="s">
        <v>151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"20:19:21.594"</f>
        <v>20:19:21.594</v>
      </c>
      <c r="T584" t="str">
        <f>"20:19:21.594"</f>
        <v>20:19:21.594</v>
      </c>
      <c r="U584" t="str">
        <f t="shared" si="66"/>
        <v>A8A14F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9</v>
      </c>
      <c r="AF584" t="s">
        <v>125</v>
      </c>
      <c r="AG584">
        <v>0</v>
      </c>
      <c r="AH584">
        <v>3</v>
      </c>
      <c r="AI584">
        <v>1</v>
      </c>
      <c r="AJ584">
        <v>0</v>
      </c>
      <c r="AK584" t="s">
        <v>542</v>
      </c>
      <c r="AL584">
        <v>36.128861999999998</v>
      </c>
      <c r="AM584" t="s">
        <v>543</v>
      </c>
      <c r="AN584">
        <v>-79.945171000000002</v>
      </c>
      <c r="AO584">
        <v>100</v>
      </c>
      <c r="AP584">
        <v>1800</v>
      </c>
      <c r="AQ584" t="s">
        <v>129</v>
      </c>
      <c r="AR584">
        <v>54</v>
      </c>
      <c r="AS584">
        <v>53</v>
      </c>
      <c r="AT584">
        <v>192</v>
      </c>
      <c r="BB584" t="str">
        <f t="shared" si="67"/>
        <v>1200</v>
      </c>
      <c r="BC584">
        <v>1</v>
      </c>
      <c r="BD584" t="str">
        <f t="shared" si="63"/>
        <v xml:space="preserve">N655WP  </v>
      </c>
      <c r="BE584">
        <v>1</v>
      </c>
      <c r="BG584">
        <v>0</v>
      </c>
      <c r="BH584">
        <v>0</v>
      </c>
      <c r="BI584">
        <v>0</v>
      </c>
      <c r="BJ584">
        <v>1750</v>
      </c>
      <c r="BK584">
        <v>-50</v>
      </c>
      <c r="BL584" t="s">
        <v>180</v>
      </c>
      <c r="BM584">
        <v>1</v>
      </c>
      <c r="BN584">
        <v>1</v>
      </c>
      <c r="BO584">
        <v>1</v>
      </c>
      <c r="BP584">
        <v>0</v>
      </c>
      <c r="BS584">
        <v>0</v>
      </c>
      <c r="BT584">
        <v>0</v>
      </c>
      <c r="BU584">
        <v>0</v>
      </c>
      <c r="CE584" t="str">
        <f>"20:19:21.601"</f>
        <v>20:19:21.601</v>
      </c>
      <c r="CF584">
        <v>600663660</v>
      </c>
      <c r="CS584">
        <v>3</v>
      </c>
      <c r="CT584">
        <v>2</v>
      </c>
      <c r="CU584">
        <v>0</v>
      </c>
      <c r="CV584">
        <v>2</v>
      </c>
      <c r="CW584">
        <v>0</v>
      </c>
      <c r="CX584">
        <v>6</v>
      </c>
      <c r="CY584">
        <v>7</v>
      </c>
      <c r="CZ584" t="s">
        <v>131</v>
      </c>
      <c r="DA584">
        <v>403</v>
      </c>
      <c r="DB584">
        <v>0</v>
      </c>
      <c r="DC584" t="s">
        <v>199</v>
      </c>
      <c r="DD584" t="s">
        <v>200</v>
      </c>
      <c r="DG584">
        <v>335763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25">
      <c r="A585" t="str">
        <f>"10/06/2022 20:19:21.943"</f>
        <v>10/06/2022 20:19:21.943</v>
      </c>
      <c r="C585" t="str">
        <f t="shared" si="62"/>
        <v>FFDFD3C0</v>
      </c>
      <c r="D585" t="s">
        <v>134</v>
      </c>
      <c r="E585">
        <v>4</v>
      </c>
      <c r="F585">
        <v>1004</v>
      </c>
      <c r="G585" t="s">
        <v>135</v>
      </c>
      <c r="J585" t="s">
        <v>136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"20:19:21.594"</f>
        <v>20:19:21.594</v>
      </c>
      <c r="T585" t="str">
        <f>"20:19:21.594"</f>
        <v>20:19:21.594</v>
      </c>
      <c r="U585" t="str">
        <f t="shared" si="66"/>
        <v>A8A14F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9</v>
      </c>
      <c r="AF585" t="s">
        <v>125</v>
      </c>
      <c r="AG585">
        <v>0</v>
      </c>
      <c r="AH585">
        <v>3</v>
      </c>
      <c r="AI585">
        <v>1</v>
      </c>
      <c r="AJ585">
        <v>0</v>
      </c>
      <c r="AK585" t="s">
        <v>542</v>
      </c>
      <c r="AL585">
        <v>36.128861999999998</v>
      </c>
      <c r="AM585" t="s">
        <v>543</v>
      </c>
      <c r="AN585">
        <v>-79.945171000000002</v>
      </c>
      <c r="AO585">
        <v>100</v>
      </c>
      <c r="AP585">
        <v>1800</v>
      </c>
      <c r="AQ585" t="s">
        <v>129</v>
      </c>
      <c r="AR585">
        <v>54</v>
      </c>
      <c r="AS585">
        <v>53</v>
      </c>
      <c r="AT585">
        <v>192</v>
      </c>
      <c r="BB585" t="str">
        <f t="shared" si="67"/>
        <v>1200</v>
      </c>
      <c r="BC585">
        <v>1</v>
      </c>
      <c r="BD585" t="str">
        <f t="shared" si="63"/>
        <v xml:space="preserve">N655WP  </v>
      </c>
      <c r="BE585">
        <v>1</v>
      </c>
      <c r="BG585">
        <v>0</v>
      </c>
      <c r="BH585">
        <v>0</v>
      </c>
      <c r="BI585">
        <v>0</v>
      </c>
      <c r="BJ585">
        <v>1750</v>
      </c>
      <c r="BK585">
        <v>-50</v>
      </c>
      <c r="BL585" t="s">
        <v>180</v>
      </c>
      <c r="BM585">
        <v>1</v>
      </c>
      <c r="BN585">
        <v>1</v>
      </c>
      <c r="BO585">
        <v>1</v>
      </c>
      <c r="BP585">
        <v>0</v>
      </c>
      <c r="BS585">
        <v>0</v>
      </c>
      <c r="BT585">
        <v>0</v>
      </c>
      <c r="BU585">
        <v>0</v>
      </c>
      <c r="CE585" t="str">
        <f>"20:19:21.601"</f>
        <v>20:19:21.601</v>
      </c>
      <c r="CF585">
        <v>600663660</v>
      </c>
      <c r="CS585">
        <v>3</v>
      </c>
      <c r="CT585">
        <v>2</v>
      </c>
      <c r="CU585">
        <v>0</v>
      </c>
      <c r="CV585">
        <v>2</v>
      </c>
      <c r="CW585">
        <v>0</v>
      </c>
      <c r="CX585">
        <v>6</v>
      </c>
      <c r="CY585">
        <v>7</v>
      </c>
      <c r="CZ585" t="s">
        <v>131</v>
      </c>
      <c r="DA585">
        <v>403</v>
      </c>
      <c r="DB585">
        <v>0</v>
      </c>
      <c r="DC585" t="s">
        <v>199</v>
      </c>
      <c r="DD585" t="s">
        <v>200</v>
      </c>
      <c r="DG585">
        <v>335763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25">
      <c r="A586" t="str">
        <f>"10/06/2022 20:19:21.943"</f>
        <v>10/06/2022 20:19:21.943</v>
      </c>
      <c r="C586" t="str">
        <f t="shared" si="62"/>
        <v>FFDFD3C0</v>
      </c>
      <c r="D586" t="s">
        <v>123</v>
      </c>
      <c r="E586">
        <v>25</v>
      </c>
      <c r="H586">
        <v>100</v>
      </c>
      <c r="I586" t="s">
        <v>124</v>
      </c>
      <c r="J586" t="s">
        <v>125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"20:19:21.594"</f>
        <v>20:19:21.594</v>
      </c>
      <c r="T586" t="str">
        <f>"20:19:21.594"</f>
        <v>20:19:21.594</v>
      </c>
      <c r="U586" t="str">
        <f t="shared" si="66"/>
        <v>A8A14F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9</v>
      </c>
      <c r="AF586" t="s">
        <v>125</v>
      </c>
      <c r="AG586">
        <v>0</v>
      </c>
      <c r="AH586">
        <v>3</v>
      </c>
      <c r="AI586">
        <v>1</v>
      </c>
      <c r="AJ586">
        <v>0</v>
      </c>
      <c r="AK586" t="s">
        <v>542</v>
      </c>
      <c r="AL586">
        <v>36.128861999999998</v>
      </c>
      <c r="AM586" t="s">
        <v>543</v>
      </c>
      <c r="AN586">
        <v>-79.945171000000002</v>
      </c>
      <c r="AO586">
        <v>100</v>
      </c>
      <c r="AP586">
        <v>1800</v>
      </c>
      <c r="AQ586" t="s">
        <v>129</v>
      </c>
      <c r="AR586">
        <v>54</v>
      </c>
      <c r="AS586">
        <v>53</v>
      </c>
      <c r="AT586">
        <v>192</v>
      </c>
      <c r="BB586" t="str">
        <f t="shared" si="67"/>
        <v>1200</v>
      </c>
      <c r="BC586">
        <v>1</v>
      </c>
      <c r="BD586" t="str">
        <f t="shared" si="63"/>
        <v xml:space="preserve">N655WP  </v>
      </c>
      <c r="BE586">
        <v>1</v>
      </c>
      <c r="BG586">
        <v>0</v>
      </c>
      <c r="BH586">
        <v>0</v>
      </c>
      <c r="BI586">
        <v>0</v>
      </c>
      <c r="BJ586">
        <v>1750</v>
      </c>
      <c r="BK586">
        <v>-50</v>
      </c>
      <c r="BL586" t="s">
        <v>180</v>
      </c>
      <c r="BM586">
        <v>1</v>
      </c>
      <c r="BN586">
        <v>1</v>
      </c>
      <c r="BO586">
        <v>1</v>
      </c>
      <c r="BP586">
        <v>0</v>
      </c>
      <c r="BS586">
        <v>0</v>
      </c>
      <c r="BT586">
        <v>0</v>
      </c>
      <c r="BU586">
        <v>0</v>
      </c>
      <c r="CE586" t="str">
        <f>"20:19:21.601"</f>
        <v>20:19:21.601</v>
      </c>
      <c r="CF586">
        <v>600663660</v>
      </c>
      <c r="CS586">
        <v>3</v>
      </c>
      <c r="CT586">
        <v>2</v>
      </c>
      <c r="CU586">
        <v>0</v>
      </c>
      <c r="CV586">
        <v>2</v>
      </c>
      <c r="CW586">
        <v>0</v>
      </c>
      <c r="CX586">
        <v>6</v>
      </c>
      <c r="CY586">
        <v>7</v>
      </c>
      <c r="CZ586" t="s">
        <v>131</v>
      </c>
      <c r="DA586">
        <v>403</v>
      </c>
      <c r="DB586">
        <v>0</v>
      </c>
      <c r="DC586" t="s">
        <v>199</v>
      </c>
      <c r="DD586" t="s">
        <v>200</v>
      </c>
      <c r="DG586">
        <v>335763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25">
      <c r="A587" t="str">
        <f>"10/06/2022 20:19:22.818"</f>
        <v>10/06/2022 20:19:22.818</v>
      </c>
      <c r="C587" t="str">
        <f t="shared" si="62"/>
        <v>FFDFD3C0</v>
      </c>
      <c r="D587" t="s">
        <v>123</v>
      </c>
      <c r="E587">
        <v>25</v>
      </c>
      <c r="H587">
        <v>100</v>
      </c>
      <c r="I587" t="s">
        <v>124</v>
      </c>
      <c r="J587" t="s">
        <v>125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"20:19:22.648"</f>
        <v>20:19:22.648</v>
      </c>
      <c r="T587" t="str">
        <f>"20:19:22.148"</f>
        <v>20:19:22.148</v>
      </c>
      <c r="U587" t="str">
        <f t="shared" si="66"/>
        <v>A8A14F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9</v>
      </c>
      <c r="AF587" t="s">
        <v>125</v>
      </c>
      <c r="AG587">
        <v>0</v>
      </c>
      <c r="AH587">
        <v>3</v>
      </c>
      <c r="AI587">
        <v>1</v>
      </c>
      <c r="AJ587">
        <v>0</v>
      </c>
      <c r="AK587" t="s">
        <v>544</v>
      </c>
      <c r="AL587">
        <v>36.129140999999997</v>
      </c>
      <c r="AM587" t="s">
        <v>545</v>
      </c>
      <c r="AN587">
        <v>-79.944869999999995</v>
      </c>
      <c r="AO587">
        <v>100</v>
      </c>
      <c r="AP587">
        <v>1800</v>
      </c>
      <c r="AQ587" t="s">
        <v>129</v>
      </c>
      <c r="AR587">
        <v>54</v>
      </c>
      <c r="AS587">
        <v>53</v>
      </c>
      <c r="AT587">
        <v>0</v>
      </c>
      <c r="BB587" t="str">
        <f t="shared" si="67"/>
        <v>1200</v>
      </c>
      <c r="BC587">
        <v>1</v>
      </c>
      <c r="BD587" t="str">
        <f t="shared" si="63"/>
        <v xml:space="preserve">N655WP  </v>
      </c>
      <c r="BE587">
        <v>1</v>
      </c>
      <c r="BG587">
        <v>0</v>
      </c>
      <c r="BH587">
        <v>0</v>
      </c>
      <c r="BI587">
        <v>0</v>
      </c>
      <c r="BJ587">
        <v>1750</v>
      </c>
      <c r="BK587">
        <v>-50</v>
      </c>
      <c r="BL587" t="s">
        <v>180</v>
      </c>
      <c r="BM587">
        <v>1</v>
      </c>
      <c r="BN587">
        <v>1</v>
      </c>
      <c r="BO587">
        <v>1</v>
      </c>
      <c r="BP587">
        <v>0</v>
      </c>
      <c r="BS587">
        <v>0</v>
      </c>
      <c r="BT587">
        <v>0</v>
      </c>
      <c r="BU587">
        <v>0</v>
      </c>
      <c r="CE587" t="str">
        <f>"20:19:22.651"</f>
        <v>20:19:22.651</v>
      </c>
      <c r="CF587">
        <v>650501135</v>
      </c>
      <c r="CS587">
        <v>3</v>
      </c>
      <c r="CT587">
        <v>2</v>
      </c>
      <c r="CU587">
        <v>0</v>
      </c>
      <c r="CV587">
        <v>2</v>
      </c>
      <c r="CW587">
        <v>0</v>
      </c>
      <c r="CX587">
        <v>7</v>
      </c>
      <c r="CY587">
        <v>7</v>
      </c>
      <c r="CZ587" t="s">
        <v>131</v>
      </c>
      <c r="DA587">
        <v>404</v>
      </c>
      <c r="DB587">
        <v>0</v>
      </c>
      <c r="DC587" t="s">
        <v>152</v>
      </c>
      <c r="DD587" t="s">
        <v>153</v>
      </c>
      <c r="DG587">
        <v>13929255</v>
      </c>
      <c r="DI587">
        <v>1</v>
      </c>
      <c r="DJ587">
        <v>0</v>
      </c>
      <c r="DK587">
        <v>0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25">
      <c r="A588" t="str">
        <f>"10/06/2022 20:19:22.818"</f>
        <v>10/06/2022 20:19:22.818</v>
      </c>
      <c r="C588" t="str">
        <f t="shared" si="62"/>
        <v>FFDFD3C0</v>
      </c>
      <c r="D588" t="s">
        <v>134</v>
      </c>
      <c r="E588">
        <v>4</v>
      </c>
      <c r="F588">
        <v>1004</v>
      </c>
      <c r="G588" t="s">
        <v>135</v>
      </c>
      <c r="J588" t="s">
        <v>136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"20:19:22.648"</f>
        <v>20:19:22.648</v>
      </c>
      <c r="T588" t="str">
        <f>"20:19:22.148"</f>
        <v>20:19:22.148</v>
      </c>
      <c r="U588" t="str">
        <f t="shared" si="66"/>
        <v>A8A14F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9</v>
      </c>
      <c r="AF588" t="s">
        <v>125</v>
      </c>
      <c r="AG588">
        <v>0</v>
      </c>
      <c r="AH588">
        <v>3</v>
      </c>
      <c r="AI588">
        <v>1</v>
      </c>
      <c r="AJ588">
        <v>0</v>
      </c>
      <c r="AK588" t="s">
        <v>544</v>
      </c>
      <c r="AL588">
        <v>36.129140999999997</v>
      </c>
      <c r="AM588" t="s">
        <v>545</v>
      </c>
      <c r="AN588">
        <v>-79.944869999999995</v>
      </c>
      <c r="AO588">
        <v>100</v>
      </c>
      <c r="AP588">
        <v>1800</v>
      </c>
      <c r="AQ588" t="s">
        <v>129</v>
      </c>
      <c r="AR588">
        <v>54</v>
      </c>
      <c r="AS588">
        <v>53</v>
      </c>
      <c r="AT588">
        <v>0</v>
      </c>
      <c r="BB588" t="str">
        <f t="shared" si="67"/>
        <v>1200</v>
      </c>
      <c r="BC588">
        <v>1</v>
      </c>
      <c r="BD588" t="str">
        <f t="shared" si="63"/>
        <v xml:space="preserve">N655WP  </v>
      </c>
      <c r="BE588">
        <v>1</v>
      </c>
      <c r="BG588">
        <v>0</v>
      </c>
      <c r="BH588">
        <v>0</v>
      </c>
      <c r="BI588">
        <v>0</v>
      </c>
      <c r="BJ588">
        <v>1750</v>
      </c>
      <c r="BK588">
        <v>-50</v>
      </c>
      <c r="BL588" t="s">
        <v>180</v>
      </c>
      <c r="BM588">
        <v>1</v>
      </c>
      <c r="BN588">
        <v>1</v>
      </c>
      <c r="BO588">
        <v>1</v>
      </c>
      <c r="BP588">
        <v>0</v>
      </c>
      <c r="BS588">
        <v>0</v>
      </c>
      <c r="BT588">
        <v>0</v>
      </c>
      <c r="BU588">
        <v>0</v>
      </c>
      <c r="CE588" t="str">
        <f>"20:19:22.651"</f>
        <v>20:19:22.651</v>
      </c>
      <c r="CF588">
        <v>650501135</v>
      </c>
      <c r="CS588">
        <v>3</v>
      </c>
      <c r="CT588">
        <v>2</v>
      </c>
      <c r="CU588">
        <v>0</v>
      </c>
      <c r="CV588">
        <v>2</v>
      </c>
      <c r="CW588">
        <v>0</v>
      </c>
      <c r="CX588">
        <v>7</v>
      </c>
      <c r="CY588">
        <v>7</v>
      </c>
      <c r="CZ588" t="s">
        <v>131</v>
      </c>
      <c r="DA588">
        <v>404</v>
      </c>
      <c r="DB588">
        <v>0</v>
      </c>
      <c r="DC588" t="s">
        <v>152</v>
      </c>
      <c r="DD588" t="s">
        <v>153</v>
      </c>
      <c r="DG588">
        <v>13929255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25">
      <c r="A589" t="str">
        <f>"10/06/2022 20:19:22.865"</f>
        <v>10/06/2022 20:19:22.865</v>
      </c>
      <c r="C589" t="str">
        <f t="shared" si="62"/>
        <v>FFDFD3C0</v>
      </c>
      <c r="D589" t="s">
        <v>134</v>
      </c>
      <c r="E589">
        <v>5</v>
      </c>
      <c r="F589">
        <v>1005</v>
      </c>
      <c r="G589" t="s">
        <v>155</v>
      </c>
      <c r="J589" t="s">
        <v>136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"20:19:22.648"</f>
        <v>20:19:22.648</v>
      </c>
      <c r="T589" t="str">
        <f>"20:19:22.148"</f>
        <v>20:19:22.148</v>
      </c>
      <c r="U589" t="str">
        <f t="shared" si="66"/>
        <v>A8A14F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9</v>
      </c>
      <c r="AF589" t="s">
        <v>145</v>
      </c>
      <c r="AG589">
        <v>0</v>
      </c>
      <c r="AH589">
        <v>3</v>
      </c>
      <c r="AI589">
        <v>1</v>
      </c>
      <c r="AJ589">
        <v>0</v>
      </c>
      <c r="AK589" t="s">
        <v>544</v>
      </c>
      <c r="AL589">
        <v>36.129140999999997</v>
      </c>
      <c r="AM589" t="s">
        <v>545</v>
      </c>
      <c r="AN589">
        <v>-79.944869999999995</v>
      </c>
      <c r="AO589">
        <v>100</v>
      </c>
      <c r="AP589">
        <v>1800</v>
      </c>
      <c r="AQ589" t="s">
        <v>129</v>
      </c>
      <c r="AR589">
        <v>54</v>
      </c>
      <c r="AS589">
        <v>53</v>
      </c>
      <c r="AT589">
        <v>0</v>
      </c>
      <c r="BB589" t="str">
        <f t="shared" si="67"/>
        <v>1200</v>
      </c>
      <c r="BC589">
        <v>1</v>
      </c>
      <c r="BD589" t="str">
        <f t="shared" si="63"/>
        <v xml:space="preserve">N655WP  </v>
      </c>
      <c r="BE589">
        <v>1</v>
      </c>
      <c r="BG589">
        <v>0</v>
      </c>
      <c r="BH589">
        <v>0</v>
      </c>
      <c r="BI589">
        <v>0</v>
      </c>
      <c r="BJ589">
        <v>1750</v>
      </c>
      <c r="BK589">
        <v>-50</v>
      </c>
      <c r="BL589" t="s">
        <v>148</v>
      </c>
      <c r="BM589">
        <v>1</v>
      </c>
      <c r="BN589">
        <v>1</v>
      </c>
      <c r="BO589">
        <v>1</v>
      </c>
      <c r="BP589">
        <v>0</v>
      </c>
      <c r="BS589">
        <v>0</v>
      </c>
      <c r="BT589">
        <v>0</v>
      </c>
      <c r="BU589">
        <v>0</v>
      </c>
      <c r="CE589" t="str">
        <f>"20:19:22.651"</f>
        <v>20:19:22.651</v>
      </c>
      <c r="CF589">
        <v>650501135</v>
      </c>
      <c r="CS589">
        <v>3</v>
      </c>
      <c r="CT589">
        <v>2</v>
      </c>
      <c r="CU589">
        <v>0</v>
      </c>
      <c r="CV589">
        <v>2</v>
      </c>
      <c r="CW589">
        <v>0</v>
      </c>
      <c r="CX589">
        <v>7</v>
      </c>
      <c r="CY589">
        <v>7</v>
      </c>
      <c r="CZ589" t="s">
        <v>131</v>
      </c>
      <c r="DA589">
        <v>404</v>
      </c>
      <c r="DB589">
        <v>0</v>
      </c>
      <c r="DC589" t="s">
        <v>152</v>
      </c>
      <c r="DD589" t="s">
        <v>153</v>
      </c>
      <c r="DG589">
        <v>13929255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25">
      <c r="A590" t="str">
        <f>"10/06/2022 20:19:22.865"</f>
        <v>10/06/2022 20:19:22.865</v>
      </c>
      <c r="C590" t="str">
        <f t="shared" si="62"/>
        <v>FFDFD3C0</v>
      </c>
      <c r="D590" t="s">
        <v>123</v>
      </c>
      <c r="E590">
        <v>27</v>
      </c>
      <c r="H590">
        <v>102</v>
      </c>
      <c r="I590" t="s">
        <v>151</v>
      </c>
      <c r="J590" t="s">
        <v>125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"20:19:22.648"</f>
        <v>20:19:22.648</v>
      </c>
      <c r="T590" t="str">
        <f>"20:19:22.148"</f>
        <v>20:19:22.148</v>
      </c>
      <c r="U590" t="str">
        <f t="shared" si="66"/>
        <v>A8A14F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9</v>
      </c>
      <c r="AF590" t="s">
        <v>125</v>
      </c>
      <c r="AG590">
        <v>0</v>
      </c>
      <c r="AH590">
        <v>3</v>
      </c>
      <c r="AI590">
        <v>1</v>
      </c>
      <c r="AJ590">
        <v>0</v>
      </c>
      <c r="AK590" t="s">
        <v>544</v>
      </c>
      <c r="AL590">
        <v>36.129140999999997</v>
      </c>
      <c r="AM590" t="s">
        <v>545</v>
      </c>
      <c r="AN590">
        <v>-79.944869999999995</v>
      </c>
      <c r="AO590">
        <v>100</v>
      </c>
      <c r="AP590">
        <v>1800</v>
      </c>
      <c r="AQ590" t="s">
        <v>129</v>
      </c>
      <c r="AR590">
        <v>54</v>
      </c>
      <c r="AS590">
        <v>53</v>
      </c>
      <c r="AT590">
        <v>0</v>
      </c>
      <c r="BB590" t="str">
        <f t="shared" si="67"/>
        <v>1200</v>
      </c>
      <c r="BC590">
        <v>1</v>
      </c>
      <c r="BD590" t="str">
        <f t="shared" si="63"/>
        <v xml:space="preserve">N655WP  </v>
      </c>
      <c r="BE590">
        <v>1</v>
      </c>
      <c r="BG590">
        <v>0</v>
      </c>
      <c r="BH590">
        <v>0</v>
      </c>
      <c r="BI590">
        <v>0</v>
      </c>
      <c r="BJ590">
        <v>1750</v>
      </c>
      <c r="BK590">
        <v>-50</v>
      </c>
      <c r="BL590" t="s">
        <v>180</v>
      </c>
      <c r="BM590">
        <v>1</v>
      </c>
      <c r="BN590">
        <v>1</v>
      </c>
      <c r="BO590">
        <v>1</v>
      </c>
      <c r="BP590">
        <v>0</v>
      </c>
      <c r="BS590">
        <v>0</v>
      </c>
      <c r="BT590">
        <v>0</v>
      </c>
      <c r="BU590">
        <v>0</v>
      </c>
      <c r="CE590" t="str">
        <f>"20:19:22.651"</f>
        <v>20:19:22.651</v>
      </c>
      <c r="CF590">
        <v>650501135</v>
      </c>
      <c r="CS590">
        <v>3</v>
      </c>
      <c r="CT590">
        <v>2</v>
      </c>
      <c r="CU590">
        <v>0</v>
      </c>
      <c r="CV590">
        <v>2</v>
      </c>
      <c r="CW590">
        <v>0</v>
      </c>
      <c r="CX590">
        <v>7</v>
      </c>
      <c r="CY590">
        <v>7</v>
      </c>
      <c r="CZ590" t="s">
        <v>131</v>
      </c>
      <c r="DA590">
        <v>404</v>
      </c>
      <c r="DB590">
        <v>0</v>
      </c>
      <c r="DC590" t="s">
        <v>152</v>
      </c>
      <c r="DD590" t="s">
        <v>153</v>
      </c>
      <c r="DG590">
        <v>13929255</v>
      </c>
      <c r="DI590">
        <v>1</v>
      </c>
      <c r="DJ590">
        <v>0</v>
      </c>
      <c r="DK590">
        <v>0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25">
      <c r="A591" t="str">
        <f>"10/06/2022 20:19:24.021"</f>
        <v>10/06/2022 20:19:24.021</v>
      </c>
      <c r="C591" t="str">
        <f t="shared" si="62"/>
        <v>FFDFD3C0</v>
      </c>
      <c r="D591" t="s">
        <v>123</v>
      </c>
      <c r="E591">
        <v>27</v>
      </c>
      <c r="H591">
        <v>102</v>
      </c>
      <c r="I591" t="s">
        <v>151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"20:19:23.609"</f>
        <v>20:19:23.609</v>
      </c>
      <c r="T591" t="str">
        <f>"20:19:23.309"</f>
        <v>20:19:23.309</v>
      </c>
      <c r="U591" t="str">
        <f t="shared" si="66"/>
        <v>A8A14F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9</v>
      </c>
      <c r="AF591" t="s">
        <v>125</v>
      </c>
      <c r="AG591">
        <v>0</v>
      </c>
      <c r="AH591">
        <v>3</v>
      </c>
      <c r="AI591">
        <v>1</v>
      </c>
      <c r="AJ591">
        <v>0</v>
      </c>
      <c r="AK591" t="s">
        <v>546</v>
      </c>
      <c r="AL591">
        <v>36.129376999999998</v>
      </c>
      <c r="AM591" t="s">
        <v>547</v>
      </c>
      <c r="AN591">
        <v>-79.944526999999994</v>
      </c>
      <c r="AO591">
        <v>100</v>
      </c>
      <c r="AP591">
        <v>1800</v>
      </c>
      <c r="AQ591" t="s">
        <v>129</v>
      </c>
      <c r="AR591">
        <v>55</v>
      </c>
      <c r="AS591">
        <v>53</v>
      </c>
      <c r="AT591">
        <v>-192</v>
      </c>
      <c r="BB591" t="str">
        <f t="shared" si="67"/>
        <v>1200</v>
      </c>
      <c r="BC591">
        <v>1</v>
      </c>
      <c r="BD591" t="str">
        <f t="shared" si="63"/>
        <v xml:space="preserve">N655WP  </v>
      </c>
      <c r="BE591">
        <v>1</v>
      </c>
      <c r="BG591">
        <v>0</v>
      </c>
      <c r="BH591">
        <v>0</v>
      </c>
      <c r="BI591">
        <v>0</v>
      </c>
      <c r="BJ591">
        <v>1750</v>
      </c>
      <c r="BK591">
        <v>-50</v>
      </c>
      <c r="BL591" t="s">
        <v>180</v>
      </c>
      <c r="BM591">
        <v>1</v>
      </c>
      <c r="BN591">
        <v>1</v>
      </c>
      <c r="BO591">
        <v>1</v>
      </c>
      <c r="BP591">
        <v>0</v>
      </c>
      <c r="BS591">
        <v>0</v>
      </c>
      <c r="BT591">
        <v>0</v>
      </c>
      <c r="BU591">
        <v>0</v>
      </c>
      <c r="CE591" t="str">
        <f>"20:19:23.610"</f>
        <v>20:19:23.610</v>
      </c>
      <c r="CF591">
        <v>610407763</v>
      </c>
      <c r="CS591">
        <v>3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131</v>
      </c>
      <c r="DA591">
        <v>404</v>
      </c>
      <c r="DB591">
        <v>0</v>
      </c>
      <c r="DC591" t="s">
        <v>152</v>
      </c>
      <c r="DD591" t="s">
        <v>153</v>
      </c>
      <c r="DG591">
        <v>13929449</v>
      </c>
      <c r="DI591">
        <v>1</v>
      </c>
      <c r="DJ591">
        <v>0</v>
      </c>
      <c r="DK591">
        <v>0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25">
      <c r="A592" t="str">
        <f>"10/06/2022 20:19:24.052"</f>
        <v>10/06/2022 20:19:24.052</v>
      </c>
      <c r="C592" t="str">
        <f t="shared" si="62"/>
        <v>FFDFD3C0</v>
      </c>
      <c r="D592" t="s">
        <v>134</v>
      </c>
      <c r="E592">
        <v>4</v>
      </c>
      <c r="F592">
        <v>1004</v>
      </c>
      <c r="G592" t="s">
        <v>135</v>
      </c>
      <c r="J592" t="s">
        <v>136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"20:19:23.609"</f>
        <v>20:19:23.609</v>
      </c>
      <c r="T592" t="str">
        <f>"20:19:23.309"</f>
        <v>20:19:23.309</v>
      </c>
      <c r="U592" t="str">
        <f t="shared" si="66"/>
        <v>A8A14F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9</v>
      </c>
      <c r="AF592" t="s">
        <v>125</v>
      </c>
      <c r="AG592">
        <v>0</v>
      </c>
      <c r="AH592">
        <v>3</v>
      </c>
      <c r="AI592">
        <v>1</v>
      </c>
      <c r="AJ592">
        <v>0</v>
      </c>
      <c r="AK592" t="s">
        <v>546</v>
      </c>
      <c r="AL592">
        <v>36.129376999999998</v>
      </c>
      <c r="AM592" t="s">
        <v>547</v>
      </c>
      <c r="AN592">
        <v>-79.944526999999994</v>
      </c>
      <c r="AO592">
        <v>100</v>
      </c>
      <c r="AP592">
        <v>1800</v>
      </c>
      <c r="AQ592" t="s">
        <v>129</v>
      </c>
      <c r="AR592">
        <v>55</v>
      </c>
      <c r="AS592">
        <v>53</v>
      </c>
      <c r="AT592">
        <v>-192</v>
      </c>
      <c r="BB592" t="str">
        <f t="shared" si="67"/>
        <v>1200</v>
      </c>
      <c r="BC592">
        <v>1</v>
      </c>
      <c r="BD592" t="str">
        <f t="shared" si="63"/>
        <v xml:space="preserve">N655WP  </v>
      </c>
      <c r="BE592">
        <v>1</v>
      </c>
      <c r="BG592">
        <v>0</v>
      </c>
      <c r="BH592">
        <v>0</v>
      </c>
      <c r="BI592">
        <v>0</v>
      </c>
      <c r="BJ592">
        <v>1750</v>
      </c>
      <c r="BK592">
        <v>-50</v>
      </c>
      <c r="BL592" t="s">
        <v>180</v>
      </c>
      <c r="BM592">
        <v>1</v>
      </c>
      <c r="BN592">
        <v>1</v>
      </c>
      <c r="BO592">
        <v>1</v>
      </c>
      <c r="BP592">
        <v>0</v>
      </c>
      <c r="BS592">
        <v>0</v>
      </c>
      <c r="BT592">
        <v>0</v>
      </c>
      <c r="BU592">
        <v>0</v>
      </c>
      <c r="CE592" t="str">
        <f>"20:19:23.610"</f>
        <v>20:19:23.610</v>
      </c>
      <c r="CF592">
        <v>610407763</v>
      </c>
      <c r="CS592">
        <v>3</v>
      </c>
      <c r="CT592">
        <v>2</v>
      </c>
      <c r="CU592">
        <v>0</v>
      </c>
      <c r="CV592">
        <v>2</v>
      </c>
      <c r="CW592">
        <v>0</v>
      </c>
      <c r="CX592">
        <v>7</v>
      </c>
      <c r="CY592">
        <v>7</v>
      </c>
      <c r="CZ592" t="s">
        <v>131</v>
      </c>
      <c r="DA592">
        <v>404</v>
      </c>
      <c r="DB592">
        <v>0</v>
      </c>
      <c r="DC592" t="s">
        <v>152</v>
      </c>
      <c r="DD592" t="s">
        <v>153</v>
      </c>
      <c r="DG592">
        <v>13929449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25">
      <c r="A593" t="str">
        <f>"10/06/2022 20:19:24.052"</f>
        <v>10/06/2022 20:19:24.052</v>
      </c>
      <c r="C593" t="str">
        <f t="shared" si="62"/>
        <v>FFDFD3C0</v>
      </c>
      <c r="D593" t="s">
        <v>123</v>
      </c>
      <c r="E593">
        <v>25</v>
      </c>
      <c r="H593">
        <v>100</v>
      </c>
      <c r="I593" t="s">
        <v>124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"20:19:23.609"</f>
        <v>20:19:23.609</v>
      </c>
      <c r="T593" t="str">
        <f>"20:19:23.309"</f>
        <v>20:19:23.309</v>
      </c>
      <c r="U593" t="str">
        <f t="shared" si="66"/>
        <v>A8A14F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9</v>
      </c>
      <c r="AF593" t="s">
        <v>125</v>
      </c>
      <c r="AG593">
        <v>0</v>
      </c>
      <c r="AH593">
        <v>3</v>
      </c>
      <c r="AI593">
        <v>1</v>
      </c>
      <c r="AJ593">
        <v>0</v>
      </c>
      <c r="AK593" t="s">
        <v>546</v>
      </c>
      <c r="AL593">
        <v>36.129376999999998</v>
      </c>
      <c r="AM593" t="s">
        <v>547</v>
      </c>
      <c r="AN593">
        <v>-79.944526999999994</v>
      </c>
      <c r="AO593">
        <v>100</v>
      </c>
      <c r="AP593">
        <v>1800</v>
      </c>
      <c r="AQ593" t="s">
        <v>129</v>
      </c>
      <c r="AR593">
        <v>55</v>
      </c>
      <c r="AS593">
        <v>53</v>
      </c>
      <c r="AT593">
        <v>-192</v>
      </c>
      <c r="BB593" t="str">
        <f t="shared" si="67"/>
        <v>1200</v>
      </c>
      <c r="BC593">
        <v>1</v>
      </c>
      <c r="BD593" t="str">
        <f t="shared" si="63"/>
        <v xml:space="preserve">N655WP  </v>
      </c>
      <c r="BE593">
        <v>1</v>
      </c>
      <c r="BG593">
        <v>0</v>
      </c>
      <c r="BH593">
        <v>0</v>
      </c>
      <c r="BI593">
        <v>0</v>
      </c>
      <c r="BJ593">
        <v>1750</v>
      </c>
      <c r="BK593">
        <v>-50</v>
      </c>
      <c r="BL593" t="s">
        <v>180</v>
      </c>
      <c r="BM593">
        <v>1</v>
      </c>
      <c r="BN593">
        <v>1</v>
      </c>
      <c r="BO593">
        <v>1</v>
      </c>
      <c r="BP593">
        <v>0</v>
      </c>
      <c r="BS593">
        <v>0</v>
      </c>
      <c r="BT593">
        <v>0</v>
      </c>
      <c r="BU593">
        <v>0</v>
      </c>
      <c r="CE593" t="str">
        <f>"20:19:23.610"</f>
        <v>20:19:23.610</v>
      </c>
      <c r="CF593">
        <v>610407763</v>
      </c>
      <c r="CS593">
        <v>3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404</v>
      </c>
      <c r="DB593">
        <v>0</v>
      </c>
      <c r="DC593" t="s">
        <v>152</v>
      </c>
      <c r="DD593" t="s">
        <v>153</v>
      </c>
      <c r="DG593">
        <v>13929449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25">
      <c r="A594" t="str">
        <f>"10/06/2022 20:19:24.052"</f>
        <v>10/06/2022 20:19:24.052</v>
      </c>
      <c r="C594" t="str">
        <f t="shared" si="62"/>
        <v>FFDFD3C0</v>
      </c>
      <c r="D594" t="s">
        <v>134</v>
      </c>
      <c r="E594">
        <v>5</v>
      </c>
      <c r="F594">
        <v>1005</v>
      </c>
      <c r="G594" t="s">
        <v>155</v>
      </c>
      <c r="J594" t="s">
        <v>136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"20:19:23.609"</f>
        <v>20:19:23.609</v>
      </c>
      <c r="T594" t="str">
        <f>"20:19:23.309"</f>
        <v>20:19:23.309</v>
      </c>
      <c r="U594" t="str">
        <f t="shared" si="66"/>
        <v>A8A14F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9</v>
      </c>
      <c r="AF594" t="s">
        <v>145</v>
      </c>
      <c r="AG594">
        <v>0</v>
      </c>
      <c r="AH594">
        <v>3</v>
      </c>
      <c r="AI594">
        <v>1</v>
      </c>
      <c r="AJ594">
        <v>0</v>
      </c>
      <c r="AK594" t="s">
        <v>546</v>
      </c>
      <c r="AL594">
        <v>36.129376999999998</v>
      </c>
      <c r="AM594" t="s">
        <v>547</v>
      </c>
      <c r="AN594">
        <v>-79.944526999999994</v>
      </c>
      <c r="AO594">
        <v>100</v>
      </c>
      <c r="AP594">
        <v>1800</v>
      </c>
      <c r="AQ594" t="s">
        <v>129</v>
      </c>
      <c r="AR594">
        <v>55</v>
      </c>
      <c r="AS594">
        <v>53</v>
      </c>
      <c r="AT594">
        <v>-192</v>
      </c>
      <c r="BB594" t="str">
        <f t="shared" si="67"/>
        <v>1200</v>
      </c>
      <c r="BC594">
        <v>1</v>
      </c>
      <c r="BD594" t="str">
        <f t="shared" si="63"/>
        <v xml:space="preserve">N655WP  </v>
      </c>
      <c r="BE594">
        <v>1</v>
      </c>
      <c r="BG594">
        <v>0</v>
      </c>
      <c r="BH594">
        <v>0</v>
      </c>
      <c r="BI594">
        <v>0</v>
      </c>
      <c r="BJ594">
        <v>1750</v>
      </c>
      <c r="BK594">
        <v>-50</v>
      </c>
      <c r="BL594" t="s">
        <v>148</v>
      </c>
      <c r="BM594">
        <v>1</v>
      </c>
      <c r="BN594">
        <v>1</v>
      </c>
      <c r="BO594">
        <v>1</v>
      </c>
      <c r="BP594">
        <v>0</v>
      </c>
      <c r="BS594">
        <v>0</v>
      </c>
      <c r="BT594">
        <v>0</v>
      </c>
      <c r="BU594">
        <v>0</v>
      </c>
      <c r="CE594" t="str">
        <f>"20:19:23.610"</f>
        <v>20:19:23.610</v>
      </c>
      <c r="CF594">
        <v>610407763</v>
      </c>
      <c r="CS594">
        <v>3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131</v>
      </c>
      <c r="DA594">
        <v>404</v>
      </c>
      <c r="DB594">
        <v>0</v>
      </c>
      <c r="DC594" t="s">
        <v>152</v>
      </c>
      <c r="DD594" t="s">
        <v>153</v>
      </c>
      <c r="DG594">
        <v>13929449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25">
      <c r="A595" t="str">
        <f>"10/06/2022 20:19:24.709"</f>
        <v>10/06/2022 20:19:24.709</v>
      </c>
      <c r="C595" t="str">
        <f t="shared" si="62"/>
        <v>FFDFD3C0</v>
      </c>
      <c r="D595" t="s">
        <v>123</v>
      </c>
      <c r="E595">
        <v>27</v>
      </c>
      <c r="H595">
        <v>102</v>
      </c>
      <c r="I595" t="s">
        <v>151</v>
      </c>
      <c r="J595" t="s">
        <v>125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"20:19:24.508"</f>
        <v>20:19:24.508</v>
      </c>
      <c r="T595" t="str">
        <f>"20:19:24.208"</f>
        <v>20:19:24.208</v>
      </c>
      <c r="U595" t="str">
        <f t="shared" si="66"/>
        <v>A8A14F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9</v>
      </c>
      <c r="AF595" t="s">
        <v>125</v>
      </c>
      <c r="AG595">
        <v>0</v>
      </c>
      <c r="AH595">
        <v>3</v>
      </c>
      <c r="AI595">
        <v>1</v>
      </c>
      <c r="AJ595">
        <v>0</v>
      </c>
      <c r="AK595" t="s">
        <v>548</v>
      </c>
      <c r="AL595">
        <v>36.129612999999999</v>
      </c>
      <c r="AM595" t="s">
        <v>549</v>
      </c>
      <c r="AN595">
        <v>-79.944291000000007</v>
      </c>
      <c r="AO595">
        <v>100</v>
      </c>
      <c r="AP595">
        <v>1800</v>
      </c>
      <c r="AQ595" t="s">
        <v>129</v>
      </c>
      <c r="AR595">
        <v>54</v>
      </c>
      <c r="AS595">
        <v>53</v>
      </c>
      <c r="AT595">
        <v>-64</v>
      </c>
      <c r="BB595" t="str">
        <f t="shared" si="67"/>
        <v>1200</v>
      </c>
      <c r="BC595">
        <v>1</v>
      </c>
      <c r="BD595" t="str">
        <f t="shared" si="63"/>
        <v xml:space="preserve">N655WP  </v>
      </c>
      <c r="BE595">
        <v>1</v>
      </c>
      <c r="BG595">
        <v>0</v>
      </c>
      <c r="BH595">
        <v>0</v>
      </c>
      <c r="BI595">
        <v>0</v>
      </c>
      <c r="BJ595">
        <v>1750</v>
      </c>
      <c r="BK595">
        <v>-50</v>
      </c>
      <c r="BL595" t="s">
        <v>180</v>
      </c>
      <c r="BM595">
        <v>1</v>
      </c>
      <c r="BN595">
        <v>1</v>
      </c>
      <c r="BO595">
        <v>1</v>
      </c>
      <c r="BP595">
        <v>0</v>
      </c>
      <c r="BS595">
        <v>0</v>
      </c>
      <c r="BT595">
        <v>0</v>
      </c>
      <c r="BU595">
        <v>0</v>
      </c>
      <c r="CE595" t="str">
        <f>"20:19:24.510"</f>
        <v>20:19:24.510</v>
      </c>
      <c r="CF595">
        <v>510320242</v>
      </c>
      <c r="CS595">
        <v>3</v>
      </c>
      <c r="CT595">
        <v>2</v>
      </c>
      <c r="CU595">
        <v>0</v>
      </c>
      <c r="CV595">
        <v>2</v>
      </c>
      <c r="CW595">
        <v>0</v>
      </c>
      <c r="CX595">
        <v>7</v>
      </c>
      <c r="CY595">
        <v>7</v>
      </c>
      <c r="CZ595" t="s">
        <v>131</v>
      </c>
      <c r="DA595">
        <v>404</v>
      </c>
      <c r="DB595">
        <v>0</v>
      </c>
      <c r="DC595" t="s">
        <v>152</v>
      </c>
      <c r="DD595" t="s">
        <v>153</v>
      </c>
      <c r="DG595">
        <v>13929628</v>
      </c>
      <c r="DI595">
        <v>1</v>
      </c>
      <c r="DJ595">
        <v>0</v>
      </c>
      <c r="DK595">
        <v>0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25">
      <c r="A596" t="str">
        <f>"10/06/2022 20:19:24.803"</f>
        <v>10/06/2022 20:19:24.803</v>
      </c>
      <c r="C596" t="str">
        <f t="shared" si="62"/>
        <v>FFDFD3C0</v>
      </c>
      <c r="D596" t="s">
        <v>134</v>
      </c>
      <c r="E596">
        <v>4</v>
      </c>
      <c r="F596">
        <v>1004</v>
      </c>
      <c r="G596" t="s">
        <v>135</v>
      </c>
      <c r="J596" t="s">
        <v>136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"20:19:24.508"</f>
        <v>20:19:24.508</v>
      </c>
      <c r="T596" t="str">
        <f>"20:19:24.208"</f>
        <v>20:19:24.208</v>
      </c>
      <c r="U596" t="str">
        <f t="shared" si="66"/>
        <v>A8A14F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9</v>
      </c>
      <c r="AF596" t="s">
        <v>125</v>
      </c>
      <c r="AG596">
        <v>0</v>
      </c>
      <c r="AH596">
        <v>3</v>
      </c>
      <c r="AI596">
        <v>1</v>
      </c>
      <c r="AJ596">
        <v>0</v>
      </c>
      <c r="AK596" t="s">
        <v>548</v>
      </c>
      <c r="AL596">
        <v>36.129612999999999</v>
      </c>
      <c r="AM596" t="s">
        <v>549</v>
      </c>
      <c r="AN596">
        <v>-79.944291000000007</v>
      </c>
      <c r="AO596">
        <v>100</v>
      </c>
      <c r="AP596">
        <v>1800</v>
      </c>
      <c r="AQ596" t="s">
        <v>129</v>
      </c>
      <c r="AR596">
        <v>54</v>
      </c>
      <c r="AS596">
        <v>53</v>
      </c>
      <c r="AT596">
        <v>-64</v>
      </c>
      <c r="BB596" t="str">
        <f t="shared" si="67"/>
        <v>1200</v>
      </c>
      <c r="BC596">
        <v>1</v>
      </c>
      <c r="BD596" t="str">
        <f t="shared" si="63"/>
        <v xml:space="preserve">N655WP  </v>
      </c>
      <c r="BE596">
        <v>1</v>
      </c>
      <c r="BG596">
        <v>0</v>
      </c>
      <c r="BH596">
        <v>0</v>
      </c>
      <c r="BI596">
        <v>0</v>
      </c>
      <c r="BJ596">
        <v>1750</v>
      </c>
      <c r="BK596">
        <v>-50</v>
      </c>
      <c r="BL596" t="s">
        <v>180</v>
      </c>
      <c r="BM596">
        <v>1</v>
      </c>
      <c r="BN596">
        <v>1</v>
      </c>
      <c r="BO596">
        <v>1</v>
      </c>
      <c r="BP596">
        <v>0</v>
      </c>
      <c r="BS596">
        <v>0</v>
      </c>
      <c r="BT596">
        <v>0</v>
      </c>
      <c r="BU596">
        <v>0</v>
      </c>
      <c r="CE596" t="str">
        <f>"20:19:24.510"</f>
        <v>20:19:24.510</v>
      </c>
      <c r="CF596">
        <v>510320242</v>
      </c>
      <c r="CS596">
        <v>3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404</v>
      </c>
      <c r="DB596">
        <v>0</v>
      </c>
      <c r="DC596" t="s">
        <v>152</v>
      </c>
      <c r="DD596" t="s">
        <v>153</v>
      </c>
      <c r="DG596">
        <v>13929628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25">
      <c r="A597" t="str">
        <f>"10/06/2022 20:19:24.803"</f>
        <v>10/06/2022 20:19:24.803</v>
      </c>
      <c r="C597" t="str">
        <f t="shared" si="62"/>
        <v>FFDFD3C0</v>
      </c>
      <c r="D597" t="s">
        <v>123</v>
      </c>
      <c r="E597">
        <v>25</v>
      </c>
      <c r="H597">
        <v>100</v>
      </c>
      <c r="I597" t="s">
        <v>124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"20:19:24.508"</f>
        <v>20:19:24.508</v>
      </c>
      <c r="T597" t="str">
        <f>"20:19:24.208"</f>
        <v>20:19:24.208</v>
      </c>
      <c r="U597" t="str">
        <f t="shared" si="66"/>
        <v>A8A14F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9</v>
      </c>
      <c r="AF597" t="s">
        <v>125</v>
      </c>
      <c r="AG597">
        <v>0</v>
      </c>
      <c r="AH597">
        <v>3</v>
      </c>
      <c r="AI597">
        <v>1</v>
      </c>
      <c r="AJ597">
        <v>0</v>
      </c>
      <c r="AK597" t="s">
        <v>548</v>
      </c>
      <c r="AL597">
        <v>36.129612999999999</v>
      </c>
      <c r="AM597" t="s">
        <v>549</v>
      </c>
      <c r="AN597">
        <v>-79.944291000000007</v>
      </c>
      <c r="AO597">
        <v>100</v>
      </c>
      <c r="AP597">
        <v>1800</v>
      </c>
      <c r="AQ597" t="s">
        <v>129</v>
      </c>
      <c r="AR597">
        <v>54</v>
      </c>
      <c r="AS597">
        <v>53</v>
      </c>
      <c r="AT597">
        <v>-64</v>
      </c>
      <c r="BB597" t="str">
        <f t="shared" si="67"/>
        <v>1200</v>
      </c>
      <c r="BC597">
        <v>1</v>
      </c>
      <c r="BD597" t="str">
        <f t="shared" si="63"/>
        <v xml:space="preserve">N655WP  </v>
      </c>
      <c r="BE597">
        <v>1</v>
      </c>
      <c r="BG597">
        <v>0</v>
      </c>
      <c r="BH597">
        <v>0</v>
      </c>
      <c r="BI597">
        <v>0</v>
      </c>
      <c r="BJ597">
        <v>1750</v>
      </c>
      <c r="BK597">
        <v>-50</v>
      </c>
      <c r="BL597" t="s">
        <v>180</v>
      </c>
      <c r="BM597">
        <v>1</v>
      </c>
      <c r="BN597">
        <v>1</v>
      </c>
      <c r="BO597">
        <v>1</v>
      </c>
      <c r="BP597">
        <v>0</v>
      </c>
      <c r="BS597">
        <v>0</v>
      </c>
      <c r="BT597">
        <v>0</v>
      </c>
      <c r="BU597">
        <v>0</v>
      </c>
      <c r="CE597" t="str">
        <f>"20:19:24.510"</f>
        <v>20:19:24.510</v>
      </c>
      <c r="CF597">
        <v>510320242</v>
      </c>
      <c r="CS597">
        <v>3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404</v>
      </c>
      <c r="DB597">
        <v>0</v>
      </c>
      <c r="DC597" t="s">
        <v>152</v>
      </c>
      <c r="DD597" t="s">
        <v>153</v>
      </c>
      <c r="DG597">
        <v>13929628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25">
      <c r="A598" t="str">
        <f>"10/06/2022 20:19:24.803"</f>
        <v>10/06/2022 20:19:24.803</v>
      </c>
      <c r="C598" t="str">
        <f t="shared" si="62"/>
        <v>FFDFD3C0</v>
      </c>
      <c r="D598" t="s">
        <v>134</v>
      </c>
      <c r="E598">
        <v>5</v>
      </c>
      <c r="F598">
        <v>1005</v>
      </c>
      <c r="G598" t="s">
        <v>155</v>
      </c>
      <c r="J598" t="s">
        <v>136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"20:19:24.508"</f>
        <v>20:19:24.508</v>
      </c>
      <c r="T598" t="str">
        <f>"20:19:24.208"</f>
        <v>20:19:24.208</v>
      </c>
      <c r="U598" t="str">
        <f t="shared" si="66"/>
        <v>A8A14F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9</v>
      </c>
      <c r="AF598" t="s">
        <v>145</v>
      </c>
      <c r="AG598">
        <v>0</v>
      </c>
      <c r="AH598">
        <v>3</v>
      </c>
      <c r="AI598">
        <v>1</v>
      </c>
      <c r="AJ598">
        <v>0</v>
      </c>
      <c r="AK598" t="s">
        <v>548</v>
      </c>
      <c r="AL598">
        <v>36.129612999999999</v>
      </c>
      <c r="AM598" t="s">
        <v>549</v>
      </c>
      <c r="AN598">
        <v>-79.944291000000007</v>
      </c>
      <c r="AO598">
        <v>100</v>
      </c>
      <c r="AP598">
        <v>1800</v>
      </c>
      <c r="AQ598" t="s">
        <v>129</v>
      </c>
      <c r="AR598">
        <v>54</v>
      </c>
      <c r="AS598">
        <v>53</v>
      </c>
      <c r="AT598">
        <v>-64</v>
      </c>
      <c r="BB598" t="str">
        <f t="shared" si="67"/>
        <v>1200</v>
      </c>
      <c r="BC598">
        <v>1</v>
      </c>
      <c r="BD598" t="str">
        <f t="shared" si="63"/>
        <v xml:space="preserve">N655WP  </v>
      </c>
      <c r="BE598">
        <v>1</v>
      </c>
      <c r="BG598">
        <v>0</v>
      </c>
      <c r="BH598">
        <v>0</v>
      </c>
      <c r="BI598">
        <v>0</v>
      </c>
      <c r="BJ598">
        <v>1750</v>
      </c>
      <c r="BK598">
        <v>-50</v>
      </c>
      <c r="BL598" t="s">
        <v>148</v>
      </c>
      <c r="BM598">
        <v>1</v>
      </c>
      <c r="BN598">
        <v>1</v>
      </c>
      <c r="BO598">
        <v>1</v>
      </c>
      <c r="BP598">
        <v>0</v>
      </c>
      <c r="BS598">
        <v>0</v>
      </c>
      <c r="BT598">
        <v>0</v>
      </c>
      <c r="BU598">
        <v>0</v>
      </c>
      <c r="CE598" t="str">
        <f>"20:19:24.510"</f>
        <v>20:19:24.510</v>
      </c>
      <c r="CF598">
        <v>510320242</v>
      </c>
      <c r="CS598">
        <v>3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131</v>
      </c>
      <c r="DA598">
        <v>404</v>
      </c>
      <c r="DB598">
        <v>0</v>
      </c>
      <c r="DC598" t="s">
        <v>152</v>
      </c>
      <c r="DD598" t="s">
        <v>153</v>
      </c>
      <c r="DG598">
        <v>13929628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25">
      <c r="A599" t="str">
        <f>"10/06/2022 20:19:25.740"</f>
        <v>10/06/2022 20:19:25.740</v>
      </c>
      <c r="C599" t="str">
        <f t="shared" si="62"/>
        <v>FFDFD3C0</v>
      </c>
      <c r="D599" t="s">
        <v>123</v>
      </c>
      <c r="E599">
        <v>27</v>
      </c>
      <c r="H599">
        <v>102</v>
      </c>
      <c r="I599" t="s">
        <v>151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"20:19:25.508"</f>
        <v>20:19:25.508</v>
      </c>
      <c r="T599" t="str">
        <f>"20:19:25.208"</f>
        <v>20:19:25.208</v>
      </c>
      <c r="U599" t="str">
        <f t="shared" si="66"/>
        <v>A8A14F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9</v>
      </c>
      <c r="AF599" t="s">
        <v>125</v>
      </c>
      <c r="AG599">
        <v>0</v>
      </c>
      <c r="AH599">
        <v>3</v>
      </c>
      <c r="AI599">
        <v>1</v>
      </c>
      <c r="AJ599">
        <v>0</v>
      </c>
      <c r="AK599" t="s">
        <v>550</v>
      </c>
      <c r="AL599">
        <v>36.129826999999999</v>
      </c>
      <c r="AM599" t="s">
        <v>551</v>
      </c>
      <c r="AN599">
        <v>-79.944012000000001</v>
      </c>
      <c r="AO599">
        <v>100</v>
      </c>
      <c r="AP599">
        <v>1800</v>
      </c>
      <c r="AQ599" t="s">
        <v>129</v>
      </c>
      <c r="AR599">
        <v>53</v>
      </c>
      <c r="AS599">
        <v>54</v>
      </c>
      <c r="AT599">
        <v>-64</v>
      </c>
      <c r="BB599" t="str">
        <f t="shared" si="67"/>
        <v>1200</v>
      </c>
      <c r="BC599">
        <v>1</v>
      </c>
      <c r="BD599" t="str">
        <f t="shared" si="63"/>
        <v xml:space="preserve">N655WP  </v>
      </c>
      <c r="BE599">
        <v>1</v>
      </c>
      <c r="BG599">
        <v>0</v>
      </c>
      <c r="BH599">
        <v>0</v>
      </c>
      <c r="BI599">
        <v>0</v>
      </c>
      <c r="BJ599">
        <v>1750</v>
      </c>
      <c r="BK599">
        <v>-50</v>
      </c>
      <c r="BL599" t="s">
        <v>180</v>
      </c>
      <c r="BM599">
        <v>1</v>
      </c>
      <c r="BN599">
        <v>1</v>
      </c>
      <c r="BO599">
        <v>1</v>
      </c>
      <c r="BP599">
        <v>0</v>
      </c>
      <c r="BS599">
        <v>0</v>
      </c>
      <c r="BT599">
        <v>0</v>
      </c>
      <c r="BU599">
        <v>0</v>
      </c>
      <c r="CE599" t="str">
        <f>"20:19:25.515"</f>
        <v>20:19:25.515</v>
      </c>
      <c r="CF599">
        <v>515222494</v>
      </c>
      <c r="CS599">
        <v>3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404</v>
      </c>
      <c r="DB599">
        <v>0</v>
      </c>
      <c r="DC599" t="s">
        <v>152</v>
      </c>
      <c r="DD599" t="s">
        <v>153</v>
      </c>
      <c r="DG599">
        <v>13929837</v>
      </c>
      <c r="DI599">
        <v>1</v>
      </c>
      <c r="DJ599">
        <v>0</v>
      </c>
      <c r="DK599">
        <v>0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25">
      <c r="A600" t="str">
        <f>"10/06/2022 20:19:25.740"</f>
        <v>10/06/2022 20:19:25.740</v>
      </c>
      <c r="C600" t="str">
        <f t="shared" si="62"/>
        <v>FFDFD3C0</v>
      </c>
      <c r="D600" t="s">
        <v>134</v>
      </c>
      <c r="E600">
        <v>4</v>
      </c>
      <c r="F600">
        <v>1004</v>
      </c>
      <c r="G600" t="s">
        <v>135</v>
      </c>
      <c r="J600" t="s">
        <v>136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"20:19:25.508"</f>
        <v>20:19:25.508</v>
      </c>
      <c r="T600" t="str">
        <f>"20:19:25.208"</f>
        <v>20:19:25.208</v>
      </c>
      <c r="U600" t="str">
        <f t="shared" si="66"/>
        <v>A8A14F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9</v>
      </c>
      <c r="AF600" t="s">
        <v>125</v>
      </c>
      <c r="AG600">
        <v>0</v>
      </c>
      <c r="AH600">
        <v>3</v>
      </c>
      <c r="AI600">
        <v>1</v>
      </c>
      <c r="AJ600">
        <v>0</v>
      </c>
      <c r="AK600" t="s">
        <v>550</v>
      </c>
      <c r="AL600">
        <v>36.129826999999999</v>
      </c>
      <c r="AM600" t="s">
        <v>551</v>
      </c>
      <c r="AN600">
        <v>-79.944012000000001</v>
      </c>
      <c r="AO600">
        <v>100</v>
      </c>
      <c r="AP600">
        <v>1800</v>
      </c>
      <c r="AQ600" t="s">
        <v>129</v>
      </c>
      <c r="AR600">
        <v>53</v>
      </c>
      <c r="AS600">
        <v>54</v>
      </c>
      <c r="AT600">
        <v>-64</v>
      </c>
      <c r="BB600" t="str">
        <f t="shared" si="67"/>
        <v>1200</v>
      </c>
      <c r="BC600">
        <v>1</v>
      </c>
      <c r="BD600" t="str">
        <f t="shared" si="63"/>
        <v xml:space="preserve">N655WP  </v>
      </c>
      <c r="BE600">
        <v>1</v>
      </c>
      <c r="BG600">
        <v>0</v>
      </c>
      <c r="BH600">
        <v>0</v>
      </c>
      <c r="BI600">
        <v>0</v>
      </c>
      <c r="BJ600">
        <v>1750</v>
      </c>
      <c r="BK600">
        <v>-50</v>
      </c>
      <c r="BL600" t="s">
        <v>180</v>
      </c>
      <c r="BM600">
        <v>1</v>
      </c>
      <c r="BN600">
        <v>1</v>
      </c>
      <c r="BO600">
        <v>1</v>
      </c>
      <c r="BP600">
        <v>0</v>
      </c>
      <c r="BS600">
        <v>0</v>
      </c>
      <c r="BT600">
        <v>0</v>
      </c>
      <c r="BU600">
        <v>0</v>
      </c>
      <c r="CE600" t="str">
        <f>"20:19:25.515"</f>
        <v>20:19:25.515</v>
      </c>
      <c r="CF600">
        <v>515222494</v>
      </c>
      <c r="CS600">
        <v>3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404</v>
      </c>
      <c r="DB600">
        <v>0</v>
      </c>
      <c r="DC600" t="s">
        <v>152</v>
      </c>
      <c r="DD600" t="s">
        <v>153</v>
      </c>
      <c r="DG600">
        <v>13929837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25">
      <c r="A601" t="str">
        <f>"10/06/2022 20:19:25.740"</f>
        <v>10/06/2022 20:19:25.740</v>
      </c>
      <c r="C601" t="str">
        <f t="shared" si="62"/>
        <v>FFDFD3C0</v>
      </c>
      <c r="D601" t="s">
        <v>123</v>
      </c>
      <c r="E601">
        <v>25</v>
      </c>
      <c r="H601">
        <v>100</v>
      </c>
      <c r="I601" t="s">
        <v>124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"20:19:25.508"</f>
        <v>20:19:25.508</v>
      </c>
      <c r="T601" t="str">
        <f>"20:19:25.208"</f>
        <v>20:19:25.208</v>
      </c>
      <c r="U601" t="str">
        <f t="shared" si="66"/>
        <v>A8A14F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9</v>
      </c>
      <c r="AF601" t="s">
        <v>125</v>
      </c>
      <c r="AG601">
        <v>0</v>
      </c>
      <c r="AH601">
        <v>3</v>
      </c>
      <c r="AI601">
        <v>1</v>
      </c>
      <c r="AJ601">
        <v>0</v>
      </c>
      <c r="AK601" t="s">
        <v>550</v>
      </c>
      <c r="AL601">
        <v>36.129826999999999</v>
      </c>
      <c r="AM601" t="s">
        <v>551</v>
      </c>
      <c r="AN601">
        <v>-79.944012000000001</v>
      </c>
      <c r="AO601">
        <v>100</v>
      </c>
      <c r="AP601">
        <v>1800</v>
      </c>
      <c r="AQ601" t="s">
        <v>129</v>
      </c>
      <c r="AR601">
        <v>53</v>
      </c>
      <c r="AS601">
        <v>54</v>
      </c>
      <c r="AT601">
        <v>-64</v>
      </c>
      <c r="BB601" t="str">
        <f t="shared" si="67"/>
        <v>1200</v>
      </c>
      <c r="BC601">
        <v>1</v>
      </c>
      <c r="BD601" t="str">
        <f t="shared" si="63"/>
        <v xml:space="preserve">N655WP  </v>
      </c>
      <c r="BE601">
        <v>1</v>
      </c>
      <c r="BG601">
        <v>0</v>
      </c>
      <c r="BH601">
        <v>0</v>
      </c>
      <c r="BI601">
        <v>0</v>
      </c>
      <c r="BJ601">
        <v>1750</v>
      </c>
      <c r="BK601">
        <v>-50</v>
      </c>
      <c r="BL601" t="s">
        <v>180</v>
      </c>
      <c r="BM601">
        <v>1</v>
      </c>
      <c r="BN601">
        <v>1</v>
      </c>
      <c r="BO601">
        <v>1</v>
      </c>
      <c r="BP601">
        <v>0</v>
      </c>
      <c r="BS601">
        <v>0</v>
      </c>
      <c r="BT601">
        <v>0</v>
      </c>
      <c r="BU601">
        <v>0</v>
      </c>
      <c r="CE601" t="str">
        <f>"20:19:25.515"</f>
        <v>20:19:25.515</v>
      </c>
      <c r="CF601">
        <v>515222494</v>
      </c>
      <c r="CS601">
        <v>3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404</v>
      </c>
      <c r="DB601">
        <v>0</v>
      </c>
      <c r="DC601" t="s">
        <v>152</v>
      </c>
      <c r="DD601" t="s">
        <v>153</v>
      </c>
      <c r="DG601">
        <v>13929837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25">
      <c r="A602" t="str">
        <f>"10/06/2022 20:19:25.756"</f>
        <v>10/06/2022 20:19:25.756</v>
      </c>
      <c r="C602" t="str">
        <f t="shared" si="62"/>
        <v>FFDFD3C0</v>
      </c>
      <c r="D602" t="s">
        <v>134</v>
      </c>
      <c r="E602">
        <v>5</v>
      </c>
      <c r="F602">
        <v>1005</v>
      </c>
      <c r="G602" t="s">
        <v>155</v>
      </c>
      <c r="J602" t="s">
        <v>136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"20:19:25.508"</f>
        <v>20:19:25.508</v>
      </c>
      <c r="T602" t="str">
        <f>"20:19:25.208"</f>
        <v>20:19:25.208</v>
      </c>
      <c r="U602" t="str">
        <f t="shared" si="66"/>
        <v>A8A14F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9</v>
      </c>
      <c r="AF602" t="s">
        <v>145</v>
      </c>
      <c r="AG602">
        <v>0</v>
      </c>
      <c r="AH602">
        <v>3</v>
      </c>
      <c r="AI602">
        <v>1</v>
      </c>
      <c r="AJ602">
        <v>0</v>
      </c>
      <c r="AK602" t="s">
        <v>550</v>
      </c>
      <c r="AL602">
        <v>36.129826999999999</v>
      </c>
      <c r="AM602" t="s">
        <v>551</v>
      </c>
      <c r="AN602">
        <v>-79.944012000000001</v>
      </c>
      <c r="AO602">
        <v>100</v>
      </c>
      <c r="AP602">
        <v>1800</v>
      </c>
      <c r="AQ602" t="s">
        <v>129</v>
      </c>
      <c r="AR602">
        <v>53</v>
      </c>
      <c r="AS602">
        <v>54</v>
      </c>
      <c r="AT602">
        <v>-64</v>
      </c>
      <c r="BB602" t="str">
        <f t="shared" si="67"/>
        <v>1200</v>
      </c>
      <c r="BC602">
        <v>1</v>
      </c>
      <c r="BD602" t="str">
        <f t="shared" si="63"/>
        <v xml:space="preserve">N655WP  </v>
      </c>
      <c r="BE602">
        <v>1</v>
      </c>
      <c r="BG602">
        <v>0</v>
      </c>
      <c r="BH602">
        <v>0</v>
      </c>
      <c r="BI602">
        <v>0</v>
      </c>
      <c r="BJ602">
        <v>1750</v>
      </c>
      <c r="BK602">
        <v>-50</v>
      </c>
      <c r="BL602" t="s">
        <v>148</v>
      </c>
      <c r="BM602">
        <v>1</v>
      </c>
      <c r="BN602">
        <v>1</v>
      </c>
      <c r="BO602">
        <v>1</v>
      </c>
      <c r="BP602">
        <v>0</v>
      </c>
      <c r="BS602">
        <v>0</v>
      </c>
      <c r="BT602">
        <v>0</v>
      </c>
      <c r="BU602">
        <v>0</v>
      </c>
      <c r="CE602" t="str">
        <f>"20:19:25.515"</f>
        <v>20:19:25.515</v>
      </c>
      <c r="CF602">
        <v>515222494</v>
      </c>
      <c r="CS602">
        <v>3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131</v>
      </c>
      <c r="DA602">
        <v>404</v>
      </c>
      <c r="DB602">
        <v>0</v>
      </c>
      <c r="DC602" t="s">
        <v>152</v>
      </c>
      <c r="DD602" t="s">
        <v>153</v>
      </c>
      <c r="DG602">
        <v>13929837</v>
      </c>
      <c r="DI602">
        <v>1</v>
      </c>
      <c r="DJ602">
        <v>0</v>
      </c>
      <c r="DK602">
        <v>1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25">
      <c r="A603" t="str">
        <f>"10/06/2022 20:19:26.771"</f>
        <v>10/06/2022 20:19:26.771</v>
      </c>
      <c r="C603" t="str">
        <f t="shared" si="62"/>
        <v>FFDFD3C0</v>
      </c>
      <c r="D603" t="s">
        <v>123</v>
      </c>
      <c r="E603">
        <v>27</v>
      </c>
      <c r="H603">
        <v>102</v>
      </c>
      <c r="I603" t="s">
        <v>151</v>
      </c>
      <c r="J603" t="s">
        <v>125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"20:19:26.484"</f>
        <v>20:19:26.484</v>
      </c>
      <c r="T603" t="str">
        <f>"20:19:25.684"</f>
        <v>20:19:25.684</v>
      </c>
      <c r="U603" t="str">
        <f t="shared" si="66"/>
        <v>A8A14F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9</v>
      </c>
      <c r="AF603" t="s">
        <v>125</v>
      </c>
      <c r="AG603">
        <v>0</v>
      </c>
      <c r="AH603">
        <v>3</v>
      </c>
      <c r="AI603">
        <v>1</v>
      </c>
      <c r="AJ603">
        <v>0</v>
      </c>
      <c r="AK603" t="s">
        <v>552</v>
      </c>
      <c r="AL603">
        <v>36.130085000000001</v>
      </c>
      <c r="AM603" t="s">
        <v>553</v>
      </c>
      <c r="AN603">
        <v>-79.943646999999999</v>
      </c>
      <c r="AO603">
        <v>100</v>
      </c>
      <c r="AP603">
        <v>1800</v>
      </c>
      <c r="AQ603" t="s">
        <v>129</v>
      </c>
      <c r="AR603">
        <v>53</v>
      </c>
      <c r="AS603">
        <v>54</v>
      </c>
      <c r="AT603">
        <v>-128</v>
      </c>
      <c r="BB603" t="str">
        <f t="shared" si="67"/>
        <v>1200</v>
      </c>
      <c r="BC603">
        <v>1</v>
      </c>
      <c r="BD603" t="str">
        <f t="shared" si="63"/>
        <v xml:space="preserve">N655WP  </v>
      </c>
      <c r="BE603">
        <v>1</v>
      </c>
      <c r="BG603">
        <v>0</v>
      </c>
      <c r="BH603">
        <v>0</v>
      </c>
      <c r="BI603">
        <v>0</v>
      </c>
      <c r="BJ603">
        <v>1750</v>
      </c>
      <c r="BK603">
        <v>-50</v>
      </c>
      <c r="BL603" t="s">
        <v>180</v>
      </c>
      <c r="BM603">
        <v>1</v>
      </c>
      <c r="BN603">
        <v>1</v>
      </c>
      <c r="BO603">
        <v>1</v>
      </c>
      <c r="BP603">
        <v>0</v>
      </c>
      <c r="BS603">
        <v>0</v>
      </c>
      <c r="BT603">
        <v>0</v>
      </c>
      <c r="BU603">
        <v>0</v>
      </c>
      <c r="CE603" t="str">
        <f>"20:19:26.490"</f>
        <v>20:19:26.490</v>
      </c>
      <c r="CF603">
        <v>490127648</v>
      </c>
      <c r="CS603">
        <v>3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404</v>
      </c>
      <c r="DB603">
        <v>0</v>
      </c>
      <c r="DC603" t="s">
        <v>152</v>
      </c>
      <c r="DD603" t="s">
        <v>153</v>
      </c>
      <c r="DG603">
        <v>13930051</v>
      </c>
      <c r="DI603">
        <v>1</v>
      </c>
      <c r="DJ603">
        <v>0</v>
      </c>
      <c r="DK603">
        <v>0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25">
      <c r="A604" t="str">
        <f>"10/06/2022 20:19:26.771"</f>
        <v>10/06/2022 20:19:26.771</v>
      </c>
      <c r="C604" t="str">
        <f t="shared" si="62"/>
        <v>FFDFD3C0</v>
      </c>
      <c r="D604" t="s">
        <v>123</v>
      </c>
      <c r="E604">
        <v>25</v>
      </c>
      <c r="H604">
        <v>100</v>
      </c>
      <c r="I604" t="s">
        <v>124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"20:19:26.484"</f>
        <v>20:19:26.484</v>
      </c>
      <c r="T604" t="str">
        <f>"20:19:26.184"</f>
        <v>20:19:26.184</v>
      </c>
      <c r="U604" t="str">
        <f t="shared" si="66"/>
        <v>A8A14F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9</v>
      </c>
      <c r="AF604" t="s">
        <v>125</v>
      </c>
      <c r="AG604">
        <v>0</v>
      </c>
      <c r="AH604">
        <v>3</v>
      </c>
      <c r="AI604">
        <v>1</v>
      </c>
      <c r="AJ604">
        <v>0</v>
      </c>
      <c r="AK604" t="s">
        <v>552</v>
      </c>
      <c r="AL604">
        <v>36.130085000000001</v>
      </c>
      <c r="AM604" t="s">
        <v>553</v>
      </c>
      <c r="AN604">
        <v>-79.943646999999999</v>
      </c>
      <c r="AO604">
        <v>100</v>
      </c>
      <c r="AP604">
        <v>1800</v>
      </c>
      <c r="AQ604" t="s">
        <v>129</v>
      </c>
      <c r="AR604">
        <v>53</v>
      </c>
      <c r="AS604">
        <v>54</v>
      </c>
      <c r="AT604">
        <v>-128</v>
      </c>
      <c r="BB604" t="str">
        <f t="shared" si="67"/>
        <v>1200</v>
      </c>
      <c r="BC604">
        <v>1</v>
      </c>
      <c r="BD604" t="str">
        <f t="shared" si="63"/>
        <v xml:space="preserve">N655WP  </v>
      </c>
      <c r="BE604">
        <v>1</v>
      </c>
      <c r="BG604">
        <v>0</v>
      </c>
      <c r="BH604">
        <v>0</v>
      </c>
      <c r="BI604">
        <v>0</v>
      </c>
      <c r="BJ604">
        <v>1750</v>
      </c>
      <c r="BK604">
        <v>-50</v>
      </c>
      <c r="BL604" t="s">
        <v>180</v>
      </c>
      <c r="BM604">
        <v>1</v>
      </c>
      <c r="BN604">
        <v>1</v>
      </c>
      <c r="BO604">
        <v>1</v>
      </c>
      <c r="BP604">
        <v>0</v>
      </c>
      <c r="BS604">
        <v>0</v>
      </c>
      <c r="BT604">
        <v>0</v>
      </c>
      <c r="BU604">
        <v>0</v>
      </c>
      <c r="CE604" t="str">
        <f>"20:19:26.490"</f>
        <v>20:19:26.490</v>
      </c>
      <c r="CF604">
        <v>490427200</v>
      </c>
      <c r="CS604">
        <v>3</v>
      </c>
      <c r="CT604">
        <v>2</v>
      </c>
      <c r="CU604">
        <v>0</v>
      </c>
      <c r="CV604">
        <v>2</v>
      </c>
      <c r="CW604">
        <v>0</v>
      </c>
      <c r="CX604">
        <v>2</v>
      </c>
      <c r="CY604">
        <v>7</v>
      </c>
      <c r="CZ604" t="s">
        <v>131</v>
      </c>
      <c r="DA604">
        <v>391</v>
      </c>
      <c r="DB604">
        <v>1</v>
      </c>
      <c r="DC604" t="s">
        <v>132</v>
      </c>
      <c r="DD604" t="s">
        <v>133</v>
      </c>
      <c r="DG604">
        <v>8447923</v>
      </c>
      <c r="DI604">
        <v>1</v>
      </c>
      <c r="DJ604">
        <v>0</v>
      </c>
      <c r="DK604">
        <v>0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25">
      <c r="A605" t="str">
        <f>"10/06/2022 20:19:26.771"</f>
        <v>10/06/2022 20:19:26.771</v>
      </c>
      <c r="C605" t="str">
        <f t="shared" si="62"/>
        <v>FFDFD3C0</v>
      </c>
      <c r="D605" t="s">
        <v>134</v>
      </c>
      <c r="E605">
        <v>4</v>
      </c>
      <c r="F605">
        <v>1004</v>
      </c>
      <c r="G605" t="s">
        <v>135</v>
      </c>
      <c r="J605" t="s">
        <v>136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"20:19:26.484"</f>
        <v>20:19:26.484</v>
      </c>
      <c r="T605" t="str">
        <f>"20:19:26.184"</f>
        <v>20:19:26.184</v>
      </c>
      <c r="U605" t="str">
        <f t="shared" si="66"/>
        <v>A8A14F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9</v>
      </c>
      <c r="AF605" t="s">
        <v>125</v>
      </c>
      <c r="AG605">
        <v>0</v>
      </c>
      <c r="AH605">
        <v>3</v>
      </c>
      <c r="AI605">
        <v>1</v>
      </c>
      <c r="AJ605">
        <v>0</v>
      </c>
      <c r="AK605" t="s">
        <v>552</v>
      </c>
      <c r="AL605">
        <v>36.130085000000001</v>
      </c>
      <c r="AM605" t="s">
        <v>553</v>
      </c>
      <c r="AN605">
        <v>-79.943646999999999</v>
      </c>
      <c r="AO605">
        <v>100</v>
      </c>
      <c r="AP605">
        <v>1800</v>
      </c>
      <c r="AQ605" t="s">
        <v>129</v>
      </c>
      <c r="AR605">
        <v>53</v>
      </c>
      <c r="AS605">
        <v>54</v>
      </c>
      <c r="AT605">
        <v>-128</v>
      </c>
      <c r="BB605" t="str">
        <f t="shared" si="67"/>
        <v>1200</v>
      </c>
      <c r="BC605">
        <v>1</v>
      </c>
      <c r="BD605" t="str">
        <f t="shared" si="63"/>
        <v xml:space="preserve">N655WP  </v>
      </c>
      <c r="BE605">
        <v>1</v>
      </c>
      <c r="BG605">
        <v>0</v>
      </c>
      <c r="BH605">
        <v>0</v>
      </c>
      <c r="BI605">
        <v>0</v>
      </c>
      <c r="BJ605">
        <v>1750</v>
      </c>
      <c r="BK605">
        <v>-50</v>
      </c>
      <c r="BL605" t="s">
        <v>180</v>
      </c>
      <c r="BM605">
        <v>1</v>
      </c>
      <c r="BN605">
        <v>1</v>
      </c>
      <c r="BO605">
        <v>1</v>
      </c>
      <c r="BP605">
        <v>0</v>
      </c>
      <c r="BS605">
        <v>0</v>
      </c>
      <c r="BT605">
        <v>0</v>
      </c>
      <c r="BU605">
        <v>0</v>
      </c>
      <c r="CE605" t="str">
        <f>"20:19:26.490"</f>
        <v>20:19:26.490</v>
      </c>
      <c r="CF605">
        <v>490427200</v>
      </c>
      <c r="CS605">
        <v>3</v>
      </c>
      <c r="CT605">
        <v>2</v>
      </c>
      <c r="CU605">
        <v>0</v>
      </c>
      <c r="CV605">
        <v>2</v>
      </c>
      <c r="CW605">
        <v>0</v>
      </c>
      <c r="CX605">
        <v>2</v>
      </c>
      <c r="CY605">
        <v>7</v>
      </c>
      <c r="CZ605" t="s">
        <v>131</v>
      </c>
      <c r="DA605">
        <v>391</v>
      </c>
      <c r="DB605">
        <v>1</v>
      </c>
      <c r="DC605" t="s">
        <v>132</v>
      </c>
      <c r="DD605" t="s">
        <v>133</v>
      </c>
      <c r="DG605">
        <v>8447923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25">
      <c r="A606" t="str">
        <f>"10/06/2022 20:19:26.771"</f>
        <v>10/06/2022 20:19:26.771</v>
      </c>
      <c r="C606" t="str">
        <f t="shared" si="62"/>
        <v>FFDFD3C0</v>
      </c>
      <c r="D606" t="s">
        <v>134</v>
      </c>
      <c r="E606">
        <v>5</v>
      </c>
      <c r="F606">
        <v>1005</v>
      </c>
      <c r="G606" t="s">
        <v>155</v>
      </c>
      <c r="J606" t="s">
        <v>136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"20:19:26.484"</f>
        <v>20:19:26.484</v>
      </c>
      <c r="T606" t="str">
        <f>"20:19:25.684"</f>
        <v>20:19:25.684</v>
      </c>
      <c r="U606" t="str">
        <f t="shared" si="66"/>
        <v>A8A14F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9</v>
      </c>
      <c r="AF606" t="s">
        <v>145</v>
      </c>
      <c r="AG606">
        <v>0</v>
      </c>
      <c r="AH606">
        <v>3</v>
      </c>
      <c r="AI606">
        <v>1</v>
      </c>
      <c r="AJ606">
        <v>0</v>
      </c>
      <c r="AK606" t="s">
        <v>552</v>
      </c>
      <c r="AL606">
        <v>36.130085000000001</v>
      </c>
      <c r="AM606" t="s">
        <v>553</v>
      </c>
      <c r="AN606">
        <v>-79.943646999999999</v>
      </c>
      <c r="AO606">
        <v>100</v>
      </c>
      <c r="AP606">
        <v>1800</v>
      </c>
      <c r="AQ606" t="s">
        <v>129</v>
      </c>
      <c r="AR606">
        <v>53</v>
      </c>
      <c r="AS606">
        <v>54</v>
      </c>
      <c r="AT606">
        <v>-128</v>
      </c>
      <c r="BB606" t="str">
        <f t="shared" si="67"/>
        <v>1200</v>
      </c>
      <c r="BC606">
        <v>1</v>
      </c>
      <c r="BD606" t="str">
        <f t="shared" si="63"/>
        <v xml:space="preserve">N655WP  </v>
      </c>
      <c r="BE606">
        <v>1</v>
      </c>
      <c r="BG606">
        <v>0</v>
      </c>
      <c r="BH606">
        <v>0</v>
      </c>
      <c r="BI606">
        <v>0</v>
      </c>
      <c r="BJ606">
        <v>1750</v>
      </c>
      <c r="BK606">
        <v>-50</v>
      </c>
      <c r="BL606" t="s">
        <v>148</v>
      </c>
      <c r="BM606">
        <v>1</v>
      </c>
      <c r="BN606">
        <v>1</v>
      </c>
      <c r="BO606">
        <v>1</v>
      </c>
      <c r="BP606">
        <v>0</v>
      </c>
      <c r="BS606">
        <v>0</v>
      </c>
      <c r="BT606">
        <v>0</v>
      </c>
      <c r="BU606">
        <v>0</v>
      </c>
      <c r="CE606" t="str">
        <f>"20:19:26.490"</f>
        <v>20:19:26.490</v>
      </c>
      <c r="CF606">
        <v>490127648</v>
      </c>
      <c r="CS606">
        <v>3</v>
      </c>
      <c r="CT606">
        <v>2</v>
      </c>
      <c r="CU606">
        <v>0</v>
      </c>
      <c r="CV606">
        <v>2</v>
      </c>
      <c r="CW606">
        <v>0</v>
      </c>
      <c r="CX606">
        <v>7</v>
      </c>
      <c r="CY606">
        <v>7</v>
      </c>
      <c r="CZ606" t="s">
        <v>131</v>
      </c>
      <c r="DA606">
        <v>404</v>
      </c>
      <c r="DB606">
        <v>0</v>
      </c>
      <c r="DC606" t="s">
        <v>152</v>
      </c>
      <c r="DD606" t="s">
        <v>153</v>
      </c>
      <c r="DG606">
        <v>13930051</v>
      </c>
      <c r="DI606">
        <v>1</v>
      </c>
      <c r="DJ606">
        <v>0</v>
      </c>
      <c r="DK606">
        <v>0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25">
      <c r="A607" t="str">
        <f>"10/06/2022 20:19:27.761"</f>
        <v>10/06/2022 20:19:27.761</v>
      </c>
      <c r="C607" t="str">
        <f t="shared" si="62"/>
        <v>FFDFD3C0</v>
      </c>
      <c r="D607" t="s">
        <v>123</v>
      </c>
      <c r="E607">
        <v>27</v>
      </c>
      <c r="H607">
        <v>102</v>
      </c>
      <c r="I607" t="s">
        <v>151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"20:19:27.523"</f>
        <v>20:19:27.523</v>
      </c>
      <c r="T607" t="str">
        <f>"20:19:27.123"</f>
        <v>20:19:27.123</v>
      </c>
      <c r="U607" t="str">
        <f t="shared" si="66"/>
        <v>A8A14F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9</v>
      </c>
      <c r="AF607" t="s">
        <v>125</v>
      </c>
      <c r="AG607">
        <v>0</v>
      </c>
      <c r="AH607">
        <v>3</v>
      </c>
      <c r="AI607">
        <v>1</v>
      </c>
      <c r="AJ607">
        <v>0</v>
      </c>
      <c r="AK607" t="s">
        <v>554</v>
      </c>
      <c r="AL607">
        <v>36.130364</v>
      </c>
      <c r="AM607" t="s">
        <v>555</v>
      </c>
      <c r="AN607">
        <v>-79.943389999999994</v>
      </c>
      <c r="AO607">
        <v>100</v>
      </c>
      <c r="AP607">
        <v>1800</v>
      </c>
      <c r="AQ607" t="s">
        <v>129</v>
      </c>
      <c r="AR607">
        <v>53</v>
      </c>
      <c r="AS607">
        <v>54</v>
      </c>
      <c r="AT607">
        <v>64</v>
      </c>
      <c r="BB607" t="str">
        <f t="shared" si="67"/>
        <v>1200</v>
      </c>
      <c r="BC607">
        <v>1</v>
      </c>
      <c r="BD607" t="str">
        <f t="shared" si="63"/>
        <v xml:space="preserve">N655WP  </v>
      </c>
      <c r="BE607">
        <v>1</v>
      </c>
      <c r="BG607">
        <v>0</v>
      </c>
      <c r="BH607">
        <v>0</v>
      </c>
      <c r="BI607">
        <v>0</v>
      </c>
      <c r="BJ607">
        <v>1750</v>
      </c>
      <c r="BK607">
        <v>-50</v>
      </c>
      <c r="BL607" t="s">
        <v>180</v>
      </c>
      <c r="BM607">
        <v>1</v>
      </c>
      <c r="BN607">
        <v>1</v>
      </c>
      <c r="BO607">
        <v>1</v>
      </c>
      <c r="BP607">
        <v>0</v>
      </c>
      <c r="BS607">
        <v>0</v>
      </c>
      <c r="BT607">
        <v>0</v>
      </c>
      <c r="BU607">
        <v>0</v>
      </c>
      <c r="CE607" t="str">
        <f>"20:19:27.525"</f>
        <v>20:19:27.525</v>
      </c>
      <c r="CF607">
        <v>525027000</v>
      </c>
      <c r="CS607">
        <v>3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131</v>
      </c>
      <c r="DA607">
        <v>404</v>
      </c>
      <c r="DB607">
        <v>0</v>
      </c>
      <c r="DC607" t="s">
        <v>152</v>
      </c>
      <c r="DD607" t="s">
        <v>153</v>
      </c>
      <c r="DG607">
        <v>13930275</v>
      </c>
      <c r="DI607">
        <v>1</v>
      </c>
      <c r="DJ607">
        <v>0</v>
      </c>
      <c r="DK607">
        <v>0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25">
      <c r="A608" t="str">
        <f>"10/06/2022 20:19:27.761"</f>
        <v>10/06/2022 20:19:27.761</v>
      </c>
      <c r="C608" t="str">
        <f t="shared" si="62"/>
        <v>FFDFD3C0</v>
      </c>
      <c r="D608" t="s">
        <v>123</v>
      </c>
      <c r="E608">
        <v>25</v>
      </c>
      <c r="H608">
        <v>100</v>
      </c>
      <c r="I608" t="s">
        <v>124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"20:19:27.523"</f>
        <v>20:19:27.523</v>
      </c>
      <c r="T608" t="str">
        <f>"20:19:27.123"</f>
        <v>20:19:27.123</v>
      </c>
      <c r="U608" t="str">
        <f t="shared" si="66"/>
        <v>A8A14F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9</v>
      </c>
      <c r="AF608" t="s">
        <v>125</v>
      </c>
      <c r="AG608">
        <v>0</v>
      </c>
      <c r="AH608">
        <v>3</v>
      </c>
      <c r="AI608">
        <v>1</v>
      </c>
      <c r="AJ608">
        <v>0</v>
      </c>
      <c r="AK608" t="s">
        <v>554</v>
      </c>
      <c r="AL608">
        <v>36.130364</v>
      </c>
      <c r="AM608" t="s">
        <v>555</v>
      </c>
      <c r="AN608">
        <v>-79.943389999999994</v>
      </c>
      <c r="AO608">
        <v>100</v>
      </c>
      <c r="AP608">
        <v>1800</v>
      </c>
      <c r="AQ608" t="s">
        <v>129</v>
      </c>
      <c r="AR608">
        <v>53</v>
      </c>
      <c r="AS608">
        <v>54</v>
      </c>
      <c r="AT608">
        <v>64</v>
      </c>
      <c r="BB608" t="str">
        <f t="shared" si="67"/>
        <v>1200</v>
      </c>
      <c r="BC608">
        <v>1</v>
      </c>
      <c r="BD608" t="str">
        <f t="shared" si="63"/>
        <v xml:space="preserve">N655WP  </v>
      </c>
      <c r="BE608">
        <v>1</v>
      </c>
      <c r="BG608">
        <v>0</v>
      </c>
      <c r="BH608">
        <v>0</v>
      </c>
      <c r="BI608">
        <v>0</v>
      </c>
      <c r="BJ608">
        <v>1750</v>
      </c>
      <c r="BK608">
        <v>-50</v>
      </c>
      <c r="BL608" t="s">
        <v>180</v>
      </c>
      <c r="BM608">
        <v>1</v>
      </c>
      <c r="BN608">
        <v>1</v>
      </c>
      <c r="BO608">
        <v>1</v>
      </c>
      <c r="BP608">
        <v>0</v>
      </c>
      <c r="BS608">
        <v>0</v>
      </c>
      <c r="BT608">
        <v>0</v>
      </c>
      <c r="BU608">
        <v>0</v>
      </c>
      <c r="CE608" t="str">
        <f>"20:19:27.525"</f>
        <v>20:19:27.525</v>
      </c>
      <c r="CF608">
        <v>525027000</v>
      </c>
      <c r="CS608">
        <v>3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131</v>
      </c>
      <c r="DA608">
        <v>404</v>
      </c>
      <c r="DB608">
        <v>0</v>
      </c>
      <c r="DC608" t="s">
        <v>152</v>
      </c>
      <c r="DD608" t="s">
        <v>153</v>
      </c>
      <c r="DG608">
        <v>13930275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25">
      <c r="A609" t="str">
        <f>"10/06/2022 20:19:27.761"</f>
        <v>10/06/2022 20:19:27.761</v>
      </c>
      <c r="C609" t="str">
        <f t="shared" ref="C609:C672" si="68">"FFDFD3C0"</f>
        <v>FFDFD3C0</v>
      </c>
      <c r="D609" t="s">
        <v>134</v>
      </c>
      <c r="E609">
        <v>4</v>
      </c>
      <c r="F609">
        <v>1004</v>
      </c>
      <c r="G609" t="s">
        <v>135</v>
      </c>
      <c r="J609" t="s">
        <v>136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"20:19:27.523"</f>
        <v>20:19:27.523</v>
      </c>
      <c r="T609" t="str">
        <f>"20:19:27.123"</f>
        <v>20:19:27.123</v>
      </c>
      <c r="U609" t="str">
        <f t="shared" si="66"/>
        <v>A8A14F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9</v>
      </c>
      <c r="AF609" t="s">
        <v>125</v>
      </c>
      <c r="AG609">
        <v>0</v>
      </c>
      <c r="AH609">
        <v>3</v>
      </c>
      <c r="AI609">
        <v>1</v>
      </c>
      <c r="AJ609">
        <v>0</v>
      </c>
      <c r="AK609" t="s">
        <v>554</v>
      </c>
      <c r="AL609">
        <v>36.130364</v>
      </c>
      <c r="AM609" t="s">
        <v>555</v>
      </c>
      <c r="AN609">
        <v>-79.943389999999994</v>
      </c>
      <c r="AO609">
        <v>100</v>
      </c>
      <c r="AP609">
        <v>1800</v>
      </c>
      <c r="AQ609" t="s">
        <v>129</v>
      </c>
      <c r="AR609">
        <v>53</v>
      </c>
      <c r="AS609">
        <v>54</v>
      </c>
      <c r="AT609">
        <v>64</v>
      </c>
      <c r="BB609" t="str">
        <f t="shared" si="67"/>
        <v>1200</v>
      </c>
      <c r="BC609">
        <v>1</v>
      </c>
      <c r="BD609" t="str">
        <f t="shared" ref="BD609:BD672" si="69">"N655WP  "</f>
        <v xml:space="preserve">N655WP  </v>
      </c>
      <c r="BE609">
        <v>1</v>
      </c>
      <c r="BG609">
        <v>0</v>
      </c>
      <c r="BH609">
        <v>0</v>
      </c>
      <c r="BI609">
        <v>0</v>
      </c>
      <c r="BJ609">
        <v>1750</v>
      </c>
      <c r="BK609">
        <v>-50</v>
      </c>
      <c r="BL609" t="s">
        <v>180</v>
      </c>
      <c r="BM609">
        <v>1</v>
      </c>
      <c r="BN609">
        <v>1</v>
      </c>
      <c r="BO609">
        <v>1</v>
      </c>
      <c r="BP609">
        <v>0</v>
      </c>
      <c r="BS609">
        <v>0</v>
      </c>
      <c r="BT609">
        <v>0</v>
      </c>
      <c r="BU609">
        <v>0</v>
      </c>
      <c r="CE609" t="str">
        <f>"20:19:27.525"</f>
        <v>20:19:27.525</v>
      </c>
      <c r="CF609">
        <v>525027000</v>
      </c>
      <c r="CS609">
        <v>3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131</v>
      </c>
      <c r="DA609">
        <v>404</v>
      </c>
      <c r="DB609">
        <v>0</v>
      </c>
      <c r="DC609" t="s">
        <v>152</v>
      </c>
      <c r="DD609" t="s">
        <v>153</v>
      </c>
      <c r="DG609">
        <v>13930275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25">
      <c r="A610" t="str">
        <f>"10/06/2022 20:19:27.761"</f>
        <v>10/06/2022 20:19:27.761</v>
      </c>
      <c r="C610" t="str">
        <f t="shared" si="68"/>
        <v>FFDFD3C0</v>
      </c>
      <c r="D610" t="s">
        <v>134</v>
      </c>
      <c r="E610">
        <v>5</v>
      </c>
      <c r="F610">
        <v>1005</v>
      </c>
      <c r="G610" t="s">
        <v>155</v>
      </c>
      <c r="J610" t="s">
        <v>136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"20:19:27.523"</f>
        <v>20:19:27.523</v>
      </c>
      <c r="T610" t="str">
        <f>"20:19:27.123"</f>
        <v>20:19:27.123</v>
      </c>
      <c r="U610" t="str">
        <f t="shared" si="66"/>
        <v>A8A14F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9</v>
      </c>
      <c r="AF610" t="s">
        <v>145</v>
      </c>
      <c r="AG610">
        <v>0</v>
      </c>
      <c r="AH610">
        <v>3</v>
      </c>
      <c r="AI610">
        <v>1</v>
      </c>
      <c r="AJ610">
        <v>0</v>
      </c>
      <c r="AK610" t="s">
        <v>554</v>
      </c>
      <c r="AL610">
        <v>36.130364</v>
      </c>
      <c r="AM610" t="s">
        <v>555</v>
      </c>
      <c r="AN610">
        <v>-79.943389999999994</v>
      </c>
      <c r="AO610">
        <v>100</v>
      </c>
      <c r="AP610">
        <v>1800</v>
      </c>
      <c r="AQ610" t="s">
        <v>129</v>
      </c>
      <c r="AR610">
        <v>53</v>
      </c>
      <c r="AS610">
        <v>54</v>
      </c>
      <c r="AT610">
        <v>64</v>
      </c>
      <c r="BB610" t="str">
        <f t="shared" si="67"/>
        <v>1200</v>
      </c>
      <c r="BC610">
        <v>1</v>
      </c>
      <c r="BD610" t="str">
        <f t="shared" si="69"/>
        <v xml:space="preserve">N655WP  </v>
      </c>
      <c r="BE610">
        <v>1</v>
      </c>
      <c r="BG610">
        <v>0</v>
      </c>
      <c r="BH610">
        <v>0</v>
      </c>
      <c r="BI610">
        <v>0</v>
      </c>
      <c r="BJ610">
        <v>1750</v>
      </c>
      <c r="BK610">
        <v>-50</v>
      </c>
      <c r="BL610" t="s">
        <v>148</v>
      </c>
      <c r="BM610">
        <v>1</v>
      </c>
      <c r="BN610">
        <v>1</v>
      </c>
      <c r="BO610">
        <v>1</v>
      </c>
      <c r="BP610">
        <v>0</v>
      </c>
      <c r="BS610">
        <v>0</v>
      </c>
      <c r="BT610">
        <v>0</v>
      </c>
      <c r="BU610">
        <v>0</v>
      </c>
      <c r="CE610" t="str">
        <f>"20:19:27.525"</f>
        <v>20:19:27.525</v>
      </c>
      <c r="CF610">
        <v>525027000</v>
      </c>
      <c r="CS610">
        <v>3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404</v>
      </c>
      <c r="DB610">
        <v>0</v>
      </c>
      <c r="DC610" t="s">
        <v>152</v>
      </c>
      <c r="DD610" t="s">
        <v>153</v>
      </c>
      <c r="DG610">
        <v>13930275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25">
      <c r="A611" t="str">
        <f>"10/06/2022 20:19:28.886"</f>
        <v>10/06/2022 20:19:28.886</v>
      </c>
      <c r="C611" t="str">
        <f t="shared" si="68"/>
        <v>FFDFD3C0</v>
      </c>
      <c r="D611" t="s">
        <v>134</v>
      </c>
      <c r="E611">
        <v>4</v>
      </c>
      <c r="F611">
        <v>1004</v>
      </c>
      <c r="G611" t="s">
        <v>135</v>
      </c>
      <c r="J611" t="s">
        <v>136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ref="S611:T613" si="70">"20:19:28.602"</f>
        <v>20:19:28.602</v>
      </c>
      <c r="T611" t="str">
        <f t="shared" si="70"/>
        <v>20:19:28.602</v>
      </c>
      <c r="U611" t="str">
        <f t="shared" si="66"/>
        <v>A8A14F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9</v>
      </c>
      <c r="AF611" t="s">
        <v>125</v>
      </c>
      <c r="AG611">
        <v>0</v>
      </c>
      <c r="AH611">
        <v>3</v>
      </c>
      <c r="AI611">
        <v>1</v>
      </c>
      <c r="AJ611">
        <v>0</v>
      </c>
      <c r="AK611" t="s">
        <v>556</v>
      </c>
      <c r="AL611">
        <v>36.130600000000001</v>
      </c>
      <c r="AM611" t="s">
        <v>557</v>
      </c>
      <c r="AN611">
        <v>-79.943047000000007</v>
      </c>
      <c r="AO611">
        <v>100</v>
      </c>
      <c r="AP611">
        <v>1800</v>
      </c>
      <c r="AQ611" t="s">
        <v>129</v>
      </c>
      <c r="AR611">
        <v>53</v>
      </c>
      <c r="AS611">
        <v>53</v>
      </c>
      <c r="AT611">
        <v>-192</v>
      </c>
      <c r="BB611" t="str">
        <f t="shared" si="67"/>
        <v>1200</v>
      </c>
      <c r="BC611">
        <v>1</v>
      </c>
      <c r="BD611" t="str">
        <f t="shared" si="69"/>
        <v xml:space="preserve">N655WP  </v>
      </c>
      <c r="BE611">
        <v>1</v>
      </c>
      <c r="BG611">
        <v>0</v>
      </c>
      <c r="BH611">
        <v>0</v>
      </c>
      <c r="BI611">
        <v>0</v>
      </c>
      <c r="BJ611">
        <v>1750</v>
      </c>
      <c r="BK611">
        <v>-50</v>
      </c>
      <c r="BL611" t="s">
        <v>180</v>
      </c>
      <c r="BM611">
        <v>1</v>
      </c>
      <c r="BN611">
        <v>1</v>
      </c>
      <c r="BO611">
        <v>1</v>
      </c>
      <c r="BP611">
        <v>0</v>
      </c>
      <c r="BS611">
        <v>0</v>
      </c>
      <c r="BT611">
        <v>0</v>
      </c>
      <c r="BU611">
        <v>0</v>
      </c>
      <c r="CE611" t="str">
        <f>"20:19:28.605"</f>
        <v>20:19:28.605</v>
      </c>
      <c r="CF611">
        <v>604921951</v>
      </c>
      <c r="CS611">
        <v>3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404</v>
      </c>
      <c r="DB611">
        <v>0</v>
      </c>
      <c r="DC611" t="s">
        <v>152</v>
      </c>
      <c r="DD611" t="s">
        <v>153</v>
      </c>
      <c r="DG611">
        <v>13930522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25">
      <c r="A612" t="str">
        <f>"10/06/2022 20:19:28.886"</f>
        <v>10/06/2022 20:19:28.886</v>
      </c>
      <c r="C612" t="str">
        <f t="shared" si="68"/>
        <v>FFDFD3C0</v>
      </c>
      <c r="D612" t="s">
        <v>123</v>
      </c>
      <c r="E612">
        <v>27</v>
      </c>
      <c r="H612">
        <v>102</v>
      </c>
      <c r="I612" t="s">
        <v>151</v>
      </c>
      <c r="J612" t="s">
        <v>125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70"/>
        <v>20:19:28.602</v>
      </c>
      <c r="T612" t="str">
        <f t="shared" si="70"/>
        <v>20:19:28.602</v>
      </c>
      <c r="U612" t="str">
        <f t="shared" si="66"/>
        <v>A8A14F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9</v>
      </c>
      <c r="AF612" t="s">
        <v>125</v>
      </c>
      <c r="AG612">
        <v>0</v>
      </c>
      <c r="AH612">
        <v>3</v>
      </c>
      <c r="AI612">
        <v>1</v>
      </c>
      <c r="AJ612">
        <v>0</v>
      </c>
      <c r="AK612" t="s">
        <v>556</v>
      </c>
      <c r="AL612">
        <v>36.130600000000001</v>
      </c>
      <c r="AM612" t="s">
        <v>557</v>
      </c>
      <c r="AN612">
        <v>-79.943047000000007</v>
      </c>
      <c r="AO612">
        <v>100</v>
      </c>
      <c r="AP612">
        <v>1800</v>
      </c>
      <c r="AQ612" t="s">
        <v>129</v>
      </c>
      <c r="AR612">
        <v>53</v>
      </c>
      <c r="AS612">
        <v>53</v>
      </c>
      <c r="AT612">
        <v>-192</v>
      </c>
      <c r="BB612" t="str">
        <f t="shared" si="67"/>
        <v>1200</v>
      </c>
      <c r="BC612">
        <v>1</v>
      </c>
      <c r="BD612" t="str">
        <f t="shared" si="69"/>
        <v xml:space="preserve">N655WP  </v>
      </c>
      <c r="BE612">
        <v>1</v>
      </c>
      <c r="BG612">
        <v>0</v>
      </c>
      <c r="BH612">
        <v>0</v>
      </c>
      <c r="BI612">
        <v>0</v>
      </c>
      <c r="BJ612">
        <v>1750</v>
      </c>
      <c r="BK612">
        <v>-50</v>
      </c>
      <c r="BL612" t="s">
        <v>180</v>
      </c>
      <c r="BM612">
        <v>1</v>
      </c>
      <c r="BN612">
        <v>1</v>
      </c>
      <c r="BO612">
        <v>1</v>
      </c>
      <c r="BP612">
        <v>0</v>
      </c>
      <c r="BS612">
        <v>0</v>
      </c>
      <c r="BT612">
        <v>0</v>
      </c>
      <c r="BU612">
        <v>0</v>
      </c>
      <c r="CE612" t="str">
        <f>"20:19:28.605"</f>
        <v>20:19:28.605</v>
      </c>
      <c r="CF612">
        <v>604921951</v>
      </c>
      <c r="CS612">
        <v>3</v>
      </c>
      <c r="CT612">
        <v>2</v>
      </c>
      <c r="CU612">
        <v>0</v>
      </c>
      <c r="CV612">
        <v>2</v>
      </c>
      <c r="CW612">
        <v>0</v>
      </c>
      <c r="CX612">
        <v>7</v>
      </c>
      <c r="CY612">
        <v>7</v>
      </c>
      <c r="CZ612" t="s">
        <v>131</v>
      </c>
      <c r="DA612">
        <v>404</v>
      </c>
      <c r="DB612">
        <v>0</v>
      </c>
      <c r="DC612" t="s">
        <v>152</v>
      </c>
      <c r="DD612" t="s">
        <v>153</v>
      </c>
      <c r="DG612">
        <v>13930522</v>
      </c>
      <c r="DI612">
        <v>0</v>
      </c>
      <c r="DJ612">
        <v>0</v>
      </c>
      <c r="DK612">
        <v>1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25">
      <c r="A613" t="str">
        <f>"10/06/2022 20:19:28.886"</f>
        <v>10/06/2022 20:19:28.886</v>
      </c>
      <c r="C613" t="str">
        <f t="shared" si="68"/>
        <v>FFDFD3C0</v>
      </c>
      <c r="D613" t="s">
        <v>134</v>
      </c>
      <c r="E613">
        <v>5</v>
      </c>
      <c r="F613">
        <v>1005</v>
      </c>
      <c r="G613" t="s">
        <v>155</v>
      </c>
      <c r="J613" t="s">
        <v>136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70"/>
        <v>20:19:28.602</v>
      </c>
      <c r="T613" t="str">
        <f t="shared" si="70"/>
        <v>20:19:28.602</v>
      </c>
      <c r="U613" t="str">
        <f t="shared" si="66"/>
        <v>A8A14F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9</v>
      </c>
      <c r="AF613" t="s">
        <v>145</v>
      </c>
      <c r="AG613">
        <v>0</v>
      </c>
      <c r="AH613">
        <v>3</v>
      </c>
      <c r="AI613">
        <v>1</v>
      </c>
      <c r="AJ613">
        <v>0</v>
      </c>
      <c r="AK613" t="s">
        <v>556</v>
      </c>
      <c r="AL613">
        <v>36.130600000000001</v>
      </c>
      <c r="AM613" t="s">
        <v>557</v>
      </c>
      <c r="AN613">
        <v>-79.943047000000007</v>
      </c>
      <c r="AO613">
        <v>100</v>
      </c>
      <c r="AP613">
        <v>1800</v>
      </c>
      <c r="AQ613" t="s">
        <v>129</v>
      </c>
      <c r="AR613">
        <v>53</v>
      </c>
      <c r="AS613">
        <v>53</v>
      </c>
      <c r="AT613">
        <v>-192</v>
      </c>
      <c r="BB613" t="str">
        <f t="shared" si="67"/>
        <v>1200</v>
      </c>
      <c r="BC613">
        <v>1</v>
      </c>
      <c r="BD613" t="str">
        <f t="shared" si="69"/>
        <v xml:space="preserve">N655WP  </v>
      </c>
      <c r="BE613">
        <v>1</v>
      </c>
      <c r="BG613">
        <v>0</v>
      </c>
      <c r="BH613">
        <v>0</v>
      </c>
      <c r="BI613">
        <v>0</v>
      </c>
      <c r="BJ613">
        <v>1750</v>
      </c>
      <c r="BK613">
        <v>-50</v>
      </c>
      <c r="BL613" t="s">
        <v>148</v>
      </c>
      <c r="BM613">
        <v>1</v>
      </c>
      <c r="BN613">
        <v>1</v>
      </c>
      <c r="BO613">
        <v>1</v>
      </c>
      <c r="BP613">
        <v>0</v>
      </c>
      <c r="BS613">
        <v>0</v>
      </c>
      <c r="BT613">
        <v>0</v>
      </c>
      <c r="BU613">
        <v>0</v>
      </c>
      <c r="CE613" t="str">
        <f>"20:19:28.605"</f>
        <v>20:19:28.605</v>
      </c>
      <c r="CF613">
        <v>604921951</v>
      </c>
      <c r="CS613">
        <v>3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131</v>
      </c>
      <c r="DA613">
        <v>404</v>
      </c>
      <c r="DB613">
        <v>0</v>
      </c>
      <c r="DC613" t="s">
        <v>152</v>
      </c>
      <c r="DD613" t="s">
        <v>153</v>
      </c>
      <c r="DG613">
        <v>13930522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25">
      <c r="A614" t="str">
        <f>"10/06/2022 20:19:29.854"</f>
        <v>10/06/2022 20:19:29.854</v>
      </c>
      <c r="C614" t="str">
        <f t="shared" si="68"/>
        <v>FFDFD3C0</v>
      </c>
      <c r="D614" t="s">
        <v>134</v>
      </c>
      <c r="E614">
        <v>4</v>
      </c>
      <c r="F614">
        <v>1004</v>
      </c>
      <c r="G614" t="s">
        <v>135</v>
      </c>
      <c r="J614" t="s">
        <v>136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"20:19:29.680"</f>
        <v>20:19:29.680</v>
      </c>
      <c r="T614" t="str">
        <f>"20:19:29.180"</f>
        <v>20:19:29.180</v>
      </c>
      <c r="U614" t="str">
        <f t="shared" si="66"/>
        <v>A8A14F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9</v>
      </c>
      <c r="AF614" t="s">
        <v>125</v>
      </c>
      <c r="AG614">
        <v>0</v>
      </c>
      <c r="AH614">
        <v>3</v>
      </c>
      <c r="AI614">
        <v>1</v>
      </c>
      <c r="AJ614">
        <v>0</v>
      </c>
      <c r="AK614" t="s">
        <v>558</v>
      </c>
      <c r="AL614">
        <v>36.130856999999999</v>
      </c>
      <c r="AM614" t="s">
        <v>559</v>
      </c>
      <c r="AN614">
        <v>-79.942724999999996</v>
      </c>
      <c r="AO614">
        <v>100</v>
      </c>
      <c r="AP614">
        <v>1800</v>
      </c>
      <c r="AQ614" t="s">
        <v>129</v>
      </c>
      <c r="AR614">
        <v>53</v>
      </c>
      <c r="AS614">
        <v>53</v>
      </c>
      <c r="AT614">
        <v>-128</v>
      </c>
      <c r="BB614" t="str">
        <f t="shared" si="67"/>
        <v>1200</v>
      </c>
      <c r="BC614">
        <v>1</v>
      </c>
      <c r="BD614" t="str">
        <f t="shared" si="69"/>
        <v xml:space="preserve">N655WP  </v>
      </c>
      <c r="BE614">
        <v>1</v>
      </c>
      <c r="BG614">
        <v>0</v>
      </c>
      <c r="BH614">
        <v>0</v>
      </c>
      <c r="BI614">
        <v>0</v>
      </c>
      <c r="BJ614">
        <v>1750</v>
      </c>
      <c r="BK614">
        <v>-50</v>
      </c>
      <c r="BL614" t="s">
        <v>180</v>
      </c>
      <c r="BM614">
        <v>1</v>
      </c>
      <c r="BN614">
        <v>1</v>
      </c>
      <c r="BO614">
        <v>1</v>
      </c>
      <c r="BP614">
        <v>0</v>
      </c>
      <c r="BS614">
        <v>0</v>
      </c>
      <c r="BT614">
        <v>0</v>
      </c>
      <c r="BU614">
        <v>0</v>
      </c>
      <c r="CE614" t="str">
        <f>"20:19:29.685"</f>
        <v>20:19:29.685</v>
      </c>
      <c r="CF614">
        <v>684816957</v>
      </c>
      <c r="CS614">
        <v>3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404</v>
      </c>
      <c r="DB614">
        <v>0</v>
      </c>
      <c r="DC614" t="s">
        <v>152</v>
      </c>
      <c r="DD614" t="s">
        <v>153</v>
      </c>
      <c r="DG614">
        <v>13930765</v>
      </c>
      <c r="DI614">
        <v>1</v>
      </c>
      <c r="DJ614">
        <v>0</v>
      </c>
      <c r="DK614">
        <v>0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25">
      <c r="A615" t="str">
        <f>"10/06/2022 20:19:29.933"</f>
        <v>10/06/2022 20:19:29.933</v>
      </c>
      <c r="C615" t="str">
        <f t="shared" si="68"/>
        <v>FFDFD3C0</v>
      </c>
      <c r="D615" t="s">
        <v>123</v>
      </c>
      <c r="E615">
        <v>27</v>
      </c>
      <c r="H615">
        <v>102</v>
      </c>
      <c r="I615" t="s">
        <v>151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"20:19:29.680"</f>
        <v>20:19:29.680</v>
      </c>
      <c r="T615" t="str">
        <f>"20:19:29.180"</f>
        <v>20:19:29.180</v>
      </c>
      <c r="U615" t="str">
        <f t="shared" si="66"/>
        <v>A8A14F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9</v>
      </c>
      <c r="AF615" t="s">
        <v>125</v>
      </c>
      <c r="AG615">
        <v>0</v>
      </c>
      <c r="AH615">
        <v>3</v>
      </c>
      <c r="AI615">
        <v>1</v>
      </c>
      <c r="AJ615">
        <v>0</v>
      </c>
      <c r="AK615" t="s">
        <v>558</v>
      </c>
      <c r="AL615">
        <v>36.130856999999999</v>
      </c>
      <c r="AM615" t="s">
        <v>559</v>
      </c>
      <c r="AN615">
        <v>-79.942724999999996</v>
      </c>
      <c r="AO615">
        <v>100</v>
      </c>
      <c r="AP615">
        <v>1800</v>
      </c>
      <c r="AQ615" t="s">
        <v>129</v>
      </c>
      <c r="AR615">
        <v>53</v>
      </c>
      <c r="AS615">
        <v>53</v>
      </c>
      <c r="AT615">
        <v>-128</v>
      </c>
      <c r="BB615" t="str">
        <f t="shared" si="67"/>
        <v>1200</v>
      </c>
      <c r="BC615">
        <v>1</v>
      </c>
      <c r="BD615" t="str">
        <f t="shared" si="69"/>
        <v xml:space="preserve">N655WP  </v>
      </c>
      <c r="BE615">
        <v>1</v>
      </c>
      <c r="BG615">
        <v>0</v>
      </c>
      <c r="BH615">
        <v>0</v>
      </c>
      <c r="BI615">
        <v>0</v>
      </c>
      <c r="BJ615">
        <v>1750</v>
      </c>
      <c r="BK615">
        <v>-50</v>
      </c>
      <c r="BL615" t="s">
        <v>180</v>
      </c>
      <c r="BM615">
        <v>1</v>
      </c>
      <c r="BN615">
        <v>1</v>
      </c>
      <c r="BO615">
        <v>1</v>
      </c>
      <c r="BP615">
        <v>0</v>
      </c>
      <c r="BS615">
        <v>0</v>
      </c>
      <c r="BT615">
        <v>0</v>
      </c>
      <c r="BU615">
        <v>0</v>
      </c>
      <c r="CE615" t="str">
        <f>"20:19:29.685"</f>
        <v>20:19:29.685</v>
      </c>
      <c r="CF615">
        <v>684816957</v>
      </c>
      <c r="CS615">
        <v>3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404</v>
      </c>
      <c r="DB615">
        <v>0</v>
      </c>
      <c r="DC615" t="s">
        <v>152</v>
      </c>
      <c r="DD615" t="s">
        <v>153</v>
      </c>
      <c r="DG615">
        <v>13930765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25">
      <c r="A616" t="str">
        <f>"10/06/2022 20:19:29.933"</f>
        <v>10/06/2022 20:19:29.933</v>
      </c>
      <c r="C616" t="str">
        <f t="shared" si="68"/>
        <v>FFDFD3C0</v>
      </c>
      <c r="D616" t="s">
        <v>123</v>
      </c>
      <c r="E616">
        <v>25</v>
      </c>
      <c r="H616">
        <v>100</v>
      </c>
      <c r="I616" t="s">
        <v>124</v>
      </c>
      <c r="J616" t="s">
        <v>125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"20:19:29.680"</f>
        <v>20:19:29.680</v>
      </c>
      <c r="T616" t="str">
        <f>"20:19:29.180"</f>
        <v>20:19:29.180</v>
      </c>
      <c r="U616" t="str">
        <f t="shared" si="66"/>
        <v>A8A14F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9</v>
      </c>
      <c r="AF616" t="s">
        <v>125</v>
      </c>
      <c r="AG616">
        <v>0</v>
      </c>
      <c r="AH616">
        <v>3</v>
      </c>
      <c r="AI616">
        <v>1</v>
      </c>
      <c r="AJ616">
        <v>0</v>
      </c>
      <c r="AK616" t="s">
        <v>558</v>
      </c>
      <c r="AL616">
        <v>36.130856999999999</v>
      </c>
      <c r="AM616" t="s">
        <v>559</v>
      </c>
      <c r="AN616">
        <v>-79.942724999999996</v>
      </c>
      <c r="AO616">
        <v>100</v>
      </c>
      <c r="AP616">
        <v>1800</v>
      </c>
      <c r="AQ616" t="s">
        <v>129</v>
      </c>
      <c r="AR616">
        <v>53</v>
      </c>
      <c r="AS616">
        <v>53</v>
      </c>
      <c r="AT616">
        <v>-128</v>
      </c>
      <c r="BB616" t="str">
        <f t="shared" si="67"/>
        <v>1200</v>
      </c>
      <c r="BC616">
        <v>1</v>
      </c>
      <c r="BD616" t="str">
        <f t="shared" si="69"/>
        <v xml:space="preserve">N655WP  </v>
      </c>
      <c r="BE616">
        <v>1</v>
      </c>
      <c r="BG616">
        <v>0</v>
      </c>
      <c r="BH616">
        <v>0</v>
      </c>
      <c r="BI616">
        <v>0</v>
      </c>
      <c r="BJ616">
        <v>1750</v>
      </c>
      <c r="BK616">
        <v>-50</v>
      </c>
      <c r="BL616" t="s">
        <v>180</v>
      </c>
      <c r="BM616">
        <v>1</v>
      </c>
      <c r="BN616">
        <v>1</v>
      </c>
      <c r="BO616">
        <v>1</v>
      </c>
      <c r="BP616">
        <v>0</v>
      </c>
      <c r="BS616">
        <v>0</v>
      </c>
      <c r="BT616">
        <v>0</v>
      </c>
      <c r="BU616">
        <v>0</v>
      </c>
      <c r="CE616" t="str">
        <f>"20:19:29.685"</f>
        <v>20:19:29.685</v>
      </c>
      <c r="CF616">
        <v>684816957</v>
      </c>
      <c r="CS616">
        <v>3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404</v>
      </c>
      <c r="DB616">
        <v>0</v>
      </c>
      <c r="DC616" t="s">
        <v>152</v>
      </c>
      <c r="DD616" t="s">
        <v>153</v>
      </c>
      <c r="DG616">
        <v>13930765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25">
      <c r="A617" t="str">
        <f>"10/06/2022 20:19:29.933"</f>
        <v>10/06/2022 20:19:29.933</v>
      </c>
      <c r="C617" t="str">
        <f t="shared" si="68"/>
        <v>FFDFD3C0</v>
      </c>
      <c r="D617" t="s">
        <v>134</v>
      </c>
      <c r="E617">
        <v>5</v>
      </c>
      <c r="F617">
        <v>1005</v>
      </c>
      <c r="G617" t="s">
        <v>155</v>
      </c>
      <c r="J617" t="s">
        <v>136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"20:19:29.680"</f>
        <v>20:19:29.680</v>
      </c>
      <c r="T617" t="str">
        <f>"20:19:29.180"</f>
        <v>20:19:29.180</v>
      </c>
      <c r="U617" t="str">
        <f t="shared" si="66"/>
        <v>A8A14F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9</v>
      </c>
      <c r="AF617" t="s">
        <v>145</v>
      </c>
      <c r="AG617">
        <v>0</v>
      </c>
      <c r="AH617">
        <v>3</v>
      </c>
      <c r="AI617">
        <v>1</v>
      </c>
      <c r="AJ617">
        <v>0</v>
      </c>
      <c r="AK617" t="s">
        <v>558</v>
      </c>
      <c r="AL617">
        <v>36.130856999999999</v>
      </c>
      <c r="AM617" t="s">
        <v>559</v>
      </c>
      <c r="AN617">
        <v>-79.942724999999996</v>
      </c>
      <c r="AO617">
        <v>100</v>
      </c>
      <c r="AP617">
        <v>1800</v>
      </c>
      <c r="AQ617" t="s">
        <v>129</v>
      </c>
      <c r="AR617">
        <v>53</v>
      </c>
      <c r="AS617">
        <v>53</v>
      </c>
      <c r="AT617">
        <v>-128</v>
      </c>
      <c r="BB617" t="str">
        <f t="shared" si="67"/>
        <v>1200</v>
      </c>
      <c r="BC617">
        <v>1</v>
      </c>
      <c r="BD617" t="str">
        <f t="shared" si="69"/>
        <v xml:space="preserve">N655WP  </v>
      </c>
      <c r="BE617">
        <v>1</v>
      </c>
      <c r="BG617">
        <v>0</v>
      </c>
      <c r="BH617">
        <v>0</v>
      </c>
      <c r="BI617">
        <v>0</v>
      </c>
      <c r="BJ617">
        <v>1750</v>
      </c>
      <c r="BK617">
        <v>-50</v>
      </c>
      <c r="BL617" t="s">
        <v>148</v>
      </c>
      <c r="BM617">
        <v>1</v>
      </c>
      <c r="BN617">
        <v>1</v>
      </c>
      <c r="BO617">
        <v>1</v>
      </c>
      <c r="BP617">
        <v>0</v>
      </c>
      <c r="BS617">
        <v>0</v>
      </c>
      <c r="BT617">
        <v>0</v>
      </c>
      <c r="BU617">
        <v>0</v>
      </c>
      <c r="CE617" t="str">
        <f>"20:19:29.685"</f>
        <v>20:19:29.685</v>
      </c>
      <c r="CF617">
        <v>684816957</v>
      </c>
      <c r="CS617">
        <v>3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404</v>
      </c>
      <c r="DB617">
        <v>0</v>
      </c>
      <c r="DC617" t="s">
        <v>152</v>
      </c>
      <c r="DD617" t="s">
        <v>153</v>
      </c>
      <c r="DG617">
        <v>13930765</v>
      </c>
      <c r="DI617">
        <v>1</v>
      </c>
      <c r="DJ617">
        <v>0</v>
      </c>
      <c r="DK617">
        <v>1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25">
      <c r="A618" t="str">
        <f>"10/06/2022 20:19:30.917"</f>
        <v>10/06/2022 20:19:30.917</v>
      </c>
      <c r="C618" t="str">
        <f t="shared" si="68"/>
        <v>FFDFD3C0</v>
      </c>
      <c r="D618" t="s">
        <v>123</v>
      </c>
      <c r="E618">
        <v>25</v>
      </c>
      <c r="H618">
        <v>100</v>
      </c>
      <c r="I618" t="s">
        <v>124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"20:19:30.609"</f>
        <v>20:19:30.609</v>
      </c>
      <c r="T618" t="str">
        <f>"20:19:30.209"</f>
        <v>20:19:30.209</v>
      </c>
      <c r="U618" t="str">
        <f t="shared" si="66"/>
        <v>A8A14F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9</v>
      </c>
      <c r="AF618" t="s">
        <v>125</v>
      </c>
      <c r="AG618">
        <v>0</v>
      </c>
      <c r="AH618">
        <v>3</v>
      </c>
      <c r="AI618">
        <v>1</v>
      </c>
      <c r="AJ618">
        <v>0</v>
      </c>
      <c r="AK618" t="s">
        <v>560</v>
      </c>
      <c r="AL618">
        <v>36.131093999999997</v>
      </c>
      <c r="AM618" t="s">
        <v>561</v>
      </c>
      <c r="AN618">
        <v>-79.942424000000003</v>
      </c>
      <c r="AO618">
        <v>100</v>
      </c>
      <c r="AP618">
        <v>1800</v>
      </c>
      <c r="AQ618" t="s">
        <v>129</v>
      </c>
      <c r="AR618">
        <v>54</v>
      </c>
      <c r="AS618">
        <v>53</v>
      </c>
      <c r="AT618">
        <v>0</v>
      </c>
      <c r="BB618" t="str">
        <f t="shared" si="67"/>
        <v>1200</v>
      </c>
      <c r="BC618">
        <v>1</v>
      </c>
      <c r="BD618" t="str">
        <f t="shared" si="69"/>
        <v xml:space="preserve">N655WP  </v>
      </c>
      <c r="BE618">
        <v>1</v>
      </c>
      <c r="BG618">
        <v>0</v>
      </c>
      <c r="BH618">
        <v>0</v>
      </c>
      <c r="BI618">
        <v>0</v>
      </c>
      <c r="BJ618">
        <v>1750</v>
      </c>
      <c r="BK618">
        <v>-50</v>
      </c>
      <c r="BL618" t="s">
        <v>180</v>
      </c>
      <c r="BM618">
        <v>1</v>
      </c>
      <c r="BN618">
        <v>1</v>
      </c>
      <c r="BO618">
        <v>1</v>
      </c>
      <c r="BP618">
        <v>0</v>
      </c>
      <c r="BS618">
        <v>0</v>
      </c>
      <c r="BT618">
        <v>0</v>
      </c>
      <c r="BU618">
        <v>0</v>
      </c>
      <c r="CE618" t="str">
        <f>"20:19:30.615"</f>
        <v>20:19:30.615</v>
      </c>
      <c r="CF618">
        <v>614785491</v>
      </c>
      <c r="CS618">
        <v>3</v>
      </c>
      <c r="CT618">
        <v>2</v>
      </c>
      <c r="CU618">
        <v>0</v>
      </c>
      <c r="CV618">
        <v>2</v>
      </c>
      <c r="CW618">
        <v>0</v>
      </c>
      <c r="CX618">
        <v>6</v>
      </c>
      <c r="CY618">
        <v>7</v>
      </c>
      <c r="CZ618" t="s">
        <v>131</v>
      </c>
      <c r="DA618">
        <v>403</v>
      </c>
      <c r="DB618">
        <v>0</v>
      </c>
      <c r="DC618" t="s">
        <v>199</v>
      </c>
      <c r="DD618" t="s">
        <v>200</v>
      </c>
      <c r="DG618">
        <v>351950</v>
      </c>
      <c r="DI618">
        <v>1</v>
      </c>
      <c r="DJ618">
        <v>0</v>
      </c>
      <c r="DK618">
        <v>0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25">
      <c r="A619" t="str">
        <f>"10/06/2022 20:19:30.917"</f>
        <v>10/06/2022 20:19:30.917</v>
      </c>
      <c r="C619" t="str">
        <f t="shared" si="68"/>
        <v>FFDFD3C0</v>
      </c>
      <c r="D619" t="s">
        <v>134</v>
      </c>
      <c r="E619">
        <v>4</v>
      </c>
      <c r="F619">
        <v>1004</v>
      </c>
      <c r="G619" t="s">
        <v>135</v>
      </c>
      <c r="J619" t="s">
        <v>136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"20:19:30.609"</f>
        <v>20:19:30.609</v>
      </c>
      <c r="T619" t="str">
        <f>"20:19:30.209"</f>
        <v>20:19:30.209</v>
      </c>
      <c r="U619" t="str">
        <f t="shared" si="66"/>
        <v>A8A14F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9</v>
      </c>
      <c r="AF619" t="s">
        <v>125</v>
      </c>
      <c r="AG619">
        <v>0</v>
      </c>
      <c r="AH619">
        <v>3</v>
      </c>
      <c r="AI619">
        <v>1</v>
      </c>
      <c r="AJ619">
        <v>0</v>
      </c>
      <c r="AK619" t="s">
        <v>560</v>
      </c>
      <c r="AL619">
        <v>36.131093999999997</v>
      </c>
      <c r="AM619" t="s">
        <v>561</v>
      </c>
      <c r="AN619">
        <v>-79.942424000000003</v>
      </c>
      <c r="AO619">
        <v>100</v>
      </c>
      <c r="AP619">
        <v>1800</v>
      </c>
      <c r="AQ619" t="s">
        <v>129</v>
      </c>
      <c r="AR619">
        <v>54</v>
      </c>
      <c r="AS619">
        <v>53</v>
      </c>
      <c r="AT619">
        <v>0</v>
      </c>
      <c r="BB619" t="str">
        <f t="shared" si="67"/>
        <v>1200</v>
      </c>
      <c r="BC619">
        <v>1</v>
      </c>
      <c r="BD619" t="str">
        <f t="shared" si="69"/>
        <v xml:space="preserve">N655WP  </v>
      </c>
      <c r="BE619">
        <v>1</v>
      </c>
      <c r="BG619">
        <v>0</v>
      </c>
      <c r="BH619">
        <v>0</v>
      </c>
      <c r="BI619">
        <v>0</v>
      </c>
      <c r="BJ619">
        <v>1750</v>
      </c>
      <c r="BK619">
        <v>-50</v>
      </c>
      <c r="BL619" t="s">
        <v>180</v>
      </c>
      <c r="BM619">
        <v>1</v>
      </c>
      <c r="BN619">
        <v>1</v>
      </c>
      <c r="BO619">
        <v>1</v>
      </c>
      <c r="BP619">
        <v>0</v>
      </c>
      <c r="BS619">
        <v>0</v>
      </c>
      <c r="BT619">
        <v>0</v>
      </c>
      <c r="BU619">
        <v>0</v>
      </c>
      <c r="CE619" t="str">
        <f>"20:19:30.615"</f>
        <v>20:19:30.615</v>
      </c>
      <c r="CF619">
        <v>614785491</v>
      </c>
      <c r="CS619">
        <v>3</v>
      </c>
      <c r="CT619">
        <v>2</v>
      </c>
      <c r="CU619">
        <v>0</v>
      </c>
      <c r="CV619">
        <v>2</v>
      </c>
      <c r="CW619">
        <v>0</v>
      </c>
      <c r="CX619">
        <v>6</v>
      </c>
      <c r="CY619">
        <v>7</v>
      </c>
      <c r="CZ619" t="s">
        <v>131</v>
      </c>
      <c r="DA619">
        <v>403</v>
      </c>
      <c r="DB619">
        <v>0</v>
      </c>
      <c r="DC619" t="s">
        <v>199</v>
      </c>
      <c r="DD619" t="s">
        <v>200</v>
      </c>
      <c r="DG619">
        <v>351950</v>
      </c>
      <c r="DI619">
        <v>1</v>
      </c>
      <c r="DJ619">
        <v>0</v>
      </c>
      <c r="DK619">
        <v>0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25">
      <c r="A620" t="str">
        <f>"10/06/2022 20:19:30.917"</f>
        <v>10/06/2022 20:19:30.917</v>
      </c>
      <c r="C620" t="str">
        <f t="shared" si="68"/>
        <v>FFDFD3C0</v>
      </c>
      <c r="D620" t="s">
        <v>123</v>
      </c>
      <c r="E620">
        <v>27</v>
      </c>
      <c r="H620">
        <v>102</v>
      </c>
      <c r="I620" t="s">
        <v>151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"20:19:30.609"</f>
        <v>20:19:30.609</v>
      </c>
      <c r="T620" t="str">
        <f>"20:19:30.209"</f>
        <v>20:19:30.209</v>
      </c>
      <c r="U620" t="str">
        <f t="shared" si="66"/>
        <v>A8A14F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9</v>
      </c>
      <c r="AF620" t="s">
        <v>125</v>
      </c>
      <c r="AG620">
        <v>0</v>
      </c>
      <c r="AH620">
        <v>3</v>
      </c>
      <c r="AI620">
        <v>1</v>
      </c>
      <c r="AJ620">
        <v>0</v>
      </c>
      <c r="AK620" t="s">
        <v>560</v>
      </c>
      <c r="AL620">
        <v>36.131093999999997</v>
      </c>
      <c r="AM620" t="s">
        <v>561</v>
      </c>
      <c r="AN620">
        <v>-79.942424000000003</v>
      </c>
      <c r="AO620">
        <v>100</v>
      </c>
      <c r="AP620">
        <v>1800</v>
      </c>
      <c r="AQ620" t="s">
        <v>129</v>
      </c>
      <c r="AR620">
        <v>54</v>
      </c>
      <c r="AS620">
        <v>53</v>
      </c>
      <c r="AT620">
        <v>0</v>
      </c>
      <c r="BB620" t="str">
        <f t="shared" si="67"/>
        <v>1200</v>
      </c>
      <c r="BC620">
        <v>1</v>
      </c>
      <c r="BD620" t="str">
        <f t="shared" si="69"/>
        <v xml:space="preserve">N655WP  </v>
      </c>
      <c r="BE620">
        <v>1</v>
      </c>
      <c r="BG620">
        <v>0</v>
      </c>
      <c r="BH620">
        <v>0</v>
      </c>
      <c r="BI620">
        <v>0</v>
      </c>
      <c r="BJ620">
        <v>1750</v>
      </c>
      <c r="BK620">
        <v>-50</v>
      </c>
      <c r="BL620" t="s">
        <v>180</v>
      </c>
      <c r="BM620">
        <v>1</v>
      </c>
      <c r="BN620">
        <v>1</v>
      </c>
      <c r="BO620">
        <v>1</v>
      </c>
      <c r="BP620">
        <v>0</v>
      </c>
      <c r="BS620">
        <v>0</v>
      </c>
      <c r="BT620">
        <v>0</v>
      </c>
      <c r="BU620">
        <v>0</v>
      </c>
      <c r="CE620" t="str">
        <f>"20:19:30.615"</f>
        <v>20:19:30.615</v>
      </c>
      <c r="CF620">
        <v>614785491</v>
      </c>
      <c r="CS620">
        <v>3</v>
      </c>
      <c r="CT620">
        <v>2</v>
      </c>
      <c r="CU620">
        <v>0</v>
      </c>
      <c r="CV620">
        <v>2</v>
      </c>
      <c r="CW620">
        <v>0</v>
      </c>
      <c r="CX620">
        <v>6</v>
      </c>
      <c r="CY620">
        <v>7</v>
      </c>
      <c r="CZ620" t="s">
        <v>131</v>
      </c>
      <c r="DA620">
        <v>403</v>
      </c>
      <c r="DB620">
        <v>0</v>
      </c>
      <c r="DC620" t="s">
        <v>199</v>
      </c>
      <c r="DD620" t="s">
        <v>200</v>
      </c>
      <c r="DG620">
        <v>351950</v>
      </c>
      <c r="DI620">
        <v>1</v>
      </c>
      <c r="DJ620">
        <v>0</v>
      </c>
      <c r="DK620">
        <v>1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25">
      <c r="A621" t="str">
        <f>"10/06/2022 20:19:31.433"</f>
        <v>10/06/2022 20:19:31.433</v>
      </c>
      <c r="C621" t="str">
        <f t="shared" si="68"/>
        <v>FFDFD3C0</v>
      </c>
      <c r="D621" t="s">
        <v>134</v>
      </c>
      <c r="E621">
        <v>5</v>
      </c>
      <c r="F621">
        <v>1005</v>
      </c>
      <c r="G621" t="s">
        <v>155</v>
      </c>
      <c r="J621" t="s">
        <v>136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"20:19:31.148"</f>
        <v>20:19:31.148</v>
      </c>
      <c r="T621" t="str">
        <f>"20:19:31.148"</f>
        <v>20:19:31.148</v>
      </c>
      <c r="U621" t="str">
        <f t="shared" si="66"/>
        <v>A8A14F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9</v>
      </c>
      <c r="AF621" t="s">
        <v>145</v>
      </c>
      <c r="AG621">
        <v>0</v>
      </c>
      <c r="AH621">
        <v>3</v>
      </c>
      <c r="AI621">
        <v>1</v>
      </c>
      <c r="AJ621">
        <v>0</v>
      </c>
      <c r="AK621" t="s">
        <v>562</v>
      </c>
      <c r="AL621">
        <v>36.131244000000002</v>
      </c>
      <c r="AM621" t="s">
        <v>563</v>
      </c>
      <c r="AN621">
        <v>-79.942295999999999</v>
      </c>
      <c r="AO621">
        <v>100</v>
      </c>
      <c r="AP621">
        <v>1800</v>
      </c>
      <c r="AQ621" t="s">
        <v>129</v>
      </c>
      <c r="AR621">
        <v>54</v>
      </c>
      <c r="AS621">
        <v>52</v>
      </c>
      <c r="AT621">
        <v>-256</v>
      </c>
      <c r="BB621" t="str">
        <f t="shared" si="67"/>
        <v>1200</v>
      </c>
      <c r="BC621">
        <v>1</v>
      </c>
      <c r="BD621" t="str">
        <f t="shared" si="69"/>
        <v xml:space="preserve">N655WP  </v>
      </c>
      <c r="BE621">
        <v>1</v>
      </c>
      <c r="BG621">
        <v>0</v>
      </c>
      <c r="BH621">
        <v>0</v>
      </c>
      <c r="BI621">
        <v>0</v>
      </c>
      <c r="BJ621">
        <v>1750</v>
      </c>
      <c r="BK621">
        <v>-50</v>
      </c>
      <c r="BL621" t="s">
        <v>148</v>
      </c>
      <c r="BM621">
        <v>1</v>
      </c>
      <c r="BN621">
        <v>1</v>
      </c>
      <c r="BO621">
        <v>1</v>
      </c>
      <c r="BP621">
        <v>0</v>
      </c>
      <c r="BS621">
        <v>0</v>
      </c>
      <c r="BT621">
        <v>0</v>
      </c>
      <c r="BU621">
        <v>0</v>
      </c>
      <c r="CE621" t="str">
        <f>"20:19:31.155"</f>
        <v>20:19:31.155</v>
      </c>
      <c r="CF621">
        <v>154673996</v>
      </c>
      <c r="CS621">
        <v>3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404</v>
      </c>
      <c r="DB621">
        <v>0</v>
      </c>
      <c r="DC621" t="s">
        <v>152</v>
      </c>
      <c r="DD621" t="s">
        <v>153</v>
      </c>
      <c r="DG621">
        <v>13931071</v>
      </c>
      <c r="DI621">
        <v>1</v>
      </c>
      <c r="DJ621">
        <v>0</v>
      </c>
      <c r="DK621">
        <v>0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25">
      <c r="A622" t="str">
        <f>"10/06/2022 20:19:31.870"</f>
        <v>10/06/2022 20:19:31.870</v>
      </c>
      <c r="C622" t="str">
        <f t="shared" si="68"/>
        <v>FFDFD3C0</v>
      </c>
      <c r="D622" t="s">
        <v>123</v>
      </c>
      <c r="E622">
        <v>27</v>
      </c>
      <c r="H622">
        <v>102</v>
      </c>
      <c r="I622" t="s">
        <v>151</v>
      </c>
      <c r="J622" t="s">
        <v>125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"20:19:31.633"</f>
        <v>20:19:31.633</v>
      </c>
      <c r="T622" t="str">
        <f>"20:19:31.533"</f>
        <v>20:19:31.533</v>
      </c>
      <c r="U622" t="str">
        <f t="shared" si="66"/>
        <v>A8A14F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9</v>
      </c>
      <c r="AF622" t="s">
        <v>125</v>
      </c>
      <c r="AG622">
        <v>0</v>
      </c>
      <c r="AH622">
        <v>3</v>
      </c>
      <c r="AI622">
        <v>1</v>
      </c>
      <c r="AJ622">
        <v>0</v>
      </c>
      <c r="AK622" t="s">
        <v>564</v>
      </c>
      <c r="AL622">
        <v>36.131371999999999</v>
      </c>
      <c r="AM622" t="s">
        <v>565</v>
      </c>
      <c r="AN622">
        <v>-79.942124000000007</v>
      </c>
      <c r="AO622">
        <v>100</v>
      </c>
      <c r="AP622">
        <v>1800</v>
      </c>
      <c r="AQ622" t="s">
        <v>129</v>
      </c>
      <c r="AR622">
        <v>55</v>
      </c>
      <c r="AS622">
        <v>52</v>
      </c>
      <c r="AT622">
        <v>-320</v>
      </c>
      <c r="BB622" t="str">
        <f t="shared" si="67"/>
        <v>1200</v>
      </c>
      <c r="BC622">
        <v>1</v>
      </c>
      <c r="BD622" t="str">
        <f t="shared" si="69"/>
        <v xml:space="preserve">N655WP  </v>
      </c>
      <c r="BE622">
        <v>1</v>
      </c>
      <c r="BG622">
        <v>0</v>
      </c>
      <c r="BH622">
        <v>0</v>
      </c>
      <c r="BI622">
        <v>0</v>
      </c>
      <c r="BJ622">
        <v>1750</v>
      </c>
      <c r="BK622">
        <v>-50</v>
      </c>
      <c r="BL622" t="s">
        <v>180</v>
      </c>
      <c r="BM622">
        <v>1</v>
      </c>
      <c r="BN622">
        <v>1</v>
      </c>
      <c r="BO622">
        <v>1</v>
      </c>
      <c r="BP622">
        <v>0</v>
      </c>
      <c r="BS622">
        <v>0</v>
      </c>
      <c r="BT622">
        <v>0</v>
      </c>
      <c r="BU622">
        <v>0</v>
      </c>
      <c r="CE622" t="str">
        <f>"20:19:31.635"</f>
        <v>20:19:31.635</v>
      </c>
      <c r="CF622">
        <v>634686125</v>
      </c>
      <c r="CS622">
        <v>3</v>
      </c>
      <c r="CT622">
        <v>2</v>
      </c>
      <c r="CU622">
        <v>0</v>
      </c>
      <c r="CV622">
        <v>2</v>
      </c>
      <c r="CW622">
        <v>0</v>
      </c>
      <c r="CX622">
        <v>6</v>
      </c>
      <c r="CY622">
        <v>7</v>
      </c>
      <c r="CZ622" t="s">
        <v>131</v>
      </c>
      <c r="DA622">
        <v>403</v>
      </c>
      <c r="DB622">
        <v>0</v>
      </c>
      <c r="DC622" t="s">
        <v>199</v>
      </c>
      <c r="DD622" t="s">
        <v>200</v>
      </c>
      <c r="DG622">
        <v>353811</v>
      </c>
      <c r="DI622">
        <v>1</v>
      </c>
      <c r="DJ622">
        <v>0</v>
      </c>
      <c r="DK622">
        <v>0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25">
      <c r="A623" t="str">
        <f>"10/06/2022 20:19:31.886"</f>
        <v>10/06/2022 20:19:31.886</v>
      </c>
      <c r="C623" t="str">
        <f t="shared" si="68"/>
        <v>FFDFD3C0</v>
      </c>
      <c r="D623" t="s">
        <v>123</v>
      </c>
      <c r="E623">
        <v>25</v>
      </c>
      <c r="H623">
        <v>100</v>
      </c>
      <c r="I623" t="s">
        <v>124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"20:19:31.633"</f>
        <v>20:19:31.633</v>
      </c>
      <c r="T623" t="str">
        <f>"20:19:31.533"</f>
        <v>20:19:31.533</v>
      </c>
      <c r="U623" t="str">
        <f t="shared" si="66"/>
        <v>A8A14F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9</v>
      </c>
      <c r="AF623" t="s">
        <v>125</v>
      </c>
      <c r="AG623">
        <v>0</v>
      </c>
      <c r="AH623">
        <v>3</v>
      </c>
      <c r="AI623">
        <v>1</v>
      </c>
      <c r="AJ623">
        <v>0</v>
      </c>
      <c r="AK623" t="s">
        <v>564</v>
      </c>
      <c r="AL623">
        <v>36.131371999999999</v>
      </c>
      <c r="AM623" t="s">
        <v>565</v>
      </c>
      <c r="AN623">
        <v>-79.942124000000007</v>
      </c>
      <c r="AO623">
        <v>100</v>
      </c>
      <c r="AP623">
        <v>1800</v>
      </c>
      <c r="AQ623" t="s">
        <v>129</v>
      </c>
      <c r="AR623">
        <v>55</v>
      </c>
      <c r="AS623">
        <v>52</v>
      </c>
      <c r="AT623">
        <v>-320</v>
      </c>
      <c r="BB623" t="str">
        <f t="shared" si="67"/>
        <v>1200</v>
      </c>
      <c r="BC623">
        <v>1</v>
      </c>
      <c r="BD623" t="str">
        <f t="shared" si="69"/>
        <v xml:space="preserve">N655WP  </v>
      </c>
      <c r="BE623">
        <v>1</v>
      </c>
      <c r="BG623">
        <v>0</v>
      </c>
      <c r="BH623">
        <v>0</v>
      </c>
      <c r="BI623">
        <v>0</v>
      </c>
      <c r="BJ623">
        <v>1750</v>
      </c>
      <c r="BK623">
        <v>-50</v>
      </c>
      <c r="BL623" t="s">
        <v>180</v>
      </c>
      <c r="BM623">
        <v>1</v>
      </c>
      <c r="BN623">
        <v>1</v>
      </c>
      <c r="BO623">
        <v>1</v>
      </c>
      <c r="BP623">
        <v>0</v>
      </c>
      <c r="BS623">
        <v>0</v>
      </c>
      <c r="BT623">
        <v>0</v>
      </c>
      <c r="BU623">
        <v>0</v>
      </c>
      <c r="CE623" t="str">
        <f>"20:19:31.635"</f>
        <v>20:19:31.635</v>
      </c>
      <c r="CF623">
        <v>634686125</v>
      </c>
      <c r="CS623">
        <v>3</v>
      </c>
      <c r="CT623">
        <v>2</v>
      </c>
      <c r="CU623">
        <v>0</v>
      </c>
      <c r="CV623">
        <v>2</v>
      </c>
      <c r="CW623">
        <v>0</v>
      </c>
      <c r="CX623">
        <v>6</v>
      </c>
      <c r="CY623">
        <v>7</v>
      </c>
      <c r="CZ623" t="s">
        <v>131</v>
      </c>
      <c r="DA623">
        <v>403</v>
      </c>
      <c r="DB623">
        <v>0</v>
      </c>
      <c r="DC623" t="s">
        <v>199</v>
      </c>
      <c r="DD623" t="s">
        <v>200</v>
      </c>
      <c r="DG623">
        <v>353811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25">
      <c r="A624" t="str">
        <f>"10/06/2022 20:19:31.886"</f>
        <v>10/06/2022 20:19:31.886</v>
      </c>
      <c r="C624" t="str">
        <f t="shared" si="68"/>
        <v>FFDFD3C0</v>
      </c>
      <c r="D624" t="s">
        <v>134</v>
      </c>
      <c r="E624">
        <v>4</v>
      </c>
      <c r="F624">
        <v>1004</v>
      </c>
      <c r="G624" t="s">
        <v>135</v>
      </c>
      <c r="J624" t="s">
        <v>136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"20:19:31.633"</f>
        <v>20:19:31.633</v>
      </c>
      <c r="T624" t="str">
        <f>"20:19:31.533"</f>
        <v>20:19:31.533</v>
      </c>
      <c r="U624" t="str">
        <f t="shared" si="66"/>
        <v>A8A14F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9</v>
      </c>
      <c r="AF624" t="s">
        <v>125</v>
      </c>
      <c r="AG624">
        <v>0</v>
      </c>
      <c r="AH624">
        <v>3</v>
      </c>
      <c r="AI624">
        <v>1</v>
      </c>
      <c r="AJ624">
        <v>0</v>
      </c>
      <c r="AK624" t="s">
        <v>564</v>
      </c>
      <c r="AL624">
        <v>36.131371999999999</v>
      </c>
      <c r="AM624" t="s">
        <v>565</v>
      </c>
      <c r="AN624">
        <v>-79.942124000000007</v>
      </c>
      <c r="AO624">
        <v>100</v>
      </c>
      <c r="AP624">
        <v>1800</v>
      </c>
      <c r="AQ624" t="s">
        <v>129</v>
      </c>
      <c r="AR624">
        <v>55</v>
      </c>
      <c r="AS624">
        <v>52</v>
      </c>
      <c r="AT624">
        <v>-320</v>
      </c>
      <c r="BB624" t="str">
        <f t="shared" si="67"/>
        <v>1200</v>
      </c>
      <c r="BC624">
        <v>1</v>
      </c>
      <c r="BD624" t="str">
        <f t="shared" si="69"/>
        <v xml:space="preserve">N655WP  </v>
      </c>
      <c r="BE624">
        <v>1</v>
      </c>
      <c r="BG624">
        <v>0</v>
      </c>
      <c r="BH624">
        <v>0</v>
      </c>
      <c r="BI624">
        <v>0</v>
      </c>
      <c r="BJ624">
        <v>1750</v>
      </c>
      <c r="BK624">
        <v>-50</v>
      </c>
      <c r="BL624" t="s">
        <v>180</v>
      </c>
      <c r="BM624">
        <v>1</v>
      </c>
      <c r="BN624">
        <v>1</v>
      </c>
      <c r="BO624">
        <v>1</v>
      </c>
      <c r="BP624">
        <v>0</v>
      </c>
      <c r="BS624">
        <v>0</v>
      </c>
      <c r="BT624">
        <v>0</v>
      </c>
      <c r="BU624">
        <v>0</v>
      </c>
      <c r="CE624" t="str">
        <f>"20:19:31.635"</f>
        <v>20:19:31.635</v>
      </c>
      <c r="CF624">
        <v>634686125</v>
      </c>
      <c r="CS624">
        <v>3</v>
      </c>
      <c r="CT624">
        <v>2</v>
      </c>
      <c r="CU624">
        <v>0</v>
      </c>
      <c r="CV624">
        <v>2</v>
      </c>
      <c r="CW624">
        <v>0</v>
      </c>
      <c r="CX624">
        <v>6</v>
      </c>
      <c r="CY624">
        <v>7</v>
      </c>
      <c r="CZ624" t="s">
        <v>131</v>
      </c>
      <c r="DA624">
        <v>403</v>
      </c>
      <c r="DB624">
        <v>0</v>
      </c>
      <c r="DC624" t="s">
        <v>199</v>
      </c>
      <c r="DD624" t="s">
        <v>200</v>
      </c>
      <c r="DG624">
        <v>353811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25">
      <c r="A625" t="str">
        <f>"10/06/2022 20:19:32.365"</f>
        <v>10/06/2022 20:19:32.365</v>
      </c>
      <c r="C625" t="str">
        <f t="shared" si="68"/>
        <v>FFDFD3C0</v>
      </c>
      <c r="D625" t="s">
        <v>134</v>
      </c>
      <c r="E625">
        <v>5</v>
      </c>
      <c r="F625">
        <v>1005</v>
      </c>
      <c r="G625" t="s">
        <v>155</v>
      </c>
      <c r="J625" t="s">
        <v>136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"20:19:32.188"</f>
        <v>20:19:32.188</v>
      </c>
      <c r="T625" t="str">
        <f>"20:19:32.087"</f>
        <v>20:19:32.087</v>
      </c>
      <c r="U625" t="str">
        <f t="shared" si="66"/>
        <v>A8A14F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9</v>
      </c>
      <c r="AF625" t="s">
        <v>145</v>
      </c>
      <c r="AG625">
        <v>0</v>
      </c>
      <c r="AH625">
        <v>3</v>
      </c>
      <c r="AI625">
        <v>1</v>
      </c>
      <c r="AJ625">
        <v>0</v>
      </c>
      <c r="AK625" t="s">
        <v>566</v>
      </c>
      <c r="AL625">
        <v>36.131480000000003</v>
      </c>
      <c r="AM625" t="s">
        <v>567</v>
      </c>
      <c r="AN625">
        <v>-79.941952000000001</v>
      </c>
      <c r="AO625">
        <v>100</v>
      </c>
      <c r="AP625">
        <v>1800</v>
      </c>
      <c r="AQ625" t="s">
        <v>129</v>
      </c>
      <c r="AR625">
        <v>56</v>
      </c>
      <c r="AS625">
        <v>51</v>
      </c>
      <c r="AT625">
        <v>-192</v>
      </c>
      <c r="BB625" t="str">
        <f t="shared" si="67"/>
        <v>1200</v>
      </c>
      <c r="BC625">
        <v>1</v>
      </c>
      <c r="BD625" t="str">
        <f t="shared" si="69"/>
        <v xml:space="preserve">N655WP  </v>
      </c>
      <c r="BE625">
        <v>1</v>
      </c>
      <c r="BG625">
        <v>0</v>
      </c>
      <c r="BH625">
        <v>0</v>
      </c>
      <c r="BI625">
        <v>0</v>
      </c>
      <c r="BJ625">
        <v>1725</v>
      </c>
      <c r="BK625">
        <v>-75</v>
      </c>
      <c r="BL625" t="s">
        <v>148</v>
      </c>
      <c r="BM625">
        <v>1</v>
      </c>
      <c r="BN625">
        <v>1</v>
      </c>
      <c r="BO625">
        <v>1</v>
      </c>
      <c r="BP625">
        <v>0</v>
      </c>
      <c r="BS625">
        <v>0</v>
      </c>
      <c r="BT625">
        <v>0</v>
      </c>
      <c r="BU625">
        <v>0</v>
      </c>
      <c r="CE625" t="str">
        <f>"20:19:32.190"</f>
        <v>20:19:32.190</v>
      </c>
      <c r="CF625">
        <v>189573333</v>
      </c>
      <c r="CS625">
        <v>3</v>
      </c>
      <c r="CT625">
        <v>2</v>
      </c>
      <c r="CU625">
        <v>0</v>
      </c>
      <c r="CV625">
        <v>2</v>
      </c>
      <c r="CW625">
        <v>0</v>
      </c>
      <c r="CX625">
        <v>7</v>
      </c>
      <c r="CY625">
        <v>7</v>
      </c>
      <c r="CZ625" t="s">
        <v>131</v>
      </c>
      <c r="DA625">
        <v>404</v>
      </c>
      <c r="DB625">
        <v>0</v>
      </c>
      <c r="DC625" t="s">
        <v>152</v>
      </c>
      <c r="DD625" t="s">
        <v>153</v>
      </c>
      <c r="DG625">
        <v>13931300</v>
      </c>
      <c r="DI625">
        <v>1</v>
      </c>
      <c r="DJ625">
        <v>0</v>
      </c>
      <c r="DK625">
        <v>0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25">
      <c r="A626" t="str">
        <f>"10/06/2022 20:19:32.928"</f>
        <v>10/06/2022 20:19:32.928</v>
      </c>
      <c r="C626" t="str">
        <f t="shared" si="68"/>
        <v>FFDFD3C0</v>
      </c>
      <c r="D626" t="s">
        <v>123</v>
      </c>
      <c r="E626">
        <v>27</v>
      </c>
      <c r="H626">
        <v>102</v>
      </c>
      <c r="I626" t="s">
        <v>151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"20:19:32.633"</f>
        <v>20:19:32.633</v>
      </c>
      <c r="T626" t="str">
        <f>"20:19:32.033"</f>
        <v>20:19:32.033</v>
      </c>
      <c r="U626" t="str">
        <f t="shared" si="66"/>
        <v>A8A14F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9</v>
      </c>
      <c r="AF626" t="s">
        <v>125</v>
      </c>
      <c r="AG626">
        <v>0</v>
      </c>
      <c r="AH626">
        <v>3</v>
      </c>
      <c r="AI626">
        <v>1</v>
      </c>
      <c r="AJ626">
        <v>0</v>
      </c>
      <c r="AK626" t="s">
        <v>568</v>
      </c>
      <c r="AL626">
        <v>36.131608</v>
      </c>
      <c r="AM626" t="s">
        <v>569</v>
      </c>
      <c r="AN626">
        <v>-79.941845000000001</v>
      </c>
      <c r="AO626">
        <v>100</v>
      </c>
      <c r="AP626">
        <v>1800</v>
      </c>
      <c r="AQ626" t="s">
        <v>129</v>
      </c>
      <c r="AR626">
        <v>56</v>
      </c>
      <c r="AS626">
        <v>51</v>
      </c>
      <c r="AT626">
        <v>-192</v>
      </c>
      <c r="BB626" t="str">
        <f t="shared" si="67"/>
        <v>1200</v>
      </c>
      <c r="BC626">
        <v>1</v>
      </c>
      <c r="BD626" t="str">
        <f t="shared" si="69"/>
        <v xml:space="preserve">N655WP  </v>
      </c>
      <c r="BE626">
        <v>1</v>
      </c>
      <c r="BG626">
        <v>0</v>
      </c>
      <c r="BH626">
        <v>0</v>
      </c>
      <c r="BI626">
        <v>0</v>
      </c>
      <c r="BJ626">
        <v>1725</v>
      </c>
      <c r="BK626">
        <v>-75</v>
      </c>
      <c r="BL626" t="s">
        <v>180</v>
      </c>
      <c r="BM626">
        <v>1</v>
      </c>
      <c r="BN626">
        <v>1</v>
      </c>
      <c r="BO626">
        <v>1</v>
      </c>
      <c r="BP626">
        <v>0</v>
      </c>
      <c r="BS626">
        <v>0</v>
      </c>
      <c r="BT626">
        <v>0</v>
      </c>
      <c r="BU626">
        <v>0</v>
      </c>
      <c r="CE626" t="str">
        <f>"20:19:32.640"</f>
        <v>20:19:32.640</v>
      </c>
      <c r="CF626">
        <v>639588153</v>
      </c>
      <c r="CS626">
        <v>3</v>
      </c>
      <c r="CT626">
        <v>2</v>
      </c>
      <c r="CU626">
        <v>0</v>
      </c>
      <c r="CV626">
        <v>2</v>
      </c>
      <c r="CW626">
        <v>0</v>
      </c>
      <c r="CX626">
        <v>6</v>
      </c>
      <c r="CY626">
        <v>7</v>
      </c>
      <c r="CZ626" t="s">
        <v>131</v>
      </c>
      <c r="DA626">
        <v>403</v>
      </c>
      <c r="DB626">
        <v>0</v>
      </c>
      <c r="DC626" t="s">
        <v>199</v>
      </c>
      <c r="DD626" t="s">
        <v>200</v>
      </c>
      <c r="DG626">
        <v>355660</v>
      </c>
      <c r="DI626">
        <v>1</v>
      </c>
      <c r="DJ626">
        <v>0</v>
      </c>
      <c r="DK626">
        <v>0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25">
      <c r="A627" t="str">
        <f>"10/06/2022 20:19:32.928"</f>
        <v>10/06/2022 20:19:32.928</v>
      </c>
      <c r="C627" t="str">
        <f t="shared" si="68"/>
        <v>FFDFD3C0</v>
      </c>
      <c r="D627" t="s">
        <v>123</v>
      </c>
      <c r="E627">
        <v>25</v>
      </c>
      <c r="H627">
        <v>100</v>
      </c>
      <c r="I627" t="s">
        <v>124</v>
      </c>
      <c r="J627" t="s">
        <v>125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"20:19:32.633"</f>
        <v>20:19:32.633</v>
      </c>
      <c r="T627" t="str">
        <f>"20:19:32.033"</f>
        <v>20:19:32.033</v>
      </c>
      <c r="U627" t="str">
        <f t="shared" si="66"/>
        <v>A8A14F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9</v>
      </c>
      <c r="AF627" t="s">
        <v>125</v>
      </c>
      <c r="AG627">
        <v>0</v>
      </c>
      <c r="AH627">
        <v>3</v>
      </c>
      <c r="AI627">
        <v>1</v>
      </c>
      <c r="AJ627">
        <v>0</v>
      </c>
      <c r="AK627" t="s">
        <v>568</v>
      </c>
      <c r="AL627">
        <v>36.131608</v>
      </c>
      <c r="AM627" t="s">
        <v>569</v>
      </c>
      <c r="AN627">
        <v>-79.941845000000001</v>
      </c>
      <c r="AO627">
        <v>100</v>
      </c>
      <c r="AP627">
        <v>1800</v>
      </c>
      <c r="AQ627" t="s">
        <v>129</v>
      </c>
      <c r="AR627">
        <v>56</v>
      </c>
      <c r="AS627">
        <v>51</v>
      </c>
      <c r="AT627">
        <v>-192</v>
      </c>
      <c r="BB627" t="str">
        <f t="shared" si="67"/>
        <v>1200</v>
      </c>
      <c r="BC627">
        <v>1</v>
      </c>
      <c r="BD627" t="str">
        <f t="shared" si="69"/>
        <v xml:space="preserve">N655WP  </v>
      </c>
      <c r="BE627">
        <v>1</v>
      </c>
      <c r="BG627">
        <v>0</v>
      </c>
      <c r="BH627">
        <v>0</v>
      </c>
      <c r="BI627">
        <v>0</v>
      </c>
      <c r="BJ627">
        <v>1725</v>
      </c>
      <c r="BK627">
        <v>-75</v>
      </c>
      <c r="BL627" t="s">
        <v>180</v>
      </c>
      <c r="BM627">
        <v>1</v>
      </c>
      <c r="BN627">
        <v>1</v>
      </c>
      <c r="BO627">
        <v>1</v>
      </c>
      <c r="BP627">
        <v>0</v>
      </c>
      <c r="BS627">
        <v>0</v>
      </c>
      <c r="BT627">
        <v>0</v>
      </c>
      <c r="BU627">
        <v>0</v>
      </c>
      <c r="CE627" t="str">
        <f>"20:19:32.640"</f>
        <v>20:19:32.640</v>
      </c>
      <c r="CF627">
        <v>639588153</v>
      </c>
      <c r="CS627">
        <v>3</v>
      </c>
      <c r="CT627">
        <v>2</v>
      </c>
      <c r="CU627">
        <v>0</v>
      </c>
      <c r="CV627">
        <v>2</v>
      </c>
      <c r="CW627">
        <v>0</v>
      </c>
      <c r="CX627">
        <v>6</v>
      </c>
      <c r="CY627">
        <v>7</v>
      </c>
      <c r="CZ627" t="s">
        <v>131</v>
      </c>
      <c r="DA627">
        <v>403</v>
      </c>
      <c r="DB627">
        <v>0</v>
      </c>
      <c r="DC627" t="s">
        <v>199</v>
      </c>
      <c r="DD627" t="s">
        <v>200</v>
      </c>
      <c r="DG627">
        <v>355660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25">
      <c r="A628" t="str">
        <f>"10/06/2022 20:19:32.928"</f>
        <v>10/06/2022 20:19:32.928</v>
      </c>
      <c r="C628" t="str">
        <f t="shared" si="68"/>
        <v>FFDFD3C0</v>
      </c>
      <c r="D628" t="s">
        <v>134</v>
      </c>
      <c r="E628">
        <v>4</v>
      </c>
      <c r="F628">
        <v>1004</v>
      </c>
      <c r="G628" t="s">
        <v>135</v>
      </c>
      <c r="J628" t="s">
        <v>136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"20:19:32.633"</f>
        <v>20:19:32.633</v>
      </c>
      <c r="T628" t="str">
        <f>"20:19:32.033"</f>
        <v>20:19:32.033</v>
      </c>
      <c r="U628" t="str">
        <f t="shared" si="66"/>
        <v>A8A14F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9</v>
      </c>
      <c r="AF628" t="s">
        <v>125</v>
      </c>
      <c r="AG628">
        <v>0</v>
      </c>
      <c r="AH628">
        <v>3</v>
      </c>
      <c r="AI628">
        <v>1</v>
      </c>
      <c r="AJ628">
        <v>0</v>
      </c>
      <c r="AK628" t="s">
        <v>568</v>
      </c>
      <c r="AL628">
        <v>36.131608</v>
      </c>
      <c r="AM628" t="s">
        <v>569</v>
      </c>
      <c r="AN628">
        <v>-79.941845000000001</v>
      </c>
      <c r="AO628">
        <v>100</v>
      </c>
      <c r="AP628">
        <v>1800</v>
      </c>
      <c r="AQ628" t="s">
        <v>129</v>
      </c>
      <c r="AR628">
        <v>56</v>
      </c>
      <c r="AS628">
        <v>51</v>
      </c>
      <c r="AT628">
        <v>-192</v>
      </c>
      <c r="BB628" t="str">
        <f t="shared" si="67"/>
        <v>1200</v>
      </c>
      <c r="BC628">
        <v>1</v>
      </c>
      <c r="BD628" t="str">
        <f t="shared" si="69"/>
        <v xml:space="preserve">N655WP  </v>
      </c>
      <c r="BE628">
        <v>1</v>
      </c>
      <c r="BG628">
        <v>0</v>
      </c>
      <c r="BH628">
        <v>0</v>
      </c>
      <c r="BI628">
        <v>0</v>
      </c>
      <c r="BJ628">
        <v>1725</v>
      </c>
      <c r="BK628">
        <v>-75</v>
      </c>
      <c r="BL628" t="s">
        <v>180</v>
      </c>
      <c r="BM628">
        <v>1</v>
      </c>
      <c r="BN628">
        <v>1</v>
      </c>
      <c r="BO628">
        <v>1</v>
      </c>
      <c r="BP628">
        <v>0</v>
      </c>
      <c r="BS628">
        <v>0</v>
      </c>
      <c r="BT628">
        <v>0</v>
      </c>
      <c r="BU628">
        <v>0</v>
      </c>
      <c r="CE628" t="str">
        <f>"20:19:32.640"</f>
        <v>20:19:32.640</v>
      </c>
      <c r="CF628">
        <v>639588153</v>
      </c>
      <c r="CS628">
        <v>3</v>
      </c>
      <c r="CT628">
        <v>2</v>
      </c>
      <c r="CU628">
        <v>0</v>
      </c>
      <c r="CV628">
        <v>2</v>
      </c>
      <c r="CW628">
        <v>0</v>
      </c>
      <c r="CX628">
        <v>6</v>
      </c>
      <c r="CY628">
        <v>7</v>
      </c>
      <c r="CZ628" t="s">
        <v>131</v>
      </c>
      <c r="DA628">
        <v>403</v>
      </c>
      <c r="DB628">
        <v>0</v>
      </c>
      <c r="DC628" t="s">
        <v>199</v>
      </c>
      <c r="DD628" t="s">
        <v>200</v>
      </c>
      <c r="DG628">
        <v>355660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25">
      <c r="A629" t="str">
        <f>"10/06/2022 20:19:33.443"</f>
        <v>10/06/2022 20:19:33.443</v>
      </c>
      <c r="C629" t="str">
        <f t="shared" si="68"/>
        <v>FFDFD3C0</v>
      </c>
      <c r="D629" t="s">
        <v>134</v>
      </c>
      <c r="E629">
        <v>5</v>
      </c>
      <c r="F629">
        <v>1005</v>
      </c>
      <c r="G629" t="s">
        <v>155</v>
      </c>
      <c r="J629" t="s">
        <v>136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"20:19:33.219"</f>
        <v>20:19:33.219</v>
      </c>
      <c r="T629" t="str">
        <f>"20:19:33.119"</f>
        <v>20:19:33.119</v>
      </c>
      <c r="U629" t="str">
        <f t="shared" si="66"/>
        <v>A8A14F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9</v>
      </c>
      <c r="AF629" t="s">
        <v>145</v>
      </c>
      <c r="AG629">
        <v>0</v>
      </c>
      <c r="AH629">
        <v>3</v>
      </c>
      <c r="AI629">
        <v>1</v>
      </c>
      <c r="AJ629">
        <v>0</v>
      </c>
      <c r="AK629" t="s">
        <v>570</v>
      </c>
      <c r="AL629">
        <v>36.131715999999997</v>
      </c>
      <c r="AM629" t="s">
        <v>571</v>
      </c>
      <c r="AN629">
        <v>-79.941609</v>
      </c>
      <c r="AO629">
        <v>100</v>
      </c>
      <c r="AP629">
        <v>1800</v>
      </c>
      <c r="AQ629" t="s">
        <v>129</v>
      </c>
      <c r="AR629">
        <v>57</v>
      </c>
      <c r="AS629">
        <v>50</v>
      </c>
      <c r="AT629">
        <v>-64</v>
      </c>
      <c r="BB629" t="str">
        <f t="shared" si="67"/>
        <v>1200</v>
      </c>
      <c r="BC629">
        <v>1</v>
      </c>
      <c r="BD629" t="str">
        <f t="shared" si="69"/>
        <v xml:space="preserve">N655WP  </v>
      </c>
      <c r="BE629">
        <v>1</v>
      </c>
      <c r="BG629">
        <v>0</v>
      </c>
      <c r="BH629">
        <v>0</v>
      </c>
      <c r="BI629">
        <v>0</v>
      </c>
      <c r="BJ629">
        <v>1725</v>
      </c>
      <c r="BK629">
        <v>-75</v>
      </c>
      <c r="BL629" t="s">
        <v>148</v>
      </c>
      <c r="BM629">
        <v>1</v>
      </c>
      <c r="BN629">
        <v>1</v>
      </c>
      <c r="BO629">
        <v>1</v>
      </c>
      <c r="BP629">
        <v>0</v>
      </c>
      <c r="BS629">
        <v>0</v>
      </c>
      <c r="BT629">
        <v>0</v>
      </c>
      <c r="BU629">
        <v>0</v>
      </c>
      <c r="CE629" t="str">
        <f>"20:19:33.224"</f>
        <v>20:19:33.224</v>
      </c>
      <c r="CF629">
        <v>224472683</v>
      </c>
      <c r="CS629">
        <v>3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131</v>
      </c>
      <c r="DA629">
        <v>404</v>
      </c>
      <c r="DB629">
        <v>0</v>
      </c>
      <c r="DC629" t="s">
        <v>152</v>
      </c>
      <c r="DD629" t="s">
        <v>153</v>
      </c>
      <c r="DG629">
        <v>13931519</v>
      </c>
      <c r="DI629">
        <v>1</v>
      </c>
      <c r="DJ629">
        <v>0</v>
      </c>
      <c r="DK629">
        <v>0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25">
      <c r="A630" t="str">
        <f>"10/06/2022 20:19:33.959"</f>
        <v>10/06/2022 20:19:33.959</v>
      </c>
      <c r="C630" t="str">
        <f t="shared" si="68"/>
        <v>FFDFD3C0</v>
      </c>
      <c r="D630" t="s">
        <v>123</v>
      </c>
      <c r="E630">
        <v>27</v>
      </c>
      <c r="H630">
        <v>102</v>
      </c>
      <c r="I630" t="s">
        <v>151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"20:19:33.656"</f>
        <v>20:19:33.656</v>
      </c>
      <c r="T630" t="str">
        <f>"20:19:33.656"</f>
        <v>20:19:33.656</v>
      </c>
      <c r="U630" t="str">
        <f t="shared" si="66"/>
        <v>A8A14F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9</v>
      </c>
      <c r="AF630" t="s">
        <v>125</v>
      </c>
      <c r="AG630">
        <v>0</v>
      </c>
      <c r="AH630">
        <v>3</v>
      </c>
      <c r="AI630">
        <v>1</v>
      </c>
      <c r="AJ630">
        <v>0</v>
      </c>
      <c r="AK630" t="s">
        <v>572</v>
      </c>
      <c r="AL630">
        <v>36.131844999999998</v>
      </c>
      <c r="AM630" t="s">
        <v>573</v>
      </c>
      <c r="AN630">
        <v>-79.941436999999993</v>
      </c>
      <c r="AO630">
        <v>100</v>
      </c>
      <c r="AP630">
        <v>1800</v>
      </c>
      <c r="AQ630" t="s">
        <v>129</v>
      </c>
      <c r="AR630">
        <v>57</v>
      </c>
      <c r="AS630">
        <v>50</v>
      </c>
      <c r="AT630">
        <v>-192</v>
      </c>
      <c r="BB630" t="str">
        <f t="shared" si="67"/>
        <v>1200</v>
      </c>
      <c r="BC630">
        <v>1</v>
      </c>
      <c r="BD630" t="str">
        <f t="shared" si="69"/>
        <v xml:space="preserve">N655WP  </v>
      </c>
      <c r="BE630">
        <v>1</v>
      </c>
      <c r="BG630">
        <v>0</v>
      </c>
      <c r="BH630">
        <v>0</v>
      </c>
      <c r="BI630">
        <v>0</v>
      </c>
      <c r="BJ630">
        <v>1750</v>
      </c>
      <c r="BK630">
        <v>-50</v>
      </c>
      <c r="BL630" t="s">
        <v>180</v>
      </c>
      <c r="BM630">
        <v>1</v>
      </c>
      <c r="BN630">
        <v>1</v>
      </c>
      <c r="BO630">
        <v>1</v>
      </c>
      <c r="BP630">
        <v>0</v>
      </c>
      <c r="BS630">
        <v>0</v>
      </c>
      <c r="BT630">
        <v>0</v>
      </c>
      <c r="BU630">
        <v>0</v>
      </c>
      <c r="CE630" t="str">
        <f>"20:19:33.659"</f>
        <v>20:19:33.659</v>
      </c>
      <c r="CF630">
        <v>659488889</v>
      </c>
      <c r="CS630">
        <v>3</v>
      </c>
      <c r="CT630">
        <v>2</v>
      </c>
      <c r="CU630">
        <v>0</v>
      </c>
      <c r="CV630">
        <v>2</v>
      </c>
      <c r="CW630">
        <v>0</v>
      </c>
      <c r="CX630">
        <v>6</v>
      </c>
      <c r="CY630">
        <v>7</v>
      </c>
      <c r="CZ630" t="s">
        <v>131</v>
      </c>
      <c r="DA630">
        <v>403</v>
      </c>
      <c r="DB630">
        <v>0</v>
      </c>
      <c r="DC630" t="s">
        <v>199</v>
      </c>
      <c r="DD630" t="s">
        <v>200</v>
      </c>
      <c r="DG630">
        <v>357398</v>
      </c>
      <c r="DI630">
        <v>1</v>
      </c>
      <c r="DJ630">
        <v>0</v>
      </c>
      <c r="DK630">
        <v>0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25">
      <c r="A631" t="str">
        <f>"10/06/2022 20:19:34.444"</f>
        <v>10/06/2022 20:19:34.444</v>
      </c>
      <c r="C631" t="str">
        <f t="shared" si="68"/>
        <v>FFDFD3C0</v>
      </c>
      <c r="D631" t="s">
        <v>134</v>
      </c>
      <c r="E631">
        <v>5</v>
      </c>
      <c r="F631">
        <v>1005</v>
      </c>
      <c r="G631" t="s">
        <v>155</v>
      </c>
      <c r="J631" t="s">
        <v>136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"20:19:34.180"</f>
        <v>20:19:34.180</v>
      </c>
      <c r="T631" t="str">
        <f>"20:19:34.180"</f>
        <v>20:19:34.180</v>
      </c>
      <c r="U631" t="str">
        <f t="shared" si="66"/>
        <v>A8A14F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9</v>
      </c>
      <c r="AF631" t="s">
        <v>145</v>
      </c>
      <c r="AG631">
        <v>0</v>
      </c>
      <c r="AH631">
        <v>3</v>
      </c>
      <c r="AI631">
        <v>1</v>
      </c>
      <c r="AJ631">
        <v>0</v>
      </c>
      <c r="AK631" t="s">
        <v>574</v>
      </c>
      <c r="AL631">
        <v>36.131973000000002</v>
      </c>
      <c r="AM631" t="s">
        <v>575</v>
      </c>
      <c r="AN631">
        <v>-79.941265999999999</v>
      </c>
      <c r="AO631">
        <v>100</v>
      </c>
      <c r="AP631">
        <v>1800</v>
      </c>
      <c r="AQ631" t="s">
        <v>129</v>
      </c>
      <c r="AR631">
        <v>57</v>
      </c>
      <c r="AS631">
        <v>50</v>
      </c>
      <c r="AT631">
        <v>-256</v>
      </c>
      <c r="BB631" t="str">
        <f t="shared" si="67"/>
        <v>1200</v>
      </c>
      <c r="BC631">
        <v>1</v>
      </c>
      <c r="BD631" t="str">
        <f t="shared" si="69"/>
        <v xml:space="preserve">N655WP  </v>
      </c>
      <c r="BE631">
        <v>1</v>
      </c>
      <c r="BG631">
        <v>0</v>
      </c>
      <c r="BH631">
        <v>0</v>
      </c>
      <c r="BI631">
        <v>0</v>
      </c>
      <c r="BJ631">
        <v>1725</v>
      </c>
      <c r="BK631">
        <v>-75</v>
      </c>
      <c r="BL631" t="s">
        <v>148</v>
      </c>
      <c r="BM631">
        <v>1</v>
      </c>
      <c r="BN631">
        <v>1</v>
      </c>
      <c r="BO631">
        <v>1</v>
      </c>
      <c r="BP631">
        <v>0</v>
      </c>
      <c r="BS631">
        <v>0</v>
      </c>
      <c r="BT631">
        <v>0</v>
      </c>
      <c r="BU631">
        <v>0</v>
      </c>
      <c r="CE631" t="str">
        <f>"20:19:34.184"</f>
        <v>20:19:34.184</v>
      </c>
      <c r="CF631">
        <v>184379333</v>
      </c>
      <c r="CS631">
        <v>3</v>
      </c>
      <c r="CT631">
        <v>2</v>
      </c>
      <c r="CU631">
        <v>0</v>
      </c>
      <c r="CV631">
        <v>2</v>
      </c>
      <c r="CW631">
        <v>0</v>
      </c>
      <c r="CX631">
        <v>7</v>
      </c>
      <c r="CY631">
        <v>7</v>
      </c>
      <c r="CZ631" t="s">
        <v>131</v>
      </c>
      <c r="DA631">
        <v>404</v>
      </c>
      <c r="DB631">
        <v>0</v>
      </c>
      <c r="DC631" t="s">
        <v>152</v>
      </c>
      <c r="DD631" t="s">
        <v>153</v>
      </c>
      <c r="DG631">
        <v>13931730</v>
      </c>
      <c r="DI631">
        <v>1</v>
      </c>
      <c r="DJ631">
        <v>0</v>
      </c>
      <c r="DK631">
        <v>0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25">
      <c r="A632" t="str">
        <f>"10/06/2022 20:19:35.398"</f>
        <v>10/06/2022 20:19:35.398</v>
      </c>
      <c r="C632" t="str">
        <f t="shared" si="68"/>
        <v>FFDFD3C0</v>
      </c>
      <c r="D632" t="s">
        <v>123</v>
      </c>
      <c r="E632">
        <v>25</v>
      </c>
      <c r="H632">
        <v>100</v>
      </c>
      <c r="I632" t="s">
        <v>124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"20:19:35.219"</f>
        <v>20:19:35.219</v>
      </c>
      <c r="T632" t="str">
        <f>"20:19:34.819"</f>
        <v>20:19:34.819</v>
      </c>
      <c r="U632" t="str">
        <f t="shared" si="66"/>
        <v>A8A14F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9</v>
      </c>
      <c r="AF632" t="s">
        <v>125</v>
      </c>
      <c r="AG632">
        <v>0</v>
      </c>
      <c r="AH632">
        <v>3</v>
      </c>
      <c r="AI632">
        <v>1</v>
      </c>
      <c r="AJ632">
        <v>0</v>
      </c>
      <c r="AK632" t="s">
        <v>576</v>
      </c>
      <c r="AL632">
        <v>36.132165999999998</v>
      </c>
      <c r="AM632" t="s">
        <v>577</v>
      </c>
      <c r="AN632">
        <v>-79.940965000000006</v>
      </c>
      <c r="AO632">
        <v>100</v>
      </c>
      <c r="AP632">
        <v>1800</v>
      </c>
      <c r="AQ632" t="s">
        <v>129</v>
      </c>
      <c r="AR632">
        <v>58</v>
      </c>
      <c r="AS632">
        <v>50</v>
      </c>
      <c r="AT632">
        <v>-256</v>
      </c>
      <c r="BB632" t="str">
        <f t="shared" si="67"/>
        <v>1200</v>
      </c>
      <c r="BC632">
        <v>1</v>
      </c>
      <c r="BD632" t="str">
        <f t="shared" si="69"/>
        <v xml:space="preserve">N655WP  </v>
      </c>
      <c r="BE632">
        <v>1</v>
      </c>
      <c r="BG632">
        <v>0</v>
      </c>
      <c r="BH632">
        <v>0</v>
      </c>
      <c r="BI632">
        <v>0</v>
      </c>
      <c r="BJ632">
        <v>1725</v>
      </c>
      <c r="BK632">
        <v>-75</v>
      </c>
      <c r="BL632" t="s">
        <v>180</v>
      </c>
      <c r="BM632">
        <v>1</v>
      </c>
      <c r="BN632">
        <v>1</v>
      </c>
      <c r="BO632">
        <v>1</v>
      </c>
      <c r="BP632">
        <v>0</v>
      </c>
      <c r="BS632">
        <v>0</v>
      </c>
      <c r="BT632">
        <v>0</v>
      </c>
      <c r="BU632">
        <v>0</v>
      </c>
      <c r="CE632" t="str">
        <f>"20:19:35.219"</f>
        <v>20:19:35.219</v>
      </c>
      <c r="CF632">
        <v>219278667</v>
      </c>
      <c r="CS632">
        <v>3</v>
      </c>
      <c r="CT632">
        <v>2</v>
      </c>
      <c r="CU632">
        <v>0</v>
      </c>
      <c r="CV632">
        <v>2</v>
      </c>
      <c r="CW632">
        <v>0</v>
      </c>
      <c r="CX632">
        <v>7</v>
      </c>
      <c r="CY632">
        <v>7</v>
      </c>
      <c r="CZ632" t="s">
        <v>131</v>
      </c>
      <c r="DA632">
        <v>404</v>
      </c>
      <c r="DB632">
        <v>0</v>
      </c>
      <c r="DC632" t="s">
        <v>152</v>
      </c>
      <c r="DD632" t="s">
        <v>153</v>
      </c>
      <c r="DG632">
        <v>13931935</v>
      </c>
      <c r="DI632">
        <v>1</v>
      </c>
      <c r="DJ632">
        <v>0</v>
      </c>
      <c r="DK632">
        <v>0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25">
      <c r="A633" t="str">
        <f>"10/06/2022 20:19:35.476"</f>
        <v>10/06/2022 20:19:35.476</v>
      </c>
      <c r="C633" t="str">
        <f t="shared" si="68"/>
        <v>FFDFD3C0</v>
      </c>
      <c r="D633" t="s">
        <v>123</v>
      </c>
      <c r="E633">
        <v>27</v>
      </c>
      <c r="H633">
        <v>102</v>
      </c>
      <c r="I633" t="s">
        <v>151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"20:19:35.219"</f>
        <v>20:19:35.219</v>
      </c>
      <c r="T633" t="str">
        <f>"20:19:34.819"</f>
        <v>20:19:34.819</v>
      </c>
      <c r="U633" t="str">
        <f t="shared" si="66"/>
        <v>A8A14F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9</v>
      </c>
      <c r="AF633" t="s">
        <v>125</v>
      </c>
      <c r="AG633">
        <v>0</v>
      </c>
      <c r="AH633">
        <v>3</v>
      </c>
      <c r="AI633">
        <v>1</v>
      </c>
      <c r="AJ633">
        <v>0</v>
      </c>
      <c r="AK633" t="s">
        <v>576</v>
      </c>
      <c r="AL633">
        <v>36.132165999999998</v>
      </c>
      <c r="AM633" t="s">
        <v>577</v>
      </c>
      <c r="AN633">
        <v>-79.940965000000006</v>
      </c>
      <c r="AO633">
        <v>100</v>
      </c>
      <c r="AP633">
        <v>1800</v>
      </c>
      <c r="AQ633" t="s">
        <v>129</v>
      </c>
      <c r="AR633">
        <v>58</v>
      </c>
      <c r="AS633">
        <v>50</v>
      </c>
      <c r="AT633">
        <v>-256</v>
      </c>
      <c r="BB633" t="str">
        <f t="shared" si="67"/>
        <v>1200</v>
      </c>
      <c r="BC633">
        <v>1</v>
      </c>
      <c r="BD633" t="str">
        <f t="shared" si="69"/>
        <v xml:space="preserve">N655WP  </v>
      </c>
      <c r="BE633">
        <v>1</v>
      </c>
      <c r="BG633">
        <v>0</v>
      </c>
      <c r="BH633">
        <v>0</v>
      </c>
      <c r="BI633">
        <v>0</v>
      </c>
      <c r="BJ633">
        <v>1725</v>
      </c>
      <c r="BK633">
        <v>-75</v>
      </c>
      <c r="BL633" t="s">
        <v>180</v>
      </c>
      <c r="BM633">
        <v>1</v>
      </c>
      <c r="BN633">
        <v>1</v>
      </c>
      <c r="BO633">
        <v>1</v>
      </c>
      <c r="BP633">
        <v>0</v>
      </c>
      <c r="BS633">
        <v>0</v>
      </c>
      <c r="BT633">
        <v>0</v>
      </c>
      <c r="BU633">
        <v>0</v>
      </c>
      <c r="CE633" t="str">
        <f>"20:19:35.219"</f>
        <v>20:19:35.219</v>
      </c>
      <c r="CF633">
        <v>219278667</v>
      </c>
      <c r="CS633">
        <v>3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131</v>
      </c>
      <c r="DA633">
        <v>404</v>
      </c>
      <c r="DB633">
        <v>0</v>
      </c>
      <c r="DC633" t="s">
        <v>152</v>
      </c>
      <c r="DD633" t="s">
        <v>153</v>
      </c>
      <c r="DG633">
        <v>13931935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25">
      <c r="A634" t="str">
        <f>"10/06/2022 20:19:35.476"</f>
        <v>10/06/2022 20:19:35.476</v>
      </c>
      <c r="C634" t="str">
        <f t="shared" si="68"/>
        <v>FFDFD3C0</v>
      </c>
      <c r="D634" t="s">
        <v>134</v>
      </c>
      <c r="E634">
        <v>5</v>
      </c>
      <c r="F634">
        <v>1005</v>
      </c>
      <c r="G634" t="s">
        <v>155</v>
      </c>
      <c r="J634" t="s">
        <v>136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"20:19:35.219"</f>
        <v>20:19:35.219</v>
      </c>
      <c r="T634" t="str">
        <f>"20:19:34.819"</f>
        <v>20:19:34.819</v>
      </c>
      <c r="U634" t="str">
        <f t="shared" si="66"/>
        <v>A8A14F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9</v>
      </c>
      <c r="AF634" t="s">
        <v>145</v>
      </c>
      <c r="AG634">
        <v>0</v>
      </c>
      <c r="AH634">
        <v>3</v>
      </c>
      <c r="AI634">
        <v>1</v>
      </c>
      <c r="AJ634">
        <v>0</v>
      </c>
      <c r="AK634" t="s">
        <v>576</v>
      </c>
      <c r="AL634">
        <v>36.132165999999998</v>
      </c>
      <c r="AM634" t="s">
        <v>577</v>
      </c>
      <c r="AN634">
        <v>-79.940965000000006</v>
      </c>
      <c r="AO634">
        <v>100</v>
      </c>
      <c r="AP634">
        <v>1800</v>
      </c>
      <c r="AQ634" t="s">
        <v>129</v>
      </c>
      <c r="AR634">
        <v>58</v>
      </c>
      <c r="AS634">
        <v>50</v>
      </c>
      <c r="AT634">
        <v>-256</v>
      </c>
      <c r="BB634" t="str">
        <f t="shared" si="67"/>
        <v>1200</v>
      </c>
      <c r="BC634">
        <v>1</v>
      </c>
      <c r="BD634" t="str">
        <f t="shared" si="69"/>
        <v xml:space="preserve">N655WP  </v>
      </c>
      <c r="BE634">
        <v>1</v>
      </c>
      <c r="BG634">
        <v>0</v>
      </c>
      <c r="BH634">
        <v>0</v>
      </c>
      <c r="BI634">
        <v>0</v>
      </c>
      <c r="BJ634">
        <v>1725</v>
      </c>
      <c r="BK634">
        <v>-75</v>
      </c>
      <c r="BL634" t="s">
        <v>148</v>
      </c>
      <c r="BM634">
        <v>1</v>
      </c>
      <c r="BN634">
        <v>1</v>
      </c>
      <c r="BO634">
        <v>1</v>
      </c>
      <c r="BP634">
        <v>0</v>
      </c>
      <c r="BS634">
        <v>0</v>
      </c>
      <c r="BT634">
        <v>0</v>
      </c>
      <c r="BU634">
        <v>0</v>
      </c>
      <c r="CE634" t="str">
        <f>"20:19:35.219"</f>
        <v>20:19:35.219</v>
      </c>
      <c r="CF634">
        <v>219278667</v>
      </c>
      <c r="CS634">
        <v>3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131</v>
      </c>
      <c r="DA634">
        <v>404</v>
      </c>
      <c r="DB634">
        <v>0</v>
      </c>
      <c r="DC634" t="s">
        <v>152</v>
      </c>
      <c r="DD634" t="s">
        <v>153</v>
      </c>
      <c r="DG634">
        <v>13931935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25">
      <c r="A635" t="str">
        <f>"10/06/2022 20:19:35.476"</f>
        <v>10/06/2022 20:19:35.476</v>
      </c>
      <c r="C635" t="str">
        <f t="shared" si="68"/>
        <v>FFDFD3C0</v>
      </c>
      <c r="D635" t="s">
        <v>134</v>
      </c>
      <c r="E635">
        <v>4</v>
      </c>
      <c r="F635">
        <v>1004</v>
      </c>
      <c r="G635" t="s">
        <v>135</v>
      </c>
      <c r="J635" t="s">
        <v>136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"20:19:35.219"</f>
        <v>20:19:35.219</v>
      </c>
      <c r="T635" t="str">
        <f>"20:19:34.819"</f>
        <v>20:19:34.819</v>
      </c>
      <c r="U635" t="str">
        <f t="shared" si="66"/>
        <v>A8A14F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9</v>
      </c>
      <c r="AF635" t="s">
        <v>125</v>
      </c>
      <c r="AG635">
        <v>0</v>
      </c>
      <c r="AH635">
        <v>3</v>
      </c>
      <c r="AI635">
        <v>1</v>
      </c>
      <c r="AJ635">
        <v>0</v>
      </c>
      <c r="AK635" t="s">
        <v>576</v>
      </c>
      <c r="AL635">
        <v>36.132165999999998</v>
      </c>
      <c r="AM635" t="s">
        <v>577</v>
      </c>
      <c r="AN635">
        <v>-79.940965000000006</v>
      </c>
      <c r="AO635">
        <v>100</v>
      </c>
      <c r="AP635">
        <v>1800</v>
      </c>
      <c r="AQ635" t="s">
        <v>129</v>
      </c>
      <c r="AR635">
        <v>58</v>
      </c>
      <c r="AS635">
        <v>50</v>
      </c>
      <c r="AT635">
        <v>-256</v>
      </c>
      <c r="BB635" t="str">
        <f t="shared" si="67"/>
        <v>1200</v>
      </c>
      <c r="BC635">
        <v>1</v>
      </c>
      <c r="BD635" t="str">
        <f t="shared" si="69"/>
        <v xml:space="preserve">N655WP  </v>
      </c>
      <c r="BE635">
        <v>1</v>
      </c>
      <c r="BG635">
        <v>0</v>
      </c>
      <c r="BH635">
        <v>0</v>
      </c>
      <c r="BI635">
        <v>0</v>
      </c>
      <c r="BJ635">
        <v>1725</v>
      </c>
      <c r="BK635">
        <v>-75</v>
      </c>
      <c r="BL635" t="s">
        <v>180</v>
      </c>
      <c r="BM635">
        <v>1</v>
      </c>
      <c r="BN635">
        <v>1</v>
      </c>
      <c r="BO635">
        <v>1</v>
      </c>
      <c r="BP635">
        <v>0</v>
      </c>
      <c r="BS635">
        <v>0</v>
      </c>
      <c r="BT635">
        <v>0</v>
      </c>
      <c r="BU635">
        <v>0</v>
      </c>
      <c r="CE635" t="str">
        <f>"20:19:35.219"</f>
        <v>20:19:35.219</v>
      </c>
      <c r="CF635">
        <v>219278667</v>
      </c>
      <c r="CS635">
        <v>3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131</v>
      </c>
      <c r="DA635">
        <v>404</v>
      </c>
      <c r="DB635">
        <v>0</v>
      </c>
      <c r="DC635" t="s">
        <v>152</v>
      </c>
      <c r="DD635" t="s">
        <v>153</v>
      </c>
      <c r="DG635">
        <v>13931935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25">
      <c r="A636" t="str">
        <f>"10/06/2022 20:19:36.570"</f>
        <v>10/06/2022 20:19:36.570</v>
      </c>
      <c r="C636" t="str">
        <f t="shared" si="68"/>
        <v>FFDFD3C0</v>
      </c>
      <c r="D636" t="s">
        <v>123</v>
      </c>
      <c r="E636">
        <v>25</v>
      </c>
      <c r="H636">
        <v>100</v>
      </c>
      <c r="I636" t="s">
        <v>124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"20:19:36.313"</f>
        <v>20:19:36.313</v>
      </c>
      <c r="T636" t="str">
        <f>"20:19:36.313"</f>
        <v>20:19:36.313</v>
      </c>
      <c r="U636" t="str">
        <f t="shared" si="66"/>
        <v>A8A14F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9</v>
      </c>
      <c r="AF636" t="s">
        <v>125</v>
      </c>
      <c r="AG636">
        <v>0</v>
      </c>
      <c r="AH636">
        <v>3</v>
      </c>
      <c r="AI636">
        <v>1</v>
      </c>
      <c r="AJ636">
        <v>0</v>
      </c>
      <c r="AK636" t="s">
        <v>578</v>
      </c>
      <c r="AL636">
        <v>36.132424</v>
      </c>
      <c r="AM636" t="s">
        <v>579</v>
      </c>
      <c r="AN636">
        <v>-79.940579</v>
      </c>
      <c r="AO636">
        <v>100</v>
      </c>
      <c r="AP636">
        <v>1800</v>
      </c>
      <c r="AQ636" t="s">
        <v>129</v>
      </c>
      <c r="AR636">
        <v>57</v>
      </c>
      <c r="AS636">
        <v>52</v>
      </c>
      <c r="AT636">
        <v>-128</v>
      </c>
      <c r="BB636" t="str">
        <f t="shared" si="67"/>
        <v>1200</v>
      </c>
      <c r="BC636">
        <v>1</v>
      </c>
      <c r="BD636" t="str">
        <f t="shared" si="69"/>
        <v xml:space="preserve">N655WP  </v>
      </c>
      <c r="BE636">
        <v>1</v>
      </c>
      <c r="BG636">
        <v>0</v>
      </c>
      <c r="BH636">
        <v>0</v>
      </c>
      <c r="BI636">
        <v>0</v>
      </c>
      <c r="BJ636">
        <v>1725</v>
      </c>
      <c r="BK636">
        <v>-75</v>
      </c>
      <c r="BL636" t="s">
        <v>180</v>
      </c>
      <c r="BM636">
        <v>1</v>
      </c>
      <c r="BN636">
        <v>1</v>
      </c>
      <c r="BO636">
        <v>1</v>
      </c>
      <c r="BP636">
        <v>0</v>
      </c>
      <c r="BS636">
        <v>0</v>
      </c>
      <c r="BT636">
        <v>0</v>
      </c>
      <c r="BU636">
        <v>0</v>
      </c>
      <c r="CE636" t="str">
        <f>"20:19:36.314"</f>
        <v>20:19:36.314</v>
      </c>
      <c r="CF636">
        <v>314230243</v>
      </c>
      <c r="CS636">
        <v>3</v>
      </c>
      <c r="CT636">
        <v>2</v>
      </c>
      <c r="CU636">
        <v>0</v>
      </c>
      <c r="CV636">
        <v>2</v>
      </c>
      <c r="CW636">
        <v>0</v>
      </c>
      <c r="CX636">
        <v>6</v>
      </c>
      <c r="CY636">
        <v>7</v>
      </c>
      <c r="CZ636" t="s">
        <v>131</v>
      </c>
      <c r="DA636">
        <v>403</v>
      </c>
      <c r="DB636">
        <v>0</v>
      </c>
      <c r="DC636" t="s">
        <v>199</v>
      </c>
      <c r="DD636" t="s">
        <v>200</v>
      </c>
      <c r="DG636">
        <v>362198</v>
      </c>
      <c r="DI636">
        <v>1</v>
      </c>
      <c r="DJ636">
        <v>0</v>
      </c>
      <c r="DK636">
        <v>0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25">
      <c r="A637" t="str">
        <f>"10/06/2022 20:19:36.570"</f>
        <v>10/06/2022 20:19:36.570</v>
      </c>
      <c r="C637" t="str">
        <f t="shared" si="68"/>
        <v>FFDFD3C0</v>
      </c>
      <c r="D637" t="s">
        <v>134</v>
      </c>
      <c r="E637">
        <v>5</v>
      </c>
      <c r="F637">
        <v>1005</v>
      </c>
      <c r="G637" t="s">
        <v>155</v>
      </c>
      <c r="J637" t="s">
        <v>136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"20:19:36.313"</f>
        <v>20:19:36.313</v>
      </c>
      <c r="T637" t="str">
        <f>"20:19:35.413"</f>
        <v>20:19:35.413</v>
      </c>
      <c r="U637" t="str">
        <f t="shared" si="66"/>
        <v>A8A14F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9</v>
      </c>
      <c r="AF637" t="s">
        <v>145</v>
      </c>
      <c r="AG637">
        <v>0</v>
      </c>
      <c r="AH637">
        <v>3</v>
      </c>
      <c r="AI637">
        <v>1</v>
      </c>
      <c r="AJ637">
        <v>0</v>
      </c>
      <c r="AK637" t="s">
        <v>578</v>
      </c>
      <c r="AL637">
        <v>36.132424</v>
      </c>
      <c r="AM637" t="s">
        <v>579</v>
      </c>
      <c r="AN637">
        <v>-79.940579</v>
      </c>
      <c r="AO637">
        <v>100</v>
      </c>
      <c r="AP637">
        <v>1800</v>
      </c>
      <c r="AQ637" t="s">
        <v>129</v>
      </c>
      <c r="AR637">
        <v>58</v>
      </c>
      <c r="AS637">
        <v>51</v>
      </c>
      <c r="AT637">
        <v>-256</v>
      </c>
      <c r="BB637" t="str">
        <f t="shared" si="67"/>
        <v>1200</v>
      </c>
      <c r="BC637">
        <v>1</v>
      </c>
      <c r="BD637" t="str">
        <f t="shared" si="69"/>
        <v xml:space="preserve">N655WP  </v>
      </c>
      <c r="BE637">
        <v>1</v>
      </c>
      <c r="BG637">
        <v>0</v>
      </c>
      <c r="BH637">
        <v>0</v>
      </c>
      <c r="BI637">
        <v>0</v>
      </c>
      <c r="BJ637">
        <v>1725</v>
      </c>
      <c r="BK637">
        <v>-75</v>
      </c>
      <c r="BL637" t="s">
        <v>148</v>
      </c>
      <c r="BM637">
        <v>1</v>
      </c>
      <c r="BN637">
        <v>1</v>
      </c>
      <c r="BO637">
        <v>1</v>
      </c>
      <c r="BP637">
        <v>0</v>
      </c>
      <c r="BS637">
        <v>0</v>
      </c>
      <c r="BT637">
        <v>0</v>
      </c>
      <c r="BU637">
        <v>0</v>
      </c>
      <c r="CE637" t="str">
        <f>"20:19:36.314"</f>
        <v>20:19:36.314</v>
      </c>
      <c r="CF637">
        <v>314172181</v>
      </c>
      <c r="CS637">
        <v>3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131</v>
      </c>
      <c r="DA637">
        <v>404</v>
      </c>
      <c r="DB637">
        <v>0</v>
      </c>
      <c r="DC637" t="s">
        <v>152</v>
      </c>
      <c r="DD637" t="s">
        <v>153</v>
      </c>
      <c r="DG637">
        <v>13932169</v>
      </c>
      <c r="DI637">
        <v>1</v>
      </c>
      <c r="DJ637">
        <v>0</v>
      </c>
      <c r="DK637">
        <v>0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25">
      <c r="A638" t="str">
        <f>"10/06/2022 20:19:36.570"</f>
        <v>10/06/2022 20:19:36.570</v>
      </c>
      <c r="C638" t="str">
        <f t="shared" si="68"/>
        <v>FFDFD3C0</v>
      </c>
      <c r="D638" t="s">
        <v>123</v>
      </c>
      <c r="E638">
        <v>27</v>
      </c>
      <c r="H638">
        <v>102</v>
      </c>
      <c r="I638" t="s">
        <v>151</v>
      </c>
      <c r="J638" t="s">
        <v>125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"20:19:36.313"</f>
        <v>20:19:36.313</v>
      </c>
      <c r="T638" t="str">
        <f>"20:19:36.313"</f>
        <v>20:19:36.313</v>
      </c>
      <c r="U638" t="str">
        <f t="shared" si="66"/>
        <v>A8A14F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9</v>
      </c>
      <c r="AF638" t="s">
        <v>125</v>
      </c>
      <c r="AG638">
        <v>0</v>
      </c>
      <c r="AH638">
        <v>3</v>
      </c>
      <c r="AI638">
        <v>1</v>
      </c>
      <c r="AJ638">
        <v>0</v>
      </c>
      <c r="AK638" t="s">
        <v>578</v>
      </c>
      <c r="AL638">
        <v>36.132424</v>
      </c>
      <c r="AM638" t="s">
        <v>579</v>
      </c>
      <c r="AN638">
        <v>-79.940579</v>
      </c>
      <c r="AO638">
        <v>100</v>
      </c>
      <c r="AP638">
        <v>1800</v>
      </c>
      <c r="AQ638" t="s">
        <v>129</v>
      </c>
      <c r="AR638">
        <v>57</v>
      </c>
      <c r="AS638">
        <v>52</v>
      </c>
      <c r="AT638">
        <v>-128</v>
      </c>
      <c r="BB638" t="str">
        <f t="shared" si="67"/>
        <v>1200</v>
      </c>
      <c r="BC638">
        <v>1</v>
      </c>
      <c r="BD638" t="str">
        <f t="shared" si="69"/>
        <v xml:space="preserve">N655WP  </v>
      </c>
      <c r="BE638">
        <v>1</v>
      </c>
      <c r="BG638">
        <v>0</v>
      </c>
      <c r="BH638">
        <v>0</v>
      </c>
      <c r="BI638">
        <v>0</v>
      </c>
      <c r="BJ638">
        <v>1725</v>
      </c>
      <c r="BK638">
        <v>-75</v>
      </c>
      <c r="BL638" t="s">
        <v>180</v>
      </c>
      <c r="BM638">
        <v>1</v>
      </c>
      <c r="BN638">
        <v>1</v>
      </c>
      <c r="BO638">
        <v>1</v>
      </c>
      <c r="BP638">
        <v>0</v>
      </c>
      <c r="BS638">
        <v>0</v>
      </c>
      <c r="BT638">
        <v>0</v>
      </c>
      <c r="BU638">
        <v>0</v>
      </c>
      <c r="CE638" t="str">
        <f>"20:19:36.314"</f>
        <v>20:19:36.314</v>
      </c>
      <c r="CF638">
        <v>314230243</v>
      </c>
      <c r="CS638">
        <v>3</v>
      </c>
      <c r="CT638">
        <v>2</v>
      </c>
      <c r="CU638">
        <v>0</v>
      </c>
      <c r="CV638">
        <v>2</v>
      </c>
      <c r="CW638">
        <v>0</v>
      </c>
      <c r="CX638">
        <v>6</v>
      </c>
      <c r="CY638">
        <v>7</v>
      </c>
      <c r="CZ638" t="s">
        <v>131</v>
      </c>
      <c r="DA638">
        <v>403</v>
      </c>
      <c r="DB638">
        <v>0</v>
      </c>
      <c r="DC638" t="s">
        <v>199</v>
      </c>
      <c r="DD638" t="s">
        <v>200</v>
      </c>
      <c r="DG638">
        <v>362198</v>
      </c>
      <c r="DI638">
        <v>1</v>
      </c>
      <c r="DJ638">
        <v>0</v>
      </c>
      <c r="DK638">
        <v>1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25">
      <c r="A639" t="str">
        <f>"10/06/2022 20:19:36.570"</f>
        <v>10/06/2022 20:19:36.570</v>
      </c>
      <c r="C639" t="str">
        <f t="shared" si="68"/>
        <v>FFDFD3C0</v>
      </c>
      <c r="D639" t="s">
        <v>134</v>
      </c>
      <c r="E639">
        <v>4</v>
      </c>
      <c r="F639">
        <v>1004</v>
      </c>
      <c r="G639" t="s">
        <v>135</v>
      </c>
      <c r="J639" t="s">
        <v>136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"20:19:36.313"</f>
        <v>20:19:36.313</v>
      </c>
      <c r="T639" t="str">
        <f>"20:19:36.313"</f>
        <v>20:19:36.313</v>
      </c>
      <c r="U639" t="str">
        <f t="shared" si="66"/>
        <v>A8A14F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9</v>
      </c>
      <c r="AF639" t="s">
        <v>125</v>
      </c>
      <c r="AG639">
        <v>0</v>
      </c>
      <c r="AH639">
        <v>3</v>
      </c>
      <c r="AI639">
        <v>1</v>
      </c>
      <c r="AJ639">
        <v>0</v>
      </c>
      <c r="AK639" t="s">
        <v>578</v>
      </c>
      <c r="AL639">
        <v>36.132424</v>
      </c>
      <c r="AM639" t="s">
        <v>579</v>
      </c>
      <c r="AN639">
        <v>-79.940579</v>
      </c>
      <c r="AO639">
        <v>100</v>
      </c>
      <c r="AP639">
        <v>1800</v>
      </c>
      <c r="AQ639" t="s">
        <v>129</v>
      </c>
      <c r="AR639">
        <v>57</v>
      </c>
      <c r="AS639">
        <v>52</v>
      </c>
      <c r="AT639">
        <v>-128</v>
      </c>
      <c r="BB639" t="str">
        <f t="shared" si="67"/>
        <v>1200</v>
      </c>
      <c r="BC639">
        <v>1</v>
      </c>
      <c r="BD639" t="str">
        <f t="shared" si="69"/>
        <v xml:space="preserve">N655WP  </v>
      </c>
      <c r="BE639">
        <v>1</v>
      </c>
      <c r="BG639">
        <v>0</v>
      </c>
      <c r="BH639">
        <v>0</v>
      </c>
      <c r="BI639">
        <v>0</v>
      </c>
      <c r="BJ639">
        <v>1725</v>
      </c>
      <c r="BK639">
        <v>-75</v>
      </c>
      <c r="BL639" t="s">
        <v>180</v>
      </c>
      <c r="BM639">
        <v>1</v>
      </c>
      <c r="BN639">
        <v>1</v>
      </c>
      <c r="BO639">
        <v>1</v>
      </c>
      <c r="BP639">
        <v>0</v>
      </c>
      <c r="BS639">
        <v>0</v>
      </c>
      <c r="BT639">
        <v>0</v>
      </c>
      <c r="BU639">
        <v>0</v>
      </c>
      <c r="CE639" t="str">
        <f>"20:19:36.314"</f>
        <v>20:19:36.314</v>
      </c>
      <c r="CF639">
        <v>314230243</v>
      </c>
      <c r="CS639">
        <v>3</v>
      </c>
      <c r="CT639">
        <v>2</v>
      </c>
      <c r="CU639">
        <v>0</v>
      </c>
      <c r="CV639">
        <v>2</v>
      </c>
      <c r="CW639">
        <v>0</v>
      </c>
      <c r="CX639">
        <v>6</v>
      </c>
      <c r="CY639">
        <v>7</v>
      </c>
      <c r="CZ639" t="s">
        <v>131</v>
      </c>
      <c r="DA639">
        <v>403</v>
      </c>
      <c r="DB639">
        <v>0</v>
      </c>
      <c r="DC639" t="s">
        <v>199</v>
      </c>
      <c r="DD639" t="s">
        <v>200</v>
      </c>
      <c r="DG639">
        <v>362198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25">
      <c r="A640" t="str">
        <f>"10/06/2022 20:19:37.475"</f>
        <v>10/06/2022 20:19:37.475</v>
      </c>
      <c r="C640" t="str">
        <f t="shared" si="68"/>
        <v>FFDFD3C0</v>
      </c>
      <c r="D640" t="s">
        <v>134</v>
      </c>
      <c r="E640">
        <v>4</v>
      </c>
      <c r="F640">
        <v>1004</v>
      </c>
      <c r="G640" t="s">
        <v>135</v>
      </c>
      <c r="J640" t="s">
        <v>136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ref="S640:T643" si="71">"20:19:37.258"</f>
        <v>20:19:37.258</v>
      </c>
      <c r="T640" t="str">
        <f t="shared" si="71"/>
        <v>20:19:37.258</v>
      </c>
      <c r="U640" t="str">
        <f t="shared" si="66"/>
        <v>A8A14F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9</v>
      </c>
      <c r="AF640" t="s">
        <v>125</v>
      </c>
      <c r="AG640">
        <v>0</v>
      </c>
      <c r="AH640">
        <v>3</v>
      </c>
      <c r="AI640">
        <v>1</v>
      </c>
      <c r="AJ640">
        <v>0</v>
      </c>
      <c r="AK640" t="s">
        <v>580</v>
      </c>
      <c r="AL640">
        <v>36.132680999999998</v>
      </c>
      <c r="AM640" t="s">
        <v>581</v>
      </c>
      <c r="AN640">
        <v>-79.940257000000003</v>
      </c>
      <c r="AO640">
        <v>100</v>
      </c>
      <c r="AP640">
        <v>1800</v>
      </c>
      <c r="AQ640" t="s">
        <v>129</v>
      </c>
      <c r="AR640">
        <v>56</v>
      </c>
      <c r="AS640">
        <v>53</v>
      </c>
      <c r="AT640">
        <v>256</v>
      </c>
      <c r="BB640" t="str">
        <f t="shared" si="67"/>
        <v>1200</v>
      </c>
      <c r="BC640">
        <v>1</v>
      </c>
      <c r="BD640" t="str">
        <f t="shared" si="69"/>
        <v xml:space="preserve">N655WP  </v>
      </c>
      <c r="BE640">
        <v>1</v>
      </c>
      <c r="BG640">
        <v>0</v>
      </c>
      <c r="BH640">
        <v>0</v>
      </c>
      <c r="BI640">
        <v>0</v>
      </c>
      <c r="BJ640">
        <v>1725</v>
      </c>
      <c r="BK640">
        <v>-75</v>
      </c>
      <c r="BL640" t="s">
        <v>180</v>
      </c>
      <c r="BM640">
        <v>1</v>
      </c>
      <c r="BN640">
        <v>1</v>
      </c>
      <c r="BO640">
        <v>1</v>
      </c>
      <c r="BP640">
        <v>0</v>
      </c>
      <c r="BS640">
        <v>0</v>
      </c>
      <c r="BT640">
        <v>0</v>
      </c>
      <c r="BU640">
        <v>0</v>
      </c>
      <c r="CE640" t="str">
        <f>"20:19:37.259"</f>
        <v>20:19:37.259</v>
      </c>
      <c r="CF640">
        <v>259080276</v>
      </c>
      <c r="CS640">
        <v>3</v>
      </c>
      <c r="CT640">
        <v>2</v>
      </c>
      <c r="CU640">
        <v>0</v>
      </c>
      <c r="CV640">
        <v>2</v>
      </c>
      <c r="CW640">
        <v>0</v>
      </c>
      <c r="CX640">
        <v>7</v>
      </c>
      <c r="CY640">
        <v>7</v>
      </c>
      <c r="CZ640" t="s">
        <v>131</v>
      </c>
      <c r="DA640">
        <v>404</v>
      </c>
      <c r="DB640">
        <v>0</v>
      </c>
      <c r="DC640" t="s">
        <v>152</v>
      </c>
      <c r="DD640" t="s">
        <v>153</v>
      </c>
      <c r="DG640">
        <v>13932383</v>
      </c>
      <c r="DI640">
        <v>1</v>
      </c>
      <c r="DJ640">
        <v>0</v>
      </c>
      <c r="DK640">
        <v>0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25">
      <c r="A641" t="str">
        <f>"10/06/2022 20:19:37.522"</f>
        <v>10/06/2022 20:19:37.522</v>
      </c>
      <c r="C641" t="str">
        <f t="shared" si="68"/>
        <v>FFDFD3C0</v>
      </c>
      <c r="D641" t="s">
        <v>123</v>
      </c>
      <c r="E641">
        <v>27</v>
      </c>
      <c r="H641">
        <v>102</v>
      </c>
      <c r="I641" t="s">
        <v>151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71"/>
        <v>20:19:37.258</v>
      </c>
      <c r="T641" t="str">
        <f t="shared" si="71"/>
        <v>20:19:37.258</v>
      </c>
      <c r="U641" t="str">
        <f t="shared" si="66"/>
        <v>A8A14F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9</v>
      </c>
      <c r="AF641" t="s">
        <v>125</v>
      </c>
      <c r="AG641">
        <v>0</v>
      </c>
      <c r="AH641">
        <v>3</v>
      </c>
      <c r="AI641">
        <v>1</v>
      </c>
      <c r="AJ641">
        <v>0</v>
      </c>
      <c r="AK641" t="s">
        <v>580</v>
      </c>
      <c r="AL641">
        <v>36.132680999999998</v>
      </c>
      <c r="AM641" t="s">
        <v>581</v>
      </c>
      <c r="AN641">
        <v>-79.940257000000003</v>
      </c>
      <c r="AO641">
        <v>100</v>
      </c>
      <c r="AP641">
        <v>1800</v>
      </c>
      <c r="AQ641" t="s">
        <v>129</v>
      </c>
      <c r="AR641">
        <v>56</v>
      </c>
      <c r="AS641">
        <v>53</v>
      </c>
      <c r="AT641">
        <v>256</v>
      </c>
      <c r="BB641" t="str">
        <f t="shared" si="67"/>
        <v>1200</v>
      </c>
      <c r="BC641">
        <v>1</v>
      </c>
      <c r="BD641" t="str">
        <f t="shared" si="69"/>
        <v xml:space="preserve">N655WP  </v>
      </c>
      <c r="BE641">
        <v>1</v>
      </c>
      <c r="BG641">
        <v>0</v>
      </c>
      <c r="BH641">
        <v>0</v>
      </c>
      <c r="BI641">
        <v>0</v>
      </c>
      <c r="BJ641">
        <v>1725</v>
      </c>
      <c r="BK641">
        <v>-75</v>
      </c>
      <c r="BL641" t="s">
        <v>180</v>
      </c>
      <c r="BM641">
        <v>1</v>
      </c>
      <c r="BN641">
        <v>1</v>
      </c>
      <c r="BO641">
        <v>1</v>
      </c>
      <c r="BP641">
        <v>0</v>
      </c>
      <c r="BS641">
        <v>0</v>
      </c>
      <c r="BT641">
        <v>0</v>
      </c>
      <c r="BU641">
        <v>0</v>
      </c>
      <c r="CE641" t="str">
        <f>"20:19:37.259"</f>
        <v>20:19:37.259</v>
      </c>
      <c r="CF641">
        <v>259080276</v>
      </c>
      <c r="CS641">
        <v>3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131</v>
      </c>
      <c r="DA641">
        <v>404</v>
      </c>
      <c r="DB641">
        <v>0</v>
      </c>
      <c r="DC641" t="s">
        <v>152</v>
      </c>
      <c r="DD641" t="s">
        <v>153</v>
      </c>
      <c r="DG641">
        <v>13932383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25">
      <c r="A642" t="str">
        <f>"10/06/2022 20:19:37.522"</f>
        <v>10/06/2022 20:19:37.522</v>
      </c>
      <c r="C642" t="str">
        <f t="shared" si="68"/>
        <v>FFDFD3C0</v>
      </c>
      <c r="D642" t="s">
        <v>134</v>
      </c>
      <c r="E642">
        <v>5</v>
      </c>
      <c r="F642">
        <v>1005</v>
      </c>
      <c r="G642" t="s">
        <v>155</v>
      </c>
      <c r="J642" t="s">
        <v>136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71"/>
        <v>20:19:37.258</v>
      </c>
      <c r="T642" t="str">
        <f t="shared" si="71"/>
        <v>20:19:37.258</v>
      </c>
      <c r="U642" t="str">
        <f t="shared" ref="U642:U705" si="72">"A8A14F"</f>
        <v>A8A14F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9</v>
      </c>
      <c r="AF642" t="s">
        <v>145</v>
      </c>
      <c r="AG642">
        <v>0</v>
      </c>
      <c r="AH642">
        <v>3</v>
      </c>
      <c r="AI642">
        <v>1</v>
      </c>
      <c r="AJ642">
        <v>0</v>
      </c>
      <c r="AK642" t="s">
        <v>580</v>
      </c>
      <c r="AL642">
        <v>36.132680999999998</v>
      </c>
      <c r="AM642" t="s">
        <v>581</v>
      </c>
      <c r="AN642">
        <v>-79.940257000000003</v>
      </c>
      <c r="AO642">
        <v>100</v>
      </c>
      <c r="AP642">
        <v>1800</v>
      </c>
      <c r="AQ642" t="s">
        <v>129</v>
      </c>
      <c r="AR642">
        <v>56</v>
      </c>
      <c r="AS642">
        <v>53</v>
      </c>
      <c r="AT642">
        <v>256</v>
      </c>
      <c r="BB642" t="str">
        <f t="shared" ref="BB642:BB705" si="73">"1200"</f>
        <v>1200</v>
      </c>
      <c r="BC642">
        <v>1</v>
      </c>
      <c r="BD642" t="str">
        <f t="shared" si="69"/>
        <v xml:space="preserve">N655WP  </v>
      </c>
      <c r="BE642">
        <v>1</v>
      </c>
      <c r="BG642">
        <v>0</v>
      </c>
      <c r="BH642">
        <v>0</v>
      </c>
      <c r="BI642">
        <v>0</v>
      </c>
      <c r="BJ642">
        <v>1725</v>
      </c>
      <c r="BK642">
        <v>-75</v>
      </c>
      <c r="BL642" t="s">
        <v>148</v>
      </c>
      <c r="BM642">
        <v>1</v>
      </c>
      <c r="BN642">
        <v>1</v>
      </c>
      <c r="BO642">
        <v>1</v>
      </c>
      <c r="BP642">
        <v>0</v>
      </c>
      <c r="BS642">
        <v>0</v>
      </c>
      <c r="BT642">
        <v>0</v>
      </c>
      <c r="BU642">
        <v>0</v>
      </c>
      <c r="CE642" t="str">
        <f>"20:19:37.259"</f>
        <v>20:19:37.259</v>
      </c>
      <c r="CF642">
        <v>259080276</v>
      </c>
      <c r="CS642">
        <v>3</v>
      </c>
      <c r="CT642">
        <v>2</v>
      </c>
      <c r="CU642">
        <v>0</v>
      </c>
      <c r="CV642">
        <v>2</v>
      </c>
      <c r="CW642">
        <v>0</v>
      </c>
      <c r="CX642">
        <v>7</v>
      </c>
      <c r="CY642">
        <v>7</v>
      </c>
      <c r="CZ642" t="s">
        <v>131</v>
      </c>
      <c r="DA642">
        <v>404</v>
      </c>
      <c r="DB642">
        <v>0</v>
      </c>
      <c r="DC642" t="s">
        <v>152</v>
      </c>
      <c r="DD642" t="s">
        <v>153</v>
      </c>
      <c r="DG642">
        <v>13932383</v>
      </c>
      <c r="DI642">
        <v>1</v>
      </c>
      <c r="DJ642">
        <v>0</v>
      </c>
      <c r="DK642">
        <v>1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25">
      <c r="A643" t="str">
        <f>"10/06/2022 20:19:37.522"</f>
        <v>10/06/2022 20:19:37.522</v>
      </c>
      <c r="C643" t="str">
        <f t="shared" si="68"/>
        <v>FFDFD3C0</v>
      </c>
      <c r="D643" t="s">
        <v>123</v>
      </c>
      <c r="E643">
        <v>25</v>
      </c>
      <c r="H643">
        <v>100</v>
      </c>
      <c r="I643" t="s">
        <v>124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71"/>
        <v>20:19:37.258</v>
      </c>
      <c r="T643" t="str">
        <f t="shared" si="71"/>
        <v>20:19:37.258</v>
      </c>
      <c r="U643" t="str">
        <f t="shared" si="72"/>
        <v>A8A14F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9</v>
      </c>
      <c r="AF643" t="s">
        <v>125</v>
      </c>
      <c r="AG643">
        <v>0</v>
      </c>
      <c r="AH643">
        <v>3</v>
      </c>
      <c r="AI643">
        <v>1</v>
      </c>
      <c r="AJ643">
        <v>0</v>
      </c>
      <c r="AK643" t="s">
        <v>580</v>
      </c>
      <c r="AL643">
        <v>36.132680999999998</v>
      </c>
      <c r="AM643" t="s">
        <v>581</v>
      </c>
      <c r="AN643">
        <v>-79.940257000000003</v>
      </c>
      <c r="AO643">
        <v>100</v>
      </c>
      <c r="AP643">
        <v>1800</v>
      </c>
      <c r="AQ643" t="s">
        <v>129</v>
      </c>
      <c r="AR643">
        <v>56</v>
      </c>
      <c r="AS643">
        <v>53</v>
      </c>
      <c r="AT643">
        <v>256</v>
      </c>
      <c r="BB643" t="str">
        <f t="shared" si="73"/>
        <v>1200</v>
      </c>
      <c r="BC643">
        <v>1</v>
      </c>
      <c r="BD643" t="str">
        <f t="shared" si="69"/>
        <v xml:space="preserve">N655WP  </v>
      </c>
      <c r="BE643">
        <v>1</v>
      </c>
      <c r="BG643">
        <v>0</v>
      </c>
      <c r="BH643">
        <v>0</v>
      </c>
      <c r="BI643">
        <v>0</v>
      </c>
      <c r="BJ643">
        <v>1725</v>
      </c>
      <c r="BK643">
        <v>-75</v>
      </c>
      <c r="BL643" t="s">
        <v>180</v>
      </c>
      <c r="BM643">
        <v>1</v>
      </c>
      <c r="BN643">
        <v>1</v>
      </c>
      <c r="BO643">
        <v>1</v>
      </c>
      <c r="BP643">
        <v>0</v>
      </c>
      <c r="BS643">
        <v>0</v>
      </c>
      <c r="BT643">
        <v>0</v>
      </c>
      <c r="BU643">
        <v>0</v>
      </c>
      <c r="CE643" t="str">
        <f>"20:19:37.259"</f>
        <v>20:19:37.259</v>
      </c>
      <c r="CF643">
        <v>259080276</v>
      </c>
      <c r="CS643">
        <v>3</v>
      </c>
      <c r="CT643">
        <v>2</v>
      </c>
      <c r="CU643">
        <v>0</v>
      </c>
      <c r="CV643">
        <v>2</v>
      </c>
      <c r="CW643">
        <v>0</v>
      </c>
      <c r="CX643">
        <v>7</v>
      </c>
      <c r="CY643">
        <v>7</v>
      </c>
      <c r="CZ643" t="s">
        <v>131</v>
      </c>
      <c r="DA643">
        <v>404</v>
      </c>
      <c r="DB643">
        <v>0</v>
      </c>
      <c r="DC643" t="s">
        <v>152</v>
      </c>
      <c r="DD643" t="s">
        <v>153</v>
      </c>
      <c r="DG643">
        <v>13932383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25">
      <c r="A644" t="str">
        <f>"10/06/2022 20:19:38.647"</f>
        <v>10/06/2022 20:19:38.647</v>
      </c>
      <c r="C644" t="str">
        <f t="shared" si="68"/>
        <v>FFDFD3C0</v>
      </c>
      <c r="D644" t="s">
        <v>123</v>
      </c>
      <c r="E644">
        <v>25</v>
      </c>
      <c r="H644">
        <v>100</v>
      </c>
      <c r="I644" t="s">
        <v>124</v>
      </c>
      <c r="J644" t="s">
        <v>125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"20:19:38.406"</f>
        <v>20:19:38.406</v>
      </c>
      <c r="T644" t="str">
        <f>"20:19:38.206"</f>
        <v>20:19:38.206</v>
      </c>
      <c r="U644" t="str">
        <f t="shared" si="72"/>
        <v>A8A14F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9</v>
      </c>
      <c r="AF644" t="s">
        <v>125</v>
      </c>
      <c r="AG644">
        <v>0</v>
      </c>
      <c r="AH644">
        <v>3</v>
      </c>
      <c r="AI644">
        <v>1</v>
      </c>
      <c r="AJ644">
        <v>0</v>
      </c>
      <c r="AK644" t="s">
        <v>582</v>
      </c>
      <c r="AL644">
        <v>36.132959999999997</v>
      </c>
      <c r="AM644" t="s">
        <v>583</v>
      </c>
      <c r="AN644">
        <v>-79.939914000000002</v>
      </c>
      <c r="AO644">
        <v>100</v>
      </c>
      <c r="AP644">
        <v>1800</v>
      </c>
      <c r="AQ644" t="s">
        <v>129</v>
      </c>
      <c r="AR644">
        <v>55</v>
      </c>
      <c r="AS644">
        <v>53</v>
      </c>
      <c r="AT644">
        <v>64</v>
      </c>
      <c r="BB644" t="str">
        <f t="shared" si="73"/>
        <v>1200</v>
      </c>
      <c r="BC644">
        <v>1</v>
      </c>
      <c r="BD644" t="str">
        <f t="shared" si="69"/>
        <v xml:space="preserve">N655WP  </v>
      </c>
      <c r="BE644">
        <v>1</v>
      </c>
      <c r="BG644">
        <v>0</v>
      </c>
      <c r="BH644">
        <v>0</v>
      </c>
      <c r="BI644">
        <v>0</v>
      </c>
      <c r="BJ644">
        <v>1725</v>
      </c>
      <c r="BK644">
        <v>-75</v>
      </c>
      <c r="BL644" t="s">
        <v>180</v>
      </c>
      <c r="BM644">
        <v>1</v>
      </c>
      <c r="BN644">
        <v>1</v>
      </c>
      <c r="BO644">
        <v>1</v>
      </c>
      <c r="BP644">
        <v>0</v>
      </c>
      <c r="BS644">
        <v>0</v>
      </c>
      <c r="BT644">
        <v>0</v>
      </c>
      <c r="BU644">
        <v>0</v>
      </c>
      <c r="CE644" t="str">
        <f>"20:19:38.414"</f>
        <v>20:19:38.414</v>
      </c>
      <c r="CF644">
        <v>413967948</v>
      </c>
      <c r="CS644">
        <v>3</v>
      </c>
      <c r="CT644">
        <v>2</v>
      </c>
      <c r="CU644">
        <v>0</v>
      </c>
      <c r="CV644">
        <v>2</v>
      </c>
      <c r="CW644">
        <v>0</v>
      </c>
      <c r="CX644">
        <v>7</v>
      </c>
      <c r="CY644">
        <v>7</v>
      </c>
      <c r="CZ644" t="s">
        <v>131</v>
      </c>
      <c r="DA644">
        <v>404</v>
      </c>
      <c r="DB644">
        <v>0</v>
      </c>
      <c r="DC644" t="s">
        <v>152</v>
      </c>
      <c r="DD644" t="s">
        <v>153</v>
      </c>
      <c r="DG644">
        <v>13932627</v>
      </c>
      <c r="DI644">
        <v>1</v>
      </c>
      <c r="DJ644">
        <v>0</v>
      </c>
      <c r="DK644">
        <v>0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25">
      <c r="A645" t="str">
        <f>"10/06/2022 20:19:38.647"</f>
        <v>10/06/2022 20:19:38.647</v>
      </c>
      <c r="C645" t="str">
        <f t="shared" si="68"/>
        <v>FFDFD3C0</v>
      </c>
      <c r="D645" t="s">
        <v>134</v>
      </c>
      <c r="E645">
        <v>5</v>
      </c>
      <c r="F645">
        <v>1005</v>
      </c>
      <c r="G645" t="s">
        <v>155</v>
      </c>
      <c r="J645" t="s">
        <v>136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"20:19:38.406"</f>
        <v>20:19:38.406</v>
      </c>
      <c r="T645" t="str">
        <f>"20:19:38.206"</f>
        <v>20:19:38.206</v>
      </c>
      <c r="U645" t="str">
        <f t="shared" si="72"/>
        <v>A8A14F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9</v>
      </c>
      <c r="AF645" t="s">
        <v>145</v>
      </c>
      <c r="AG645">
        <v>0</v>
      </c>
      <c r="AH645">
        <v>3</v>
      </c>
      <c r="AI645">
        <v>1</v>
      </c>
      <c r="AJ645">
        <v>0</v>
      </c>
      <c r="AK645" t="s">
        <v>582</v>
      </c>
      <c r="AL645">
        <v>36.132959999999997</v>
      </c>
      <c r="AM645" t="s">
        <v>583</v>
      </c>
      <c r="AN645">
        <v>-79.939914000000002</v>
      </c>
      <c r="AO645">
        <v>100</v>
      </c>
      <c r="AP645">
        <v>1800</v>
      </c>
      <c r="AQ645" t="s">
        <v>129</v>
      </c>
      <c r="AR645">
        <v>55</v>
      </c>
      <c r="AS645">
        <v>53</v>
      </c>
      <c r="AT645">
        <v>64</v>
      </c>
      <c r="BB645" t="str">
        <f t="shared" si="73"/>
        <v>1200</v>
      </c>
      <c r="BC645">
        <v>1</v>
      </c>
      <c r="BD645" t="str">
        <f t="shared" si="69"/>
        <v xml:space="preserve">N655WP  </v>
      </c>
      <c r="BE645">
        <v>1</v>
      </c>
      <c r="BG645">
        <v>0</v>
      </c>
      <c r="BH645">
        <v>0</v>
      </c>
      <c r="BI645">
        <v>0</v>
      </c>
      <c r="BJ645">
        <v>1725</v>
      </c>
      <c r="BK645">
        <v>-75</v>
      </c>
      <c r="BL645" t="s">
        <v>148</v>
      </c>
      <c r="BM645">
        <v>1</v>
      </c>
      <c r="BN645">
        <v>1</v>
      </c>
      <c r="BO645">
        <v>1</v>
      </c>
      <c r="BP645">
        <v>0</v>
      </c>
      <c r="BS645">
        <v>0</v>
      </c>
      <c r="BT645">
        <v>0</v>
      </c>
      <c r="BU645">
        <v>0</v>
      </c>
      <c r="CE645" t="str">
        <f>"20:19:38.414"</f>
        <v>20:19:38.414</v>
      </c>
      <c r="CF645">
        <v>413967948</v>
      </c>
      <c r="CS645">
        <v>3</v>
      </c>
      <c r="CT645">
        <v>2</v>
      </c>
      <c r="CU645">
        <v>0</v>
      </c>
      <c r="CV645">
        <v>2</v>
      </c>
      <c r="CW645">
        <v>0</v>
      </c>
      <c r="CX645">
        <v>7</v>
      </c>
      <c r="CY645">
        <v>7</v>
      </c>
      <c r="CZ645" t="s">
        <v>131</v>
      </c>
      <c r="DA645">
        <v>404</v>
      </c>
      <c r="DB645">
        <v>0</v>
      </c>
      <c r="DC645" t="s">
        <v>152</v>
      </c>
      <c r="DD645" t="s">
        <v>153</v>
      </c>
      <c r="DG645">
        <v>13932627</v>
      </c>
      <c r="DI645">
        <v>1</v>
      </c>
      <c r="DJ645">
        <v>0</v>
      </c>
      <c r="DK645">
        <v>0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25">
      <c r="A646" t="str">
        <f>"10/06/2022 20:19:38.647"</f>
        <v>10/06/2022 20:19:38.647</v>
      </c>
      <c r="C646" t="str">
        <f t="shared" si="68"/>
        <v>FFDFD3C0</v>
      </c>
      <c r="D646" t="s">
        <v>134</v>
      </c>
      <c r="E646">
        <v>4</v>
      </c>
      <c r="F646">
        <v>1004</v>
      </c>
      <c r="G646" t="s">
        <v>135</v>
      </c>
      <c r="J646" t="s">
        <v>136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"20:19:38.406"</f>
        <v>20:19:38.406</v>
      </c>
      <c r="T646" t="str">
        <f>"20:19:38.206"</f>
        <v>20:19:38.206</v>
      </c>
      <c r="U646" t="str">
        <f t="shared" si="72"/>
        <v>A8A14F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9</v>
      </c>
      <c r="AF646" t="s">
        <v>125</v>
      </c>
      <c r="AG646">
        <v>0</v>
      </c>
      <c r="AH646">
        <v>3</v>
      </c>
      <c r="AI646">
        <v>1</v>
      </c>
      <c r="AJ646">
        <v>0</v>
      </c>
      <c r="AK646" t="s">
        <v>582</v>
      </c>
      <c r="AL646">
        <v>36.132959999999997</v>
      </c>
      <c r="AM646" t="s">
        <v>583</v>
      </c>
      <c r="AN646">
        <v>-79.939914000000002</v>
      </c>
      <c r="AO646">
        <v>100</v>
      </c>
      <c r="AP646">
        <v>1800</v>
      </c>
      <c r="AQ646" t="s">
        <v>129</v>
      </c>
      <c r="AR646">
        <v>55</v>
      </c>
      <c r="AS646">
        <v>53</v>
      </c>
      <c r="AT646">
        <v>64</v>
      </c>
      <c r="BB646" t="str">
        <f t="shared" si="73"/>
        <v>1200</v>
      </c>
      <c r="BC646">
        <v>1</v>
      </c>
      <c r="BD646" t="str">
        <f t="shared" si="69"/>
        <v xml:space="preserve">N655WP  </v>
      </c>
      <c r="BE646">
        <v>1</v>
      </c>
      <c r="BG646">
        <v>0</v>
      </c>
      <c r="BH646">
        <v>0</v>
      </c>
      <c r="BI646">
        <v>0</v>
      </c>
      <c r="BJ646">
        <v>1725</v>
      </c>
      <c r="BK646">
        <v>-75</v>
      </c>
      <c r="BL646" t="s">
        <v>180</v>
      </c>
      <c r="BM646">
        <v>1</v>
      </c>
      <c r="BN646">
        <v>1</v>
      </c>
      <c r="BO646">
        <v>1</v>
      </c>
      <c r="BP646">
        <v>0</v>
      </c>
      <c r="BS646">
        <v>0</v>
      </c>
      <c r="BT646">
        <v>0</v>
      </c>
      <c r="BU646">
        <v>0</v>
      </c>
      <c r="CE646" t="str">
        <f>"20:19:38.414"</f>
        <v>20:19:38.414</v>
      </c>
      <c r="CF646">
        <v>413967948</v>
      </c>
      <c r="CS646">
        <v>3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131</v>
      </c>
      <c r="DA646">
        <v>404</v>
      </c>
      <c r="DB646">
        <v>0</v>
      </c>
      <c r="DC646" t="s">
        <v>152</v>
      </c>
      <c r="DD646" t="s">
        <v>153</v>
      </c>
      <c r="DG646">
        <v>13932627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25">
      <c r="A647" t="str">
        <f>"10/06/2022 20:19:38.647"</f>
        <v>10/06/2022 20:19:38.647</v>
      </c>
      <c r="C647" t="str">
        <f t="shared" si="68"/>
        <v>FFDFD3C0</v>
      </c>
      <c r="D647" t="s">
        <v>123</v>
      </c>
      <c r="E647">
        <v>27</v>
      </c>
      <c r="H647">
        <v>102</v>
      </c>
      <c r="I647" t="s">
        <v>151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"20:19:38.406"</f>
        <v>20:19:38.406</v>
      </c>
      <c r="T647" t="str">
        <f>"20:19:38.206"</f>
        <v>20:19:38.206</v>
      </c>
      <c r="U647" t="str">
        <f t="shared" si="72"/>
        <v>A8A14F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9</v>
      </c>
      <c r="AF647" t="s">
        <v>125</v>
      </c>
      <c r="AG647">
        <v>0</v>
      </c>
      <c r="AH647">
        <v>3</v>
      </c>
      <c r="AI647">
        <v>1</v>
      </c>
      <c r="AJ647">
        <v>0</v>
      </c>
      <c r="AK647" t="s">
        <v>582</v>
      </c>
      <c r="AL647">
        <v>36.132959999999997</v>
      </c>
      <c r="AM647" t="s">
        <v>583</v>
      </c>
      <c r="AN647">
        <v>-79.939914000000002</v>
      </c>
      <c r="AO647">
        <v>100</v>
      </c>
      <c r="AP647">
        <v>1800</v>
      </c>
      <c r="AQ647" t="s">
        <v>129</v>
      </c>
      <c r="AR647">
        <v>55</v>
      </c>
      <c r="AS647">
        <v>53</v>
      </c>
      <c r="AT647">
        <v>64</v>
      </c>
      <c r="BB647" t="str">
        <f t="shared" si="73"/>
        <v>1200</v>
      </c>
      <c r="BC647">
        <v>1</v>
      </c>
      <c r="BD647" t="str">
        <f t="shared" si="69"/>
        <v xml:space="preserve">N655WP  </v>
      </c>
      <c r="BE647">
        <v>1</v>
      </c>
      <c r="BG647">
        <v>0</v>
      </c>
      <c r="BH647">
        <v>0</v>
      </c>
      <c r="BI647">
        <v>0</v>
      </c>
      <c r="BJ647">
        <v>1725</v>
      </c>
      <c r="BK647">
        <v>-75</v>
      </c>
      <c r="BL647" t="s">
        <v>180</v>
      </c>
      <c r="BM647">
        <v>1</v>
      </c>
      <c r="BN647">
        <v>1</v>
      </c>
      <c r="BO647">
        <v>1</v>
      </c>
      <c r="BP647">
        <v>0</v>
      </c>
      <c r="BS647">
        <v>0</v>
      </c>
      <c r="BT647">
        <v>0</v>
      </c>
      <c r="BU647">
        <v>0</v>
      </c>
      <c r="CE647" t="str">
        <f>"20:19:38.414"</f>
        <v>20:19:38.414</v>
      </c>
      <c r="CF647">
        <v>413967948</v>
      </c>
      <c r="CS647">
        <v>3</v>
      </c>
      <c r="CT647">
        <v>2</v>
      </c>
      <c r="CU647">
        <v>0</v>
      </c>
      <c r="CV647">
        <v>2</v>
      </c>
      <c r="CW647">
        <v>0</v>
      </c>
      <c r="CX647">
        <v>7</v>
      </c>
      <c r="CY647">
        <v>7</v>
      </c>
      <c r="CZ647" t="s">
        <v>131</v>
      </c>
      <c r="DA647">
        <v>404</v>
      </c>
      <c r="DB647">
        <v>0</v>
      </c>
      <c r="DC647" t="s">
        <v>152</v>
      </c>
      <c r="DD647" t="s">
        <v>153</v>
      </c>
      <c r="DG647">
        <v>13932627</v>
      </c>
      <c r="DI647">
        <v>1</v>
      </c>
      <c r="DJ647">
        <v>0</v>
      </c>
      <c r="DK647">
        <v>1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25">
      <c r="A648" t="str">
        <f>"10/06/2022 20:19:39.631"</f>
        <v>10/06/2022 20:19:39.631</v>
      </c>
      <c r="C648" t="str">
        <f t="shared" si="68"/>
        <v>FFDFD3C0</v>
      </c>
      <c r="D648" t="s">
        <v>123</v>
      </c>
      <c r="E648">
        <v>27</v>
      </c>
      <c r="H648">
        <v>102</v>
      </c>
      <c r="I648" t="s">
        <v>151</v>
      </c>
      <c r="J648" t="s">
        <v>125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"20:19:39.398"</f>
        <v>20:19:39.398</v>
      </c>
      <c r="T648" t="str">
        <f>"20:19:39.098"</f>
        <v>20:19:39.098</v>
      </c>
      <c r="U648" t="str">
        <f t="shared" si="72"/>
        <v>A8A14F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9</v>
      </c>
      <c r="AF648" t="s">
        <v>125</v>
      </c>
      <c r="AG648">
        <v>0</v>
      </c>
      <c r="AH648">
        <v>3</v>
      </c>
      <c r="AI648">
        <v>1</v>
      </c>
      <c r="AJ648">
        <v>0</v>
      </c>
      <c r="AK648" t="s">
        <v>584</v>
      </c>
      <c r="AL648">
        <v>36.133217999999999</v>
      </c>
      <c r="AM648" t="s">
        <v>585</v>
      </c>
      <c r="AN648">
        <v>-79.939612999999994</v>
      </c>
      <c r="AO648">
        <v>100</v>
      </c>
      <c r="AP648">
        <v>1800</v>
      </c>
      <c r="AQ648" t="s">
        <v>129</v>
      </c>
      <c r="AR648">
        <v>56</v>
      </c>
      <c r="AS648">
        <v>53</v>
      </c>
      <c r="AT648">
        <v>-128</v>
      </c>
      <c r="BB648" t="str">
        <f t="shared" si="73"/>
        <v>1200</v>
      </c>
      <c r="BC648">
        <v>1</v>
      </c>
      <c r="BD648" t="str">
        <f t="shared" si="69"/>
        <v xml:space="preserve">N655WP  </v>
      </c>
      <c r="BE648">
        <v>1</v>
      </c>
      <c r="BG648">
        <v>0</v>
      </c>
      <c r="BH648">
        <v>0</v>
      </c>
      <c r="BI648">
        <v>0</v>
      </c>
      <c r="BJ648">
        <v>1725</v>
      </c>
      <c r="BK648">
        <v>-75</v>
      </c>
      <c r="BL648" t="s">
        <v>180</v>
      </c>
      <c r="BM648">
        <v>1</v>
      </c>
      <c r="BN648">
        <v>1</v>
      </c>
      <c r="BO648">
        <v>1</v>
      </c>
      <c r="BP648">
        <v>0</v>
      </c>
      <c r="BS648">
        <v>0</v>
      </c>
      <c r="BT648">
        <v>0</v>
      </c>
      <c r="BU648">
        <v>0</v>
      </c>
      <c r="CE648" t="str">
        <f>"20:19:39.404"</f>
        <v>20:19:39.404</v>
      </c>
      <c r="CF648">
        <v>403871659</v>
      </c>
      <c r="CS648">
        <v>3</v>
      </c>
      <c r="CT648">
        <v>2</v>
      </c>
      <c r="CU648">
        <v>0</v>
      </c>
      <c r="CV648">
        <v>2</v>
      </c>
      <c r="CW648">
        <v>0</v>
      </c>
      <c r="CX648">
        <v>7</v>
      </c>
      <c r="CY648">
        <v>7</v>
      </c>
      <c r="CZ648" t="s">
        <v>131</v>
      </c>
      <c r="DA648">
        <v>404</v>
      </c>
      <c r="DB648">
        <v>0</v>
      </c>
      <c r="DC648" t="s">
        <v>152</v>
      </c>
      <c r="DD648" t="s">
        <v>153</v>
      </c>
      <c r="DG648">
        <v>13932833</v>
      </c>
      <c r="DI648">
        <v>1</v>
      </c>
      <c r="DJ648">
        <v>0</v>
      </c>
      <c r="DK648">
        <v>0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25">
      <c r="A649" t="str">
        <f>"10/06/2022 20:19:39.631"</f>
        <v>10/06/2022 20:19:39.631</v>
      </c>
      <c r="C649" t="str">
        <f t="shared" si="68"/>
        <v>FFDFD3C0</v>
      </c>
      <c r="D649" t="s">
        <v>134</v>
      </c>
      <c r="E649">
        <v>4</v>
      </c>
      <c r="F649">
        <v>1004</v>
      </c>
      <c r="G649" t="s">
        <v>135</v>
      </c>
      <c r="J649" t="s">
        <v>136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"20:19:39.398"</f>
        <v>20:19:39.398</v>
      </c>
      <c r="T649" t="str">
        <f>"20:19:39.098"</f>
        <v>20:19:39.098</v>
      </c>
      <c r="U649" t="str">
        <f t="shared" si="72"/>
        <v>A8A14F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9</v>
      </c>
      <c r="AF649" t="s">
        <v>125</v>
      </c>
      <c r="AG649">
        <v>0</v>
      </c>
      <c r="AH649">
        <v>3</v>
      </c>
      <c r="AI649">
        <v>1</v>
      </c>
      <c r="AJ649">
        <v>0</v>
      </c>
      <c r="AK649" t="s">
        <v>584</v>
      </c>
      <c r="AL649">
        <v>36.133217999999999</v>
      </c>
      <c r="AM649" t="s">
        <v>585</v>
      </c>
      <c r="AN649">
        <v>-79.939612999999994</v>
      </c>
      <c r="AO649">
        <v>100</v>
      </c>
      <c r="AP649">
        <v>1800</v>
      </c>
      <c r="AQ649" t="s">
        <v>129</v>
      </c>
      <c r="AR649">
        <v>56</v>
      </c>
      <c r="AS649">
        <v>53</v>
      </c>
      <c r="AT649">
        <v>-128</v>
      </c>
      <c r="BB649" t="str">
        <f t="shared" si="73"/>
        <v>1200</v>
      </c>
      <c r="BC649">
        <v>1</v>
      </c>
      <c r="BD649" t="str">
        <f t="shared" si="69"/>
        <v xml:space="preserve">N655WP  </v>
      </c>
      <c r="BE649">
        <v>1</v>
      </c>
      <c r="BG649">
        <v>0</v>
      </c>
      <c r="BH649">
        <v>0</v>
      </c>
      <c r="BI649">
        <v>0</v>
      </c>
      <c r="BJ649">
        <v>1725</v>
      </c>
      <c r="BK649">
        <v>-75</v>
      </c>
      <c r="BL649" t="s">
        <v>180</v>
      </c>
      <c r="BM649">
        <v>1</v>
      </c>
      <c r="BN649">
        <v>1</v>
      </c>
      <c r="BO649">
        <v>1</v>
      </c>
      <c r="BP649">
        <v>0</v>
      </c>
      <c r="BS649">
        <v>0</v>
      </c>
      <c r="BT649">
        <v>0</v>
      </c>
      <c r="BU649">
        <v>0</v>
      </c>
      <c r="CE649" t="str">
        <f>"20:19:39.404"</f>
        <v>20:19:39.404</v>
      </c>
      <c r="CF649">
        <v>403871659</v>
      </c>
      <c r="CS649">
        <v>3</v>
      </c>
      <c r="CT649">
        <v>2</v>
      </c>
      <c r="CU649">
        <v>0</v>
      </c>
      <c r="CV649">
        <v>2</v>
      </c>
      <c r="CW649">
        <v>0</v>
      </c>
      <c r="CX649">
        <v>7</v>
      </c>
      <c r="CY649">
        <v>7</v>
      </c>
      <c r="CZ649" t="s">
        <v>131</v>
      </c>
      <c r="DA649">
        <v>404</v>
      </c>
      <c r="DB649">
        <v>0</v>
      </c>
      <c r="DC649" t="s">
        <v>152</v>
      </c>
      <c r="DD649" t="s">
        <v>153</v>
      </c>
      <c r="DG649">
        <v>13932833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25">
      <c r="A650" t="str">
        <f>"10/06/2022 20:19:39.678"</f>
        <v>10/06/2022 20:19:39.678</v>
      </c>
      <c r="C650" t="str">
        <f t="shared" si="68"/>
        <v>FFDFD3C0</v>
      </c>
      <c r="D650" t="s">
        <v>123</v>
      </c>
      <c r="E650">
        <v>25</v>
      </c>
      <c r="H650">
        <v>100</v>
      </c>
      <c r="I650" t="s">
        <v>124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"20:19:39.398"</f>
        <v>20:19:39.398</v>
      </c>
      <c r="T650" t="str">
        <f>"20:19:39.098"</f>
        <v>20:19:39.098</v>
      </c>
      <c r="U650" t="str">
        <f t="shared" si="72"/>
        <v>A8A14F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9</v>
      </c>
      <c r="AF650" t="s">
        <v>125</v>
      </c>
      <c r="AG650">
        <v>0</v>
      </c>
      <c r="AH650">
        <v>3</v>
      </c>
      <c r="AI650">
        <v>1</v>
      </c>
      <c r="AJ650">
        <v>0</v>
      </c>
      <c r="AK650" t="s">
        <v>584</v>
      </c>
      <c r="AL650">
        <v>36.133217999999999</v>
      </c>
      <c r="AM650" t="s">
        <v>585</v>
      </c>
      <c r="AN650">
        <v>-79.939612999999994</v>
      </c>
      <c r="AO650">
        <v>100</v>
      </c>
      <c r="AP650">
        <v>1800</v>
      </c>
      <c r="AQ650" t="s">
        <v>129</v>
      </c>
      <c r="AR650">
        <v>56</v>
      </c>
      <c r="AS650">
        <v>53</v>
      </c>
      <c r="AT650">
        <v>-128</v>
      </c>
      <c r="BB650" t="str">
        <f t="shared" si="73"/>
        <v>1200</v>
      </c>
      <c r="BC650">
        <v>1</v>
      </c>
      <c r="BD650" t="str">
        <f t="shared" si="69"/>
        <v xml:space="preserve">N655WP  </v>
      </c>
      <c r="BE650">
        <v>1</v>
      </c>
      <c r="BG650">
        <v>0</v>
      </c>
      <c r="BH650">
        <v>0</v>
      </c>
      <c r="BI650">
        <v>0</v>
      </c>
      <c r="BJ650">
        <v>1725</v>
      </c>
      <c r="BK650">
        <v>-75</v>
      </c>
      <c r="BL650" t="s">
        <v>180</v>
      </c>
      <c r="BM650">
        <v>1</v>
      </c>
      <c r="BN650">
        <v>1</v>
      </c>
      <c r="BO650">
        <v>1</v>
      </c>
      <c r="BP650">
        <v>0</v>
      </c>
      <c r="BS650">
        <v>0</v>
      </c>
      <c r="BT650">
        <v>0</v>
      </c>
      <c r="BU650">
        <v>0</v>
      </c>
      <c r="CE650" t="str">
        <f>"20:19:39.404"</f>
        <v>20:19:39.404</v>
      </c>
      <c r="CF650">
        <v>403871659</v>
      </c>
      <c r="CS650">
        <v>3</v>
      </c>
      <c r="CT650">
        <v>2</v>
      </c>
      <c r="CU650">
        <v>0</v>
      </c>
      <c r="CV650">
        <v>2</v>
      </c>
      <c r="CW650">
        <v>0</v>
      </c>
      <c r="CX650">
        <v>7</v>
      </c>
      <c r="CY650">
        <v>7</v>
      </c>
      <c r="CZ650" t="s">
        <v>131</v>
      </c>
      <c r="DA650">
        <v>404</v>
      </c>
      <c r="DB650">
        <v>0</v>
      </c>
      <c r="DC650" t="s">
        <v>152</v>
      </c>
      <c r="DD650" t="s">
        <v>153</v>
      </c>
      <c r="DG650">
        <v>13932833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25">
      <c r="A651" t="str">
        <f>"10/06/2022 20:19:39.787"</f>
        <v>10/06/2022 20:19:39.787</v>
      </c>
      <c r="C651" t="str">
        <f t="shared" si="68"/>
        <v>FFDFD3C0</v>
      </c>
      <c r="D651" t="s">
        <v>134</v>
      </c>
      <c r="E651">
        <v>5</v>
      </c>
      <c r="F651">
        <v>1005</v>
      </c>
      <c r="G651" t="s">
        <v>155</v>
      </c>
      <c r="J651" t="s">
        <v>136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"20:19:39.398"</f>
        <v>20:19:39.398</v>
      </c>
      <c r="T651" t="str">
        <f>"20:19:39.098"</f>
        <v>20:19:39.098</v>
      </c>
      <c r="U651" t="str">
        <f t="shared" si="72"/>
        <v>A8A14F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9</v>
      </c>
      <c r="AF651" t="s">
        <v>145</v>
      </c>
      <c r="AG651">
        <v>0</v>
      </c>
      <c r="AH651">
        <v>3</v>
      </c>
      <c r="AI651">
        <v>1</v>
      </c>
      <c r="AJ651">
        <v>0</v>
      </c>
      <c r="AK651" t="s">
        <v>584</v>
      </c>
      <c r="AL651">
        <v>36.133217999999999</v>
      </c>
      <c r="AM651" t="s">
        <v>585</v>
      </c>
      <c r="AN651">
        <v>-79.939612999999994</v>
      </c>
      <c r="AO651">
        <v>100</v>
      </c>
      <c r="AP651">
        <v>1800</v>
      </c>
      <c r="AQ651" t="s">
        <v>129</v>
      </c>
      <c r="AR651">
        <v>56</v>
      </c>
      <c r="AS651">
        <v>53</v>
      </c>
      <c r="AT651">
        <v>-128</v>
      </c>
      <c r="BB651" t="str">
        <f t="shared" si="73"/>
        <v>1200</v>
      </c>
      <c r="BC651">
        <v>1</v>
      </c>
      <c r="BD651" t="str">
        <f t="shared" si="69"/>
        <v xml:space="preserve">N655WP  </v>
      </c>
      <c r="BE651">
        <v>1</v>
      </c>
      <c r="BG651">
        <v>0</v>
      </c>
      <c r="BH651">
        <v>0</v>
      </c>
      <c r="BI651">
        <v>0</v>
      </c>
      <c r="BJ651">
        <v>1725</v>
      </c>
      <c r="BK651">
        <v>-75</v>
      </c>
      <c r="BL651" t="s">
        <v>148</v>
      </c>
      <c r="BM651">
        <v>1</v>
      </c>
      <c r="BN651">
        <v>1</v>
      </c>
      <c r="BO651">
        <v>1</v>
      </c>
      <c r="BP651">
        <v>0</v>
      </c>
      <c r="BS651">
        <v>0</v>
      </c>
      <c r="BT651">
        <v>0</v>
      </c>
      <c r="BU651">
        <v>0</v>
      </c>
      <c r="CE651" t="str">
        <f>"20:19:39.404"</f>
        <v>20:19:39.404</v>
      </c>
      <c r="CF651">
        <v>403871659</v>
      </c>
      <c r="CS651">
        <v>3</v>
      </c>
      <c r="CT651">
        <v>2</v>
      </c>
      <c r="CU651">
        <v>0</v>
      </c>
      <c r="CV651">
        <v>2</v>
      </c>
      <c r="CW651">
        <v>0</v>
      </c>
      <c r="CX651">
        <v>7</v>
      </c>
      <c r="CY651">
        <v>7</v>
      </c>
      <c r="CZ651" t="s">
        <v>131</v>
      </c>
      <c r="DA651">
        <v>404</v>
      </c>
      <c r="DB651">
        <v>0</v>
      </c>
      <c r="DC651" t="s">
        <v>152</v>
      </c>
      <c r="DD651" t="s">
        <v>153</v>
      </c>
      <c r="DG651">
        <v>13932833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25">
      <c r="A652" t="str">
        <f>"10/06/2022 20:19:40.709"</f>
        <v>10/06/2022 20:19:40.709</v>
      </c>
      <c r="C652" t="str">
        <f t="shared" si="68"/>
        <v>FFDFD3C0</v>
      </c>
      <c r="D652" t="s">
        <v>123</v>
      </c>
      <c r="E652">
        <v>25</v>
      </c>
      <c r="H652">
        <v>100</v>
      </c>
      <c r="I652" t="s">
        <v>124</v>
      </c>
      <c r="J652" t="s">
        <v>125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ref="S652:T655" si="74">"20:19:40.477"</f>
        <v>20:19:40.477</v>
      </c>
      <c r="T652" t="str">
        <f t="shared" si="74"/>
        <v>20:19:40.477</v>
      </c>
      <c r="U652" t="str">
        <f t="shared" si="72"/>
        <v>A8A14F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9</v>
      </c>
      <c r="AF652" t="s">
        <v>125</v>
      </c>
      <c r="AG652">
        <v>0</v>
      </c>
      <c r="AH652">
        <v>3</v>
      </c>
      <c r="AI652">
        <v>1</v>
      </c>
      <c r="AJ652">
        <v>0</v>
      </c>
      <c r="AK652" t="s">
        <v>586</v>
      </c>
      <c r="AL652">
        <v>36.133474999999997</v>
      </c>
      <c r="AM652" t="s">
        <v>587</v>
      </c>
      <c r="AN652">
        <v>-79.939269999999993</v>
      </c>
      <c r="AO652">
        <v>100</v>
      </c>
      <c r="AP652">
        <v>1800</v>
      </c>
      <c r="AQ652" t="s">
        <v>129</v>
      </c>
      <c r="AR652">
        <v>55</v>
      </c>
      <c r="AS652">
        <v>54</v>
      </c>
      <c r="AT652">
        <v>256</v>
      </c>
      <c r="BB652" t="str">
        <f t="shared" si="73"/>
        <v>1200</v>
      </c>
      <c r="BC652">
        <v>1</v>
      </c>
      <c r="BD652" t="str">
        <f t="shared" si="69"/>
        <v xml:space="preserve">N655WP  </v>
      </c>
      <c r="BE652">
        <v>1</v>
      </c>
      <c r="BG652">
        <v>0</v>
      </c>
      <c r="BH652">
        <v>0</v>
      </c>
      <c r="BI652">
        <v>0</v>
      </c>
      <c r="BJ652">
        <v>1725</v>
      </c>
      <c r="BK652">
        <v>-75</v>
      </c>
      <c r="BL652" t="s">
        <v>180</v>
      </c>
      <c r="BM652">
        <v>1</v>
      </c>
      <c r="BN652">
        <v>1</v>
      </c>
      <c r="BO652">
        <v>1</v>
      </c>
      <c r="BP652">
        <v>0</v>
      </c>
      <c r="BS652">
        <v>0</v>
      </c>
      <c r="BT652">
        <v>0</v>
      </c>
      <c r="BU652">
        <v>0</v>
      </c>
      <c r="CE652" t="str">
        <f>"20:19:40.484"</f>
        <v>20:19:40.484</v>
      </c>
      <c r="CF652">
        <v>483824023</v>
      </c>
      <c r="CS652">
        <v>3</v>
      </c>
      <c r="CT652">
        <v>2</v>
      </c>
      <c r="CU652">
        <v>0</v>
      </c>
      <c r="CV652">
        <v>2</v>
      </c>
      <c r="CW652">
        <v>0</v>
      </c>
      <c r="CX652">
        <v>7</v>
      </c>
      <c r="CY652">
        <v>7</v>
      </c>
      <c r="CZ652" t="s">
        <v>131</v>
      </c>
      <c r="DA652">
        <v>403</v>
      </c>
      <c r="DB652">
        <v>0</v>
      </c>
      <c r="DC652" t="s">
        <v>199</v>
      </c>
      <c r="DD652" t="s">
        <v>200</v>
      </c>
      <c r="DG652">
        <v>369779</v>
      </c>
      <c r="DI652">
        <v>1</v>
      </c>
      <c r="DJ652">
        <v>0</v>
      </c>
      <c r="DK652">
        <v>0</v>
      </c>
      <c r="DL652">
        <v>0</v>
      </c>
      <c r="DM652">
        <v>0</v>
      </c>
      <c r="DN652">
        <v>1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25">
      <c r="A653" t="str">
        <f>"10/06/2022 20:19:40.709"</f>
        <v>10/06/2022 20:19:40.709</v>
      </c>
      <c r="C653" t="str">
        <f t="shared" si="68"/>
        <v>FFDFD3C0</v>
      </c>
      <c r="D653" t="s">
        <v>134</v>
      </c>
      <c r="E653">
        <v>5</v>
      </c>
      <c r="F653">
        <v>1005</v>
      </c>
      <c r="G653" t="s">
        <v>155</v>
      </c>
      <c r="J653" t="s">
        <v>136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74"/>
        <v>20:19:40.477</v>
      </c>
      <c r="T653" t="str">
        <f t="shared" si="74"/>
        <v>20:19:40.477</v>
      </c>
      <c r="U653" t="str">
        <f t="shared" si="72"/>
        <v>A8A14F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9</v>
      </c>
      <c r="AF653" t="s">
        <v>145</v>
      </c>
      <c r="AG653">
        <v>0</v>
      </c>
      <c r="AH653">
        <v>3</v>
      </c>
      <c r="AI653">
        <v>1</v>
      </c>
      <c r="AJ653">
        <v>0</v>
      </c>
      <c r="AK653" t="s">
        <v>586</v>
      </c>
      <c r="AL653">
        <v>36.133474999999997</v>
      </c>
      <c r="AM653" t="s">
        <v>587</v>
      </c>
      <c r="AN653">
        <v>-79.939269999999993</v>
      </c>
      <c r="AO653">
        <v>100</v>
      </c>
      <c r="AP653">
        <v>1800</v>
      </c>
      <c r="AQ653" t="s">
        <v>129</v>
      </c>
      <c r="AR653">
        <v>55</v>
      </c>
      <c r="AS653">
        <v>54</v>
      </c>
      <c r="AT653">
        <v>256</v>
      </c>
      <c r="BB653" t="str">
        <f t="shared" si="73"/>
        <v>1200</v>
      </c>
      <c r="BC653">
        <v>1</v>
      </c>
      <c r="BD653" t="str">
        <f t="shared" si="69"/>
        <v xml:space="preserve">N655WP  </v>
      </c>
      <c r="BE653">
        <v>1</v>
      </c>
      <c r="BG653">
        <v>0</v>
      </c>
      <c r="BH653">
        <v>0</v>
      </c>
      <c r="BI653">
        <v>0</v>
      </c>
      <c r="BJ653">
        <v>1725</v>
      </c>
      <c r="BK653">
        <v>-75</v>
      </c>
      <c r="BL653" t="s">
        <v>148</v>
      </c>
      <c r="BM653">
        <v>1</v>
      </c>
      <c r="BN653">
        <v>1</v>
      </c>
      <c r="BO653">
        <v>1</v>
      </c>
      <c r="BP653">
        <v>0</v>
      </c>
      <c r="BS653">
        <v>0</v>
      </c>
      <c r="BT653">
        <v>0</v>
      </c>
      <c r="BU653">
        <v>0</v>
      </c>
      <c r="CE653" t="str">
        <f>"20:19:40.484"</f>
        <v>20:19:40.484</v>
      </c>
      <c r="CF653">
        <v>483766655</v>
      </c>
      <c r="CS653">
        <v>3</v>
      </c>
      <c r="CT653">
        <v>2</v>
      </c>
      <c r="CU653">
        <v>0</v>
      </c>
      <c r="CV653">
        <v>2</v>
      </c>
      <c r="CW653">
        <v>0</v>
      </c>
      <c r="CX653">
        <v>7</v>
      </c>
      <c r="CY653">
        <v>7</v>
      </c>
      <c r="CZ653" t="s">
        <v>131</v>
      </c>
      <c r="DA653">
        <v>404</v>
      </c>
      <c r="DB653">
        <v>0</v>
      </c>
      <c r="DC653" t="s">
        <v>152</v>
      </c>
      <c r="DD653" t="s">
        <v>153</v>
      </c>
      <c r="DG653">
        <v>13933082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25">
      <c r="A654" t="str">
        <f>"10/06/2022 20:19:40.741"</f>
        <v>10/06/2022 20:19:40.741</v>
      </c>
      <c r="C654" t="str">
        <f t="shared" si="68"/>
        <v>FFDFD3C0</v>
      </c>
      <c r="D654" t="s">
        <v>123</v>
      </c>
      <c r="E654">
        <v>27</v>
      </c>
      <c r="H654">
        <v>102</v>
      </c>
      <c r="I654" t="s">
        <v>151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74"/>
        <v>20:19:40.477</v>
      </c>
      <c r="T654" t="str">
        <f t="shared" si="74"/>
        <v>20:19:40.477</v>
      </c>
      <c r="U654" t="str">
        <f t="shared" si="72"/>
        <v>A8A14F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9</v>
      </c>
      <c r="AF654" t="s">
        <v>125</v>
      </c>
      <c r="AG654">
        <v>0</v>
      </c>
      <c r="AH654">
        <v>3</v>
      </c>
      <c r="AI654">
        <v>1</v>
      </c>
      <c r="AJ654">
        <v>0</v>
      </c>
      <c r="AK654" t="s">
        <v>586</v>
      </c>
      <c r="AL654">
        <v>36.133474999999997</v>
      </c>
      <c r="AM654" t="s">
        <v>587</v>
      </c>
      <c r="AN654">
        <v>-79.939269999999993</v>
      </c>
      <c r="AO654">
        <v>100</v>
      </c>
      <c r="AP654">
        <v>1800</v>
      </c>
      <c r="AQ654" t="s">
        <v>129</v>
      </c>
      <c r="AR654">
        <v>55</v>
      </c>
      <c r="AS654">
        <v>54</v>
      </c>
      <c r="AT654">
        <v>256</v>
      </c>
      <c r="BB654" t="str">
        <f t="shared" si="73"/>
        <v>1200</v>
      </c>
      <c r="BC654">
        <v>1</v>
      </c>
      <c r="BD654" t="str">
        <f t="shared" si="69"/>
        <v xml:space="preserve">N655WP  </v>
      </c>
      <c r="BE654">
        <v>1</v>
      </c>
      <c r="BG654">
        <v>0</v>
      </c>
      <c r="BH654">
        <v>0</v>
      </c>
      <c r="BI654">
        <v>0</v>
      </c>
      <c r="BJ654">
        <v>1725</v>
      </c>
      <c r="BK654">
        <v>-75</v>
      </c>
      <c r="BL654" t="s">
        <v>180</v>
      </c>
      <c r="BM654">
        <v>1</v>
      </c>
      <c r="BN654">
        <v>1</v>
      </c>
      <c r="BO654">
        <v>1</v>
      </c>
      <c r="BP654">
        <v>0</v>
      </c>
      <c r="BS654">
        <v>0</v>
      </c>
      <c r="BT654">
        <v>0</v>
      </c>
      <c r="BU654">
        <v>0</v>
      </c>
      <c r="CE654" t="str">
        <f>"20:19:40.484"</f>
        <v>20:19:40.484</v>
      </c>
      <c r="CF654">
        <v>483824023</v>
      </c>
      <c r="CS654">
        <v>3</v>
      </c>
      <c r="CT654">
        <v>2</v>
      </c>
      <c r="CU654">
        <v>0</v>
      </c>
      <c r="CV654">
        <v>2</v>
      </c>
      <c r="CW654">
        <v>0</v>
      </c>
      <c r="CX654">
        <v>7</v>
      </c>
      <c r="CY654">
        <v>7</v>
      </c>
      <c r="CZ654" t="s">
        <v>131</v>
      </c>
      <c r="DA654">
        <v>403</v>
      </c>
      <c r="DB654">
        <v>0</v>
      </c>
      <c r="DC654" t="s">
        <v>199</v>
      </c>
      <c r="DD654" t="s">
        <v>200</v>
      </c>
      <c r="DG654">
        <v>369779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1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25">
      <c r="A655" t="str">
        <f>"10/06/2022 20:19:40.741"</f>
        <v>10/06/2022 20:19:40.741</v>
      </c>
      <c r="C655" t="str">
        <f t="shared" si="68"/>
        <v>FFDFD3C0</v>
      </c>
      <c r="D655" t="s">
        <v>134</v>
      </c>
      <c r="E655">
        <v>4</v>
      </c>
      <c r="F655">
        <v>1004</v>
      </c>
      <c r="G655" t="s">
        <v>135</v>
      </c>
      <c r="J655" t="s">
        <v>136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74"/>
        <v>20:19:40.477</v>
      </c>
      <c r="T655" t="str">
        <f t="shared" si="74"/>
        <v>20:19:40.477</v>
      </c>
      <c r="U655" t="str">
        <f t="shared" si="72"/>
        <v>A8A14F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9</v>
      </c>
      <c r="AF655" t="s">
        <v>125</v>
      </c>
      <c r="AG655">
        <v>0</v>
      </c>
      <c r="AH655">
        <v>3</v>
      </c>
      <c r="AI655">
        <v>1</v>
      </c>
      <c r="AJ655">
        <v>0</v>
      </c>
      <c r="AK655" t="s">
        <v>586</v>
      </c>
      <c r="AL655">
        <v>36.133474999999997</v>
      </c>
      <c r="AM655" t="s">
        <v>587</v>
      </c>
      <c r="AN655">
        <v>-79.939269999999993</v>
      </c>
      <c r="AO655">
        <v>100</v>
      </c>
      <c r="AP655">
        <v>1800</v>
      </c>
      <c r="AQ655" t="s">
        <v>129</v>
      </c>
      <c r="AR655">
        <v>55</v>
      </c>
      <c r="AS655">
        <v>54</v>
      </c>
      <c r="AT655">
        <v>256</v>
      </c>
      <c r="BB655" t="str">
        <f t="shared" si="73"/>
        <v>1200</v>
      </c>
      <c r="BC655">
        <v>1</v>
      </c>
      <c r="BD655" t="str">
        <f t="shared" si="69"/>
        <v xml:space="preserve">N655WP  </v>
      </c>
      <c r="BE655">
        <v>1</v>
      </c>
      <c r="BG655">
        <v>0</v>
      </c>
      <c r="BH655">
        <v>0</v>
      </c>
      <c r="BI655">
        <v>0</v>
      </c>
      <c r="BJ655">
        <v>1725</v>
      </c>
      <c r="BK655">
        <v>-75</v>
      </c>
      <c r="BL655" t="s">
        <v>180</v>
      </c>
      <c r="BM655">
        <v>1</v>
      </c>
      <c r="BN655">
        <v>1</v>
      </c>
      <c r="BO655">
        <v>1</v>
      </c>
      <c r="BP655">
        <v>0</v>
      </c>
      <c r="BS655">
        <v>0</v>
      </c>
      <c r="BT655">
        <v>0</v>
      </c>
      <c r="BU655">
        <v>0</v>
      </c>
      <c r="CE655" t="str">
        <f>"20:19:40.484"</f>
        <v>20:19:40.484</v>
      </c>
      <c r="CF655">
        <v>483824023</v>
      </c>
      <c r="CS655">
        <v>3</v>
      </c>
      <c r="CT655">
        <v>2</v>
      </c>
      <c r="CU655">
        <v>0</v>
      </c>
      <c r="CV655">
        <v>2</v>
      </c>
      <c r="CW655">
        <v>0</v>
      </c>
      <c r="CX655">
        <v>7</v>
      </c>
      <c r="CY655">
        <v>7</v>
      </c>
      <c r="CZ655" t="s">
        <v>131</v>
      </c>
      <c r="DA655">
        <v>403</v>
      </c>
      <c r="DB655">
        <v>0</v>
      </c>
      <c r="DC655" t="s">
        <v>199</v>
      </c>
      <c r="DD655" t="s">
        <v>200</v>
      </c>
      <c r="DG655">
        <v>369779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25">
      <c r="A656" t="str">
        <f>"10/06/2022 20:19:42.106"</f>
        <v>10/06/2022 20:19:42.106</v>
      </c>
      <c r="C656" t="str">
        <f t="shared" si="68"/>
        <v>FFDFD3C0</v>
      </c>
      <c r="D656" t="s">
        <v>123</v>
      </c>
      <c r="E656">
        <v>27</v>
      </c>
      <c r="H656">
        <v>102</v>
      </c>
      <c r="I656" t="s">
        <v>151</v>
      </c>
      <c r="J656" t="s">
        <v>125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"20:19:41.859"</f>
        <v>20:19:41.859</v>
      </c>
      <c r="T656" t="str">
        <f>"20:19:41.559"</f>
        <v>20:19:41.559</v>
      </c>
      <c r="U656" t="str">
        <f t="shared" si="72"/>
        <v>A8A14F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9</v>
      </c>
      <c r="AF656" t="s">
        <v>125</v>
      </c>
      <c r="AG656">
        <v>0</v>
      </c>
      <c r="AH656">
        <v>3</v>
      </c>
      <c r="AI656">
        <v>1</v>
      </c>
      <c r="AJ656">
        <v>0</v>
      </c>
      <c r="AK656" t="s">
        <v>588</v>
      </c>
      <c r="AL656">
        <v>36.133839999999999</v>
      </c>
      <c r="AM656" t="s">
        <v>589</v>
      </c>
      <c r="AN656">
        <v>-79.938862</v>
      </c>
      <c r="AO656">
        <v>100</v>
      </c>
      <c r="AP656">
        <v>1800</v>
      </c>
      <c r="AQ656" t="s">
        <v>129</v>
      </c>
      <c r="AR656">
        <v>54</v>
      </c>
      <c r="AS656">
        <v>54</v>
      </c>
      <c r="AT656">
        <v>64</v>
      </c>
      <c r="BB656" t="str">
        <f t="shared" si="73"/>
        <v>1200</v>
      </c>
      <c r="BC656">
        <v>1</v>
      </c>
      <c r="BD656" t="str">
        <f t="shared" si="69"/>
        <v xml:space="preserve">N655WP  </v>
      </c>
      <c r="BE656">
        <v>1</v>
      </c>
      <c r="BG656">
        <v>0</v>
      </c>
      <c r="BH656">
        <v>0</v>
      </c>
      <c r="BI656">
        <v>0</v>
      </c>
      <c r="BJ656">
        <v>1725</v>
      </c>
      <c r="BK656">
        <v>-75</v>
      </c>
      <c r="BL656" t="s">
        <v>180</v>
      </c>
      <c r="BM656">
        <v>1</v>
      </c>
      <c r="BN656">
        <v>1</v>
      </c>
      <c r="BO656">
        <v>1</v>
      </c>
      <c r="BP656">
        <v>0</v>
      </c>
      <c r="BS656">
        <v>0</v>
      </c>
      <c r="BT656">
        <v>0</v>
      </c>
      <c r="BU656">
        <v>0</v>
      </c>
      <c r="CE656" t="str">
        <f>"20:19:41.864"</f>
        <v>20:19:41.864</v>
      </c>
      <c r="CF656">
        <v>863632372</v>
      </c>
      <c r="CS656">
        <v>3</v>
      </c>
      <c r="CT656">
        <v>2</v>
      </c>
      <c r="CU656">
        <v>0</v>
      </c>
      <c r="CV656">
        <v>2</v>
      </c>
      <c r="CW656">
        <v>0</v>
      </c>
      <c r="CX656">
        <v>7</v>
      </c>
      <c r="CY656">
        <v>7</v>
      </c>
      <c r="CZ656" t="s">
        <v>131</v>
      </c>
      <c r="DA656">
        <v>404</v>
      </c>
      <c r="DB656">
        <v>0</v>
      </c>
      <c r="DC656" t="s">
        <v>152</v>
      </c>
      <c r="DD656" t="s">
        <v>153</v>
      </c>
      <c r="DG656">
        <v>13933379</v>
      </c>
      <c r="DI656">
        <v>1</v>
      </c>
      <c r="DJ656">
        <v>0</v>
      </c>
      <c r="DK656">
        <v>0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25">
      <c r="A657" t="str">
        <f>"10/06/2022 20:19:42.106"</f>
        <v>10/06/2022 20:19:42.106</v>
      </c>
      <c r="C657" t="str">
        <f t="shared" si="68"/>
        <v>FFDFD3C0</v>
      </c>
      <c r="D657" t="s">
        <v>134</v>
      </c>
      <c r="E657">
        <v>4</v>
      </c>
      <c r="F657">
        <v>1004</v>
      </c>
      <c r="G657" t="s">
        <v>135</v>
      </c>
      <c r="J657" t="s">
        <v>136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"20:19:41.859"</f>
        <v>20:19:41.859</v>
      </c>
      <c r="T657" t="str">
        <f>"20:19:41.559"</f>
        <v>20:19:41.559</v>
      </c>
      <c r="U657" t="str">
        <f t="shared" si="72"/>
        <v>A8A14F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9</v>
      </c>
      <c r="AF657" t="s">
        <v>125</v>
      </c>
      <c r="AG657">
        <v>0</v>
      </c>
      <c r="AH657">
        <v>3</v>
      </c>
      <c r="AI657">
        <v>1</v>
      </c>
      <c r="AJ657">
        <v>0</v>
      </c>
      <c r="AK657" t="s">
        <v>588</v>
      </c>
      <c r="AL657">
        <v>36.133839999999999</v>
      </c>
      <c r="AM657" t="s">
        <v>589</v>
      </c>
      <c r="AN657">
        <v>-79.938862</v>
      </c>
      <c r="AO657">
        <v>100</v>
      </c>
      <c r="AP657">
        <v>1800</v>
      </c>
      <c r="AQ657" t="s">
        <v>129</v>
      </c>
      <c r="AR657">
        <v>54</v>
      </c>
      <c r="AS657">
        <v>54</v>
      </c>
      <c r="AT657">
        <v>64</v>
      </c>
      <c r="BB657" t="str">
        <f t="shared" si="73"/>
        <v>1200</v>
      </c>
      <c r="BC657">
        <v>1</v>
      </c>
      <c r="BD657" t="str">
        <f t="shared" si="69"/>
        <v xml:space="preserve">N655WP  </v>
      </c>
      <c r="BE657">
        <v>1</v>
      </c>
      <c r="BG657">
        <v>0</v>
      </c>
      <c r="BH657">
        <v>0</v>
      </c>
      <c r="BI657">
        <v>0</v>
      </c>
      <c r="BJ657">
        <v>1725</v>
      </c>
      <c r="BK657">
        <v>-75</v>
      </c>
      <c r="BL657" t="s">
        <v>180</v>
      </c>
      <c r="BM657">
        <v>1</v>
      </c>
      <c r="BN657">
        <v>1</v>
      </c>
      <c r="BO657">
        <v>1</v>
      </c>
      <c r="BP657">
        <v>0</v>
      </c>
      <c r="BS657">
        <v>0</v>
      </c>
      <c r="BT657">
        <v>0</v>
      </c>
      <c r="BU657">
        <v>0</v>
      </c>
      <c r="CE657" t="str">
        <f>"20:19:41.864"</f>
        <v>20:19:41.864</v>
      </c>
      <c r="CF657">
        <v>863632372</v>
      </c>
      <c r="CS657">
        <v>3</v>
      </c>
      <c r="CT657">
        <v>2</v>
      </c>
      <c r="CU657">
        <v>0</v>
      </c>
      <c r="CV657">
        <v>2</v>
      </c>
      <c r="CW657">
        <v>0</v>
      </c>
      <c r="CX657">
        <v>7</v>
      </c>
      <c r="CY657">
        <v>7</v>
      </c>
      <c r="CZ657" t="s">
        <v>131</v>
      </c>
      <c r="DA657">
        <v>404</v>
      </c>
      <c r="DB657">
        <v>0</v>
      </c>
      <c r="DC657" t="s">
        <v>152</v>
      </c>
      <c r="DD657" t="s">
        <v>153</v>
      </c>
      <c r="DG657">
        <v>13933379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25">
      <c r="A658" t="str">
        <f>"10/06/2022 20:19:42.107"</f>
        <v>10/06/2022 20:19:42.107</v>
      </c>
      <c r="C658" t="str">
        <f t="shared" si="68"/>
        <v>FFDFD3C0</v>
      </c>
      <c r="D658" t="s">
        <v>123</v>
      </c>
      <c r="E658">
        <v>25</v>
      </c>
      <c r="H658">
        <v>100</v>
      </c>
      <c r="I658" t="s">
        <v>124</v>
      </c>
      <c r="J658" t="s">
        <v>125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"20:19:41.859"</f>
        <v>20:19:41.859</v>
      </c>
      <c r="T658" t="str">
        <f>"20:19:41.559"</f>
        <v>20:19:41.559</v>
      </c>
      <c r="U658" t="str">
        <f t="shared" si="72"/>
        <v>A8A14F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9</v>
      </c>
      <c r="AF658" t="s">
        <v>125</v>
      </c>
      <c r="AG658">
        <v>0</v>
      </c>
      <c r="AH658">
        <v>3</v>
      </c>
      <c r="AI658">
        <v>1</v>
      </c>
      <c r="AJ658">
        <v>0</v>
      </c>
      <c r="AK658" t="s">
        <v>588</v>
      </c>
      <c r="AL658">
        <v>36.133839999999999</v>
      </c>
      <c r="AM658" t="s">
        <v>589</v>
      </c>
      <c r="AN658">
        <v>-79.938862</v>
      </c>
      <c r="AO658">
        <v>100</v>
      </c>
      <c r="AP658">
        <v>1800</v>
      </c>
      <c r="AQ658" t="s">
        <v>129</v>
      </c>
      <c r="AR658">
        <v>54</v>
      </c>
      <c r="AS658">
        <v>54</v>
      </c>
      <c r="AT658">
        <v>64</v>
      </c>
      <c r="BB658" t="str">
        <f t="shared" si="73"/>
        <v>1200</v>
      </c>
      <c r="BC658">
        <v>1</v>
      </c>
      <c r="BD658" t="str">
        <f t="shared" si="69"/>
        <v xml:space="preserve">N655WP  </v>
      </c>
      <c r="BE658">
        <v>1</v>
      </c>
      <c r="BG658">
        <v>0</v>
      </c>
      <c r="BH658">
        <v>0</v>
      </c>
      <c r="BI658">
        <v>0</v>
      </c>
      <c r="BJ658">
        <v>1725</v>
      </c>
      <c r="BK658">
        <v>-75</v>
      </c>
      <c r="BL658" t="s">
        <v>180</v>
      </c>
      <c r="BM658">
        <v>1</v>
      </c>
      <c r="BN658">
        <v>1</v>
      </c>
      <c r="BO658">
        <v>1</v>
      </c>
      <c r="BP658">
        <v>0</v>
      </c>
      <c r="BS658">
        <v>0</v>
      </c>
      <c r="BT658">
        <v>0</v>
      </c>
      <c r="BU658">
        <v>0</v>
      </c>
      <c r="CE658" t="str">
        <f>"20:19:41.864"</f>
        <v>20:19:41.864</v>
      </c>
      <c r="CF658">
        <v>863632372</v>
      </c>
      <c r="CS658">
        <v>3</v>
      </c>
      <c r="CT658">
        <v>2</v>
      </c>
      <c r="CU658">
        <v>0</v>
      </c>
      <c r="CV658">
        <v>2</v>
      </c>
      <c r="CW658">
        <v>0</v>
      </c>
      <c r="CX658">
        <v>7</v>
      </c>
      <c r="CY658">
        <v>7</v>
      </c>
      <c r="CZ658" t="s">
        <v>131</v>
      </c>
      <c r="DA658">
        <v>404</v>
      </c>
      <c r="DB658">
        <v>0</v>
      </c>
      <c r="DC658" t="s">
        <v>152</v>
      </c>
      <c r="DD658" t="s">
        <v>153</v>
      </c>
      <c r="DG658">
        <v>13933379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25">
      <c r="A659" t="str">
        <f>"10/06/2022 20:19:42.108"</f>
        <v>10/06/2022 20:19:42.108</v>
      </c>
      <c r="C659" t="str">
        <f t="shared" si="68"/>
        <v>FFDFD3C0</v>
      </c>
      <c r="D659" t="s">
        <v>134</v>
      </c>
      <c r="E659">
        <v>5</v>
      </c>
      <c r="F659">
        <v>1005</v>
      </c>
      <c r="G659" t="s">
        <v>155</v>
      </c>
      <c r="J659" t="s">
        <v>136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"20:19:41.859"</f>
        <v>20:19:41.859</v>
      </c>
      <c r="T659" t="str">
        <f>"20:19:41.559"</f>
        <v>20:19:41.559</v>
      </c>
      <c r="U659" t="str">
        <f t="shared" si="72"/>
        <v>A8A14F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9</v>
      </c>
      <c r="AF659" t="s">
        <v>145</v>
      </c>
      <c r="AG659">
        <v>0</v>
      </c>
      <c r="AH659">
        <v>3</v>
      </c>
      <c r="AI659">
        <v>1</v>
      </c>
      <c r="AJ659">
        <v>0</v>
      </c>
      <c r="AK659" t="s">
        <v>588</v>
      </c>
      <c r="AL659">
        <v>36.133839999999999</v>
      </c>
      <c r="AM659" t="s">
        <v>589</v>
      </c>
      <c r="AN659">
        <v>-79.938862</v>
      </c>
      <c r="AO659">
        <v>100</v>
      </c>
      <c r="AP659">
        <v>1800</v>
      </c>
      <c r="AQ659" t="s">
        <v>129</v>
      </c>
      <c r="AR659">
        <v>54</v>
      </c>
      <c r="AS659">
        <v>54</v>
      </c>
      <c r="AT659">
        <v>64</v>
      </c>
      <c r="BB659" t="str">
        <f t="shared" si="73"/>
        <v>1200</v>
      </c>
      <c r="BC659">
        <v>1</v>
      </c>
      <c r="BD659" t="str">
        <f t="shared" si="69"/>
        <v xml:space="preserve">N655WP  </v>
      </c>
      <c r="BE659">
        <v>1</v>
      </c>
      <c r="BG659">
        <v>0</v>
      </c>
      <c r="BH659">
        <v>0</v>
      </c>
      <c r="BI659">
        <v>0</v>
      </c>
      <c r="BJ659">
        <v>1725</v>
      </c>
      <c r="BK659">
        <v>-75</v>
      </c>
      <c r="BL659" t="s">
        <v>148</v>
      </c>
      <c r="BM659">
        <v>1</v>
      </c>
      <c r="BN659">
        <v>1</v>
      </c>
      <c r="BO659">
        <v>1</v>
      </c>
      <c r="BP659">
        <v>0</v>
      </c>
      <c r="BS659">
        <v>0</v>
      </c>
      <c r="BT659">
        <v>0</v>
      </c>
      <c r="BU659">
        <v>0</v>
      </c>
      <c r="CE659" t="str">
        <f>"20:19:41.864"</f>
        <v>20:19:41.864</v>
      </c>
      <c r="CF659">
        <v>863632372</v>
      </c>
      <c r="CS659">
        <v>3</v>
      </c>
      <c r="CT659">
        <v>2</v>
      </c>
      <c r="CU659">
        <v>0</v>
      </c>
      <c r="CV659">
        <v>2</v>
      </c>
      <c r="CW659">
        <v>0</v>
      </c>
      <c r="CX659">
        <v>7</v>
      </c>
      <c r="CY659">
        <v>7</v>
      </c>
      <c r="CZ659" t="s">
        <v>131</v>
      </c>
      <c r="DA659">
        <v>404</v>
      </c>
      <c r="DB659">
        <v>0</v>
      </c>
      <c r="DC659" t="s">
        <v>152</v>
      </c>
      <c r="DD659" t="s">
        <v>153</v>
      </c>
      <c r="DG659">
        <v>13933379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25">
      <c r="A660" t="str">
        <f>"10/06/2022 20:19:42.944"</f>
        <v>10/06/2022 20:19:42.944</v>
      </c>
      <c r="C660" t="str">
        <f t="shared" si="68"/>
        <v>FFDFD3C0</v>
      </c>
      <c r="D660" t="s">
        <v>134</v>
      </c>
      <c r="E660">
        <v>4</v>
      </c>
      <c r="F660">
        <v>1004</v>
      </c>
      <c r="G660" t="s">
        <v>135</v>
      </c>
      <c r="J660" t="s">
        <v>136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ref="S660:T663" si="75">"20:19:42.711"</f>
        <v>20:19:42.711</v>
      </c>
      <c r="T660" t="str">
        <f t="shared" si="75"/>
        <v>20:19:42.711</v>
      </c>
      <c r="U660" t="str">
        <f t="shared" si="72"/>
        <v>A8A14F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9</v>
      </c>
      <c r="AF660" t="s">
        <v>125</v>
      </c>
      <c r="AG660">
        <v>0</v>
      </c>
      <c r="AH660">
        <v>3</v>
      </c>
      <c r="AI660">
        <v>1</v>
      </c>
      <c r="AJ660">
        <v>0</v>
      </c>
      <c r="AK660" t="s">
        <v>590</v>
      </c>
      <c r="AL660">
        <v>36.134033000000002</v>
      </c>
      <c r="AM660" t="s">
        <v>591</v>
      </c>
      <c r="AN660">
        <v>-79.938582999999994</v>
      </c>
      <c r="AO660">
        <v>100</v>
      </c>
      <c r="AP660">
        <v>1800</v>
      </c>
      <c r="AQ660" t="s">
        <v>129</v>
      </c>
      <c r="AR660">
        <v>54</v>
      </c>
      <c r="AS660">
        <v>55</v>
      </c>
      <c r="AT660">
        <v>128</v>
      </c>
      <c r="BB660" t="str">
        <f t="shared" si="73"/>
        <v>1200</v>
      </c>
      <c r="BC660">
        <v>1</v>
      </c>
      <c r="BD660" t="str">
        <f t="shared" si="69"/>
        <v xml:space="preserve">N655WP  </v>
      </c>
      <c r="BE660">
        <v>1</v>
      </c>
      <c r="BG660">
        <v>0</v>
      </c>
      <c r="BH660">
        <v>0</v>
      </c>
      <c r="BI660">
        <v>0</v>
      </c>
      <c r="BJ660">
        <v>1750</v>
      </c>
      <c r="BK660">
        <v>-50</v>
      </c>
      <c r="BL660" t="s">
        <v>180</v>
      </c>
      <c r="BM660">
        <v>1</v>
      </c>
      <c r="BN660">
        <v>1</v>
      </c>
      <c r="BO660">
        <v>1</v>
      </c>
      <c r="BP660">
        <v>0</v>
      </c>
      <c r="BS660">
        <v>0</v>
      </c>
      <c r="BT660">
        <v>0</v>
      </c>
      <c r="BU660">
        <v>0</v>
      </c>
      <c r="CE660" t="str">
        <f>"20:19:42.719"</f>
        <v>20:19:42.719</v>
      </c>
      <c r="CF660">
        <v>718549276</v>
      </c>
      <c r="CS660">
        <v>3</v>
      </c>
      <c r="CT660">
        <v>2</v>
      </c>
      <c r="CU660">
        <v>0</v>
      </c>
      <c r="CV660">
        <v>2</v>
      </c>
      <c r="CW660">
        <v>0</v>
      </c>
      <c r="CX660">
        <v>7</v>
      </c>
      <c r="CY660">
        <v>7</v>
      </c>
      <c r="CZ660" t="s">
        <v>131</v>
      </c>
      <c r="DA660">
        <v>404</v>
      </c>
      <c r="DB660">
        <v>0</v>
      </c>
      <c r="DC660" t="s">
        <v>152</v>
      </c>
      <c r="DD660" t="s">
        <v>153</v>
      </c>
      <c r="DG660">
        <v>13933558</v>
      </c>
      <c r="DI660">
        <v>1</v>
      </c>
      <c r="DJ660">
        <v>0</v>
      </c>
      <c r="DK660">
        <v>0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25">
      <c r="A661" t="str">
        <f>"10/06/2022 20:19:42.944"</f>
        <v>10/06/2022 20:19:42.944</v>
      </c>
      <c r="C661" t="str">
        <f t="shared" si="68"/>
        <v>FFDFD3C0</v>
      </c>
      <c r="D661" t="s">
        <v>123</v>
      </c>
      <c r="E661">
        <v>25</v>
      </c>
      <c r="H661">
        <v>100</v>
      </c>
      <c r="I661" t="s">
        <v>124</v>
      </c>
      <c r="J661" t="s">
        <v>125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75"/>
        <v>20:19:42.711</v>
      </c>
      <c r="T661" t="str">
        <f t="shared" si="75"/>
        <v>20:19:42.711</v>
      </c>
      <c r="U661" t="str">
        <f t="shared" si="72"/>
        <v>A8A14F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9</v>
      </c>
      <c r="AF661" t="s">
        <v>125</v>
      </c>
      <c r="AG661">
        <v>0</v>
      </c>
      <c r="AH661">
        <v>3</v>
      </c>
      <c r="AI661">
        <v>1</v>
      </c>
      <c r="AJ661">
        <v>0</v>
      </c>
      <c r="AK661" t="s">
        <v>590</v>
      </c>
      <c r="AL661">
        <v>36.134033000000002</v>
      </c>
      <c r="AM661" t="s">
        <v>591</v>
      </c>
      <c r="AN661">
        <v>-79.938582999999994</v>
      </c>
      <c r="AO661">
        <v>100</v>
      </c>
      <c r="AP661">
        <v>1800</v>
      </c>
      <c r="AQ661" t="s">
        <v>129</v>
      </c>
      <c r="AR661">
        <v>54</v>
      </c>
      <c r="AS661">
        <v>55</v>
      </c>
      <c r="AT661">
        <v>128</v>
      </c>
      <c r="BB661" t="str">
        <f t="shared" si="73"/>
        <v>1200</v>
      </c>
      <c r="BC661">
        <v>1</v>
      </c>
      <c r="BD661" t="str">
        <f t="shared" si="69"/>
        <v xml:space="preserve">N655WP  </v>
      </c>
      <c r="BE661">
        <v>1</v>
      </c>
      <c r="BG661">
        <v>0</v>
      </c>
      <c r="BH661">
        <v>0</v>
      </c>
      <c r="BI661">
        <v>0</v>
      </c>
      <c r="BJ661">
        <v>1750</v>
      </c>
      <c r="BK661">
        <v>-50</v>
      </c>
      <c r="BL661" t="s">
        <v>180</v>
      </c>
      <c r="BM661">
        <v>1</v>
      </c>
      <c r="BN661">
        <v>1</v>
      </c>
      <c r="BO661">
        <v>1</v>
      </c>
      <c r="BP661">
        <v>0</v>
      </c>
      <c r="BS661">
        <v>0</v>
      </c>
      <c r="BT661">
        <v>0</v>
      </c>
      <c r="BU661">
        <v>0</v>
      </c>
      <c r="CE661" t="str">
        <f>"20:19:42.719"</f>
        <v>20:19:42.719</v>
      </c>
      <c r="CF661">
        <v>718549276</v>
      </c>
      <c r="CS661">
        <v>3</v>
      </c>
      <c r="CT661">
        <v>2</v>
      </c>
      <c r="CU661">
        <v>0</v>
      </c>
      <c r="CV661">
        <v>2</v>
      </c>
      <c r="CW661">
        <v>0</v>
      </c>
      <c r="CX661">
        <v>7</v>
      </c>
      <c r="CY661">
        <v>7</v>
      </c>
      <c r="CZ661" t="s">
        <v>131</v>
      </c>
      <c r="DA661">
        <v>404</v>
      </c>
      <c r="DB661">
        <v>0</v>
      </c>
      <c r="DC661" t="s">
        <v>152</v>
      </c>
      <c r="DD661" t="s">
        <v>153</v>
      </c>
      <c r="DG661">
        <v>13933558</v>
      </c>
      <c r="DI661">
        <v>1</v>
      </c>
      <c r="DJ661">
        <v>0</v>
      </c>
      <c r="DK661">
        <v>0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25">
      <c r="A662" t="str">
        <f>"10/06/2022 20:19:42.959"</f>
        <v>10/06/2022 20:19:42.959</v>
      </c>
      <c r="C662" t="str">
        <f t="shared" si="68"/>
        <v>FFDFD3C0</v>
      </c>
      <c r="D662" t="s">
        <v>134</v>
      </c>
      <c r="E662">
        <v>5</v>
      </c>
      <c r="F662">
        <v>1005</v>
      </c>
      <c r="G662" t="s">
        <v>155</v>
      </c>
      <c r="J662" t="s">
        <v>136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75"/>
        <v>20:19:42.711</v>
      </c>
      <c r="T662" t="str">
        <f t="shared" si="75"/>
        <v>20:19:42.711</v>
      </c>
      <c r="U662" t="str">
        <f t="shared" si="72"/>
        <v>A8A14F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9</v>
      </c>
      <c r="AF662" t="s">
        <v>145</v>
      </c>
      <c r="AG662">
        <v>0</v>
      </c>
      <c r="AH662">
        <v>3</v>
      </c>
      <c r="AI662">
        <v>1</v>
      </c>
      <c r="AJ662">
        <v>0</v>
      </c>
      <c r="AK662" t="s">
        <v>590</v>
      </c>
      <c r="AL662">
        <v>36.134033000000002</v>
      </c>
      <c r="AM662" t="s">
        <v>591</v>
      </c>
      <c r="AN662">
        <v>-79.938582999999994</v>
      </c>
      <c r="AO662">
        <v>100</v>
      </c>
      <c r="AP662">
        <v>1800</v>
      </c>
      <c r="AQ662" t="s">
        <v>129</v>
      </c>
      <c r="AR662">
        <v>54</v>
      </c>
      <c r="AS662">
        <v>55</v>
      </c>
      <c r="AT662">
        <v>128</v>
      </c>
      <c r="BB662" t="str">
        <f t="shared" si="73"/>
        <v>1200</v>
      </c>
      <c r="BC662">
        <v>1</v>
      </c>
      <c r="BD662" t="str">
        <f t="shared" si="69"/>
        <v xml:space="preserve">N655WP  </v>
      </c>
      <c r="BE662">
        <v>1</v>
      </c>
      <c r="BG662">
        <v>0</v>
      </c>
      <c r="BH662">
        <v>0</v>
      </c>
      <c r="BI662">
        <v>0</v>
      </c>
      <c r="BJ662">
        <v>1750</v>
      </c>
      <c r="BK662">
        <v>-50</v>
      </c>
      <c r="BL662" t="s">
        <v>148</v>
      </c>
      <c r="BM662">
        <v>1</v>
      </c>
      <c r="BN662">
        <v>1</v>
      </c>
      <c r="BO662">
        <v>1</v>
      </c>
      <c r="BP662">
        <v>0</v>
      </c>
      <c r="BS662">
        <v>0</v>
      </c>
      <c r="BT662">
        <v>0</v>
      </c>
      <c r="BU662">
        <v>0</v>
      </c>
      <c r="CE662" t="str">
        <f>"20:19:42.719"</f>
        <v>20:19:42.719</v>
      </c>
      <c r="CF662">
        <v>718549276</v>
      </c>
      <c r="CS662">
        <v>3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131</v>
      </c>
      <c r="DA662">
        <v>404</v>
      </c>
      <c r="DB662">
        <v>0</v>
      </c>
      <c r="DC662" t="s">
        <v>152</v>
      </c>
      <c r="DD662" t="s">
        <v>153</v>
      </c>
      <c r="DG662">
        <v>13933558</v>
      </c>
      <c r="DI662">
        <v>1</v>
      </c>
      <c r="DJ662">
        <v>0</v>
      </c>
      <c r="DK662">
        <v>1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25">
      <c r="A663" t="str">
        <f>"10/06/2022 20:19:42.959"</f>
        <v>10/06/2022 20:19:42.959</v>
      </c>
      <c r="C663" t="str">
        <f t="shared" si="68"/>
        <v>FFDFD3C0</v>
      </c>
      <c r="D663" t="s">
        <v>123</v>
      </c>
      <c r="E663">
        <v>27</v>
      </c>
      <c r="H663">
        <v>102</v>
      </c>
      <c r="I663" t="s">
        <v>151</v>
      </c>
      <c r="J663" t="s">
        <v>125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75"/>
        <v>20:19:42.711</v>
      </c>
      <c r="T663" t="str">
        <f t="shared" si="75"/>
        <v>20:19:42.711</v>
      </c>
      <c r="U663" t="str">
        <f t="shared" si="72"/>
        <v>A8A14F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9</v>
      </c>
      <c r="AF663" t="s">
        <v>125</v>
      </c>
      <c r="AG663">
        <v>0</v>
      </c>
      <c r="AH663">
        <v>3</v>
      </c>
      <c r="AI663">
        <v>1</v>
      </c>
      <c r="AJ663">
        <v>0</v>
      </c>
      <c r="AK663" t="s">
        <v>590</v>
      </c>
      <c r="AL663">
        <v>36.134033000000002</v>
      </c>
      <c r="AM663" t="s">
        <v>591</v>
      </c>
      <c r="AN663">
        <v>-79.938582999999994</v>
      </c>
      <c r="AO663">
        <v>100</v>
      </c>
      <c r="AP663">
        <v>1800</v>
      </c>
      <c r="AQ663" t="s">
        <v>129</v>
      </c>
      <c r="AR663">
        <v>54</v>
      </c>
      <c r="AS663">
        <v>55</v>
      </c>
      <c r="AT663">
        <v>128</v>
      </c>
      <c r="BB663" t="str">
        <f t="shared" si="73"/>
        <v>1200</v>
      </c>
      <c r="BC663">
        <v>1</v>
      </c>
      <c r="BD663" t="str">
        <f t="shared" si="69"/>
        <v xml:space="preserve">N655WP  </v>
      </c>
      <c r="BE663">
        <v>1</v>
      </c>
      <c r="BG663">
        <v>0</v>
      </c>
      <c r="BH663">
        <v>0</v>
      </c>
      <c r="BI663">
        <v>0</v>
      </c>
      <c r="BJ663">
        <v>1750</v>
      </c>
      <c r="BK663">
        <v>-50</v>
      </c>
      <c r="BL663" t="s">
        <v>180</v>
      </c>
      <c r="BM663">
        <v>1</v>
      </c>
      <c r="BN663">
        <v>1</v>
      </c>
      <c r="BO663">
        <v>1</v>
      </c>
      <c r="BP663">
        <v>0</v>
      </c>
      <c r="BS663">
        <v>0</v>
      </c>
      <c r="BT663">
        <v>0</v>
      </c>
      <c r="BU663">
        <v>0</v>
      </c>
      <c r="CE663" t="str">
        <f>"20:19:42.719"</f>
        <v>20:19:42.719</v>
      </c>
      <c r="CF663">
        <v>718549276</v>
      </c>
      <c r="CS663">
        <v>3</v>
      </c>
      <c r="CT663">
        <v>2</v>
      </c>
      <c r="CU663">
        <v>0</v>
      </c>
      <c r="CV663">
        <v>2</v>
      </c>
      <c r="CW663">
        <v>0</v>
      </c>
      <c r="CX663">
        <v>7</v>
      </c>
      <c r="CY663">
        <v>7</v>
      </c>
      <c r="CZ663" t="s">
        <v>131</v>
      </c>
      <c r="DA663">
        <v>404</v>
      </c>
      <c r="DB663">
        <v>0</v>
      </c>
      <c r="DC663" t="s">
        <v>152</v>
      </c>
      <c r="DD663" t="s">
        <v>153</v>
      </c>
      <c r="DG663">
        <v>13933558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25">
      <c r="A664" t="str">
        <f>"10/06/2022 20:19:43.912"</f>
        <v>10/06/2022 20:19:43.912</v>
      </c>
      <c r="C664" t="str">
        <f t="shared" si="68"/>
        <v>FFDFD3C0</v>
      </c>
      <c r="D664" t="s">
        <v>123</v>
      </c>
      <c r="E664">
        <v>27</v>
      </c>
      <c r="H664">
        <v>102</v>
      </c>
      <c r="I664" t="s">
        <v>151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"20:19:43.750"</f>
        <v>20:19:43.750</v>
      </c>
      <c r="T664" t="str">
        <f>"20:19:43.250"</f>
        <v>20:19:43.250</v>
      </c>
      <c r="U664" t="str">
        <f t="shared" si="72"/>
        <v>A8A14F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9</v>
      </c>
      <c r="AF664" t="s">
        <v>125</v>
      </c>
      <c r="AG664">
        <v>0</v>
      </c>
      <c r="AH664">
        <v>3</v>
      </c>
      <c r="AI664">
        <v>1</v>
      </c>
      <c r="AJ664">
        <v>0</v>
      </c>
      <c r="AK664" t="s">
        <v>592</v>
      </c>
      <c r="AL664">
        <v>36.134312000000001</v>
      </c>
      <c r="AM664" t="s">
        <v>593</v>
      </c>
      <c r="AN664">
        <v>-79.938219000000004</v>
      </c>
      <c r="AO664">
        <v>100</v>
      </c>
      <c r="AP664">
        <v>1800</v>
      </c>
      <c r="AQ664" t="s">
        <v>129</v>
      </c>
      <c r="AR664">
        <v>54</v>
      </c>
      <c r="AS664">
        <v>55</v>
      </c>
      <c r="AT664">
        <v>256</v>
      </c>
      <c r="BB664" t="str">
        <f t="shared" si="73"/>
        <v>1200</v>
      </c>
      <c r="BC664">
        <v>1</v>
      </c>
      <c r="BD664" t="str">
        <f t="shared" si="69"/>
        <v xml:space="preserve">N655WP  </v>
      </c>
      <c r="BE664">
        <v>1</v>
      </c>
      <c r="BG664">
        <v>0</v>
      </c>
      <c r="BH664">
        <v>0</v>
      </c>
      <c r="BI664">
        <v>0</v>
      </c>
      <c r="BJ664">
        <v>1750</v>
      </c>
      <c r="BK664">
        <v>-50</v>
      </c>
      <c r="BL664" t="s">
        <v>180</v>
      </c>
      <c r="BM664">
        <v>1</v>
      </c>
      <c r="BN664">
        <v>1</v>
      </c>
      <c r="BO664">
        <v>1</v>
      </c>
      <c r="BP664">
        <v>0</v>
      </c>
      <c r="BS664">
        <v>0</v>
      </c>
      <c r="BT664">
        <v>0</v>
      </c>
      <c r="BU664">
        <v>0</v>
      </c>
      <c r="CE664" t="str">
        <f>"20:19:43.754"</f>
        <v>20:19:43.754</v>
      </c>
      <c r="CF664">
        <v>753505488</v>
      </c>
      <c r="CS664">
        <v>3</v>
      </c>
      <c r="CT664">
        <v>2</v>
      </c>
      <c r="CU664">
        <v>0</v>
      </c>
      <c r="CV664">
        <v>2</v>
      </c>
      <c r="CW664">
        <v>0</v>
      </c>
      <c r="CX664">
        <v>7</v>
      </c>
      <c r="CY664">
        <v>7</v>
      </c>
      <c r="CZ664" t="s">
        <v>131</v>
      </c>
      <c r="DA664">
        <v>403</v>
      </c>
      <c r="DB664">
        <v>0</v>
      </c>
      <c r="DC664" t="s">
        <v>199</v>
      </c>
      <c r="DD664" t="s">
        <v>200</v>
      </c>
      <c r="DG664">
        <v>375664</v>
      </c>
      <c r="DI664">
        <v>1</v>
      </c>
      <c r="DJ664">
        <v>0</v>
      </c>
      <c r="DK664">
        <v>0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25">
      <c r="A665" t="str">
        <f>"10/06/2022 20:19:44.022"</f>
        <v>10/06/2022 20:19:44.022</v>
      </c>
      <c r="C665" t="str">
        <f t="shared" si="68"/>
        <v>FFDFD3C0</v>
      </c>
      <c r="D665" t="s">
        <v>134</v>
      </c>
      <c r="E665">
        <v>4</v>
      </c>
      <c r="F665">
        <v>1004</v>
      </c>
      <c r="G665" t="s">
        <v>135</v>
      </c>
      <c r="J665" t="s">
        <v>136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"20:19:43.750"</f>
        <v>20:19:43.750</v>
      </c>
      <c r="T665" t="str">
        <f>"20:19:43.250"</f>
        <v>20:19:43.250</v>
      </c>
      <c r="U665" t="str">
        <f t="shared" si="72"/>
        <v>A8A14F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9</v>
      </c>
      <c r="AF665" t="s">
        <v>125</v>
      </c>
      <c r="AG665">
        <v>0</v>
      </c>
      <c r="AH665">
        <v>3</v>
      </c>
      <c r="AI665">
        <v>1</v>
      </c>
      <c r="AJ665">
        <v>0</v>
      </c>
      <c r="AK665" t="s">
        <v>592</v>
      </c>
      <c r="AL665">
        <v>36.134312000000001</v>
      </c>
      <c r="AM665" t="s">
        <v>593</v>
      </c>
      <c r="AN665">
        <v>-79.938219000000004</v>
      </c>
      <c r="AO665">
        <v>100</v>
      </c>
      <c r="AP665">
        <v>1800</v>
      </c>
      <c r="AQ665" t="s">
        <v>129</v>
      </c>
      <c r="AR665">
        <v>54</v>
      </c>
      <c r="AS665">
        <v>55</v>
      </c>
      <c r="AT665">
        <v>256</v>
      </c>
      <c r="BB665" t="str">
        <f t="shared" si="73"/>
        <v>1200</v>
      </c>
      <c r="BC665">
        <v>1</v>
      </c>
      <c r="BD665" t="str">
        <f t="shared" si="69"/>
        <v xml:space="preserve">N655WP  </v>
      </c>
      <c r="BE665">
        <v>1</v>
      </c>
      <c r="BG665">
        <v>0</v>
      </c>
      <c r="BH665">
        <v>0</v>
      </c>
      <c r="BI665">
        <v>0</v>
      </c>
      <c r="BJ665">
        <v>1750</v>
      </c>
      <c r="BK665">
        <v>-50</v>
      </c>
      <c r="BL665" t="s">
        <v>180</v>
      </c>
      <c r="BM665">
        <v>1</v>
      </c>
      <c r="BN665">
        <v>1</v>
      </c>
      <c r="BO665">
        <v>1</v>
      </c>
      <c r="BP665">
        <v>0</v>
      </c>
      <c r="BS665">
        <v>0</v>
      </c>
      <c r="BT665">
        <v>0</v>
      </c>
      <c r="BU665">
        <v>0</v>
      </c>
      <c r="CE665" t="str">
        <f>"20:19:43.754"</f>
        <v>20:19:43.754</v>
      </c>
      <c r="CF665">
        <v>753505488</v>
      </c>
      <c r="CS665">
        <v>3</v>
      </c>
      <c r="CT665">
        <v>2</v>
      </c>
      <c r="CU665">
        <v>0</v>
      </c>
      <c r="CV665">
        <v>2</v>
      </c>
      <c r="CW665">
        <v>0</v>
      </c>
      <c r="CX665">
        <v>7</v>
      </c>
      <c r="CY665">
        <v>7</v>
      </c>
      <c r="CZ665" t="s">
        <v>131</v>
      </c>
      <c r="DA665">
        <v>403</v>
      </c>
      <c r="DB665">
        <v>0</v>
      </c>
      <c r="DC665" t="s">
        <v>199</v>
      </c>
      <c r="DD665" t="s">
        <v>200</v>
      </c>
      <c r="DG665">
        <v>375664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25">
      <c r="A666" t="str">
        <f>"10/06/2022 20:19:44.022"</f>
        <v>10/06/2022 20:19:44.022</v>
      </c>
      <c r="C666" t="str">
        <f t="shared" si="68"/>
        <v>FFDFD3C0</v>
      </c>
      <c r="D666" t="s">
        <v>123</v>
      </c>
      <c r="E666">
        <v>25</v>
      </c>
      <c r="H666">
        <v>100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"20:19:43.750"</f>
        <v>20:19:43.750</v>
      </c>
      <c r="T666" t="str">
        <f>"20:19:43.250"</f>
        <v>20:19:43.250</v>
      </c>
      <c r="U666" t="str">
        <f t="shared" si="72"/>
        <v>A8A14F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9</v>
      </c>
      <c r="AF666" t="s">
        <v>125</v>
      </c>
      <c r="AG666">
        <v>0</v>
      </c>
      <c r="AH666">
        <v>3</v>
      </c>
      <c r="AI666">
        <v>1</v>
      </c>
      <c r="AJ666">
        <v>0</v>
      </c>
      <c r="AK666" t="s">
        <v>592</v>
      </c>
      <c r="AL666">
        <v>36.134312000000001</v>
      </c>
      <c r="AM666" t="s">
        <v>593</v>
      </c>
      <c r="AN666">
        <v>-79.938219000000004</v>
      </c>
      <c r="AO666">
        <v>100</v>
      </c>
      <c r="AP666">
        <v>1800</v>
      </c>
      <c r="AQ666" t="s">
        <v>129</v>
      </c>
      <c r="AR666">
        <v>54</v>
      </c>
      <c r="AS666">
        <v>55</v>
      </c>
      <c r="AT666">
        <v>256</v>
      </c>
      <c r="BB666" t="str">
        <f t="shared" si="73"/>
        <v>1200</v>
      </c>
      <c r="BC666">
        <v>1</v>
      </c>
      <c r="BD666" t="str">
        <f t="shared" si="69"/>
        <v xml:space="preserve">N655WP  </v>
      </c>
      <c r="BE666">
        <v>1</v>
      </c>
      <c r="BG666">
        <v>0</v>
      </c>
      <c r="BH666">
        <v>0</v>
      </c>
      <c r="BI666">
        <v>0</v>
      </c>
      <c r="BJ666">
        <v>1750</v>
      </c>
      <c r="BK666">
        <v>-50</v>
      </c>
      <c r="BL666" t="s">
        <v>180</v>
      </c>
      <c r="BM666">
        <v>1</v>
      </c>
      <c r="BN666">
        <v>1</v>
      </c>
      <c r="BO666">
        <v>1</v>
      </c>
      <c r="BP666">
        <v>0</v>
      </c>
      <c r="BS666">
        <v>0</v>
      </c>
      <c r="BT666">
        <v>0</v>
      </c>
      <c r="BU666">
        <v>0</v>
      </c>
      <c r="CE666" t="str">
        <f>"20:19:43.754"</f>
        <v>20:19:43.754</v>
      </c>
      <c r="CF666">
        <v>753505488</v>
      </c>
      <c r="CS666">
        <v>3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131</v>
      </c>
      <c r="DA666">
        <v>403</v>
      </c>
      <c r="DB666">
        <v>0</v>
      </c>
      <c r="DC666" t="s">
        <v>199</v>
      </c>
      <c r="DD666" t="s">
        <v>200</v>
      </c>
      <c r="DG666">
        <v>375664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25">
      <c r="A667" t="str">
        <f>"10/06/2022 20:19:44.022"</f>
        <v>10/06/2022 20:19:44.022</v>
      </c>
      <c r="C667" t="str">
        <f t="shared" si="68"/>
        <v>FFDFD3C0</v>
      </c>
      <c r="D667" t="s">
        <v>134</v>
      </c>
      <c r="E667">
        <v>5</v>
      </c>
      <c r="F667">
        <v>1005</v>
      </c>
      <c r="G667" t="s">
        <v>155</v>
      </c>
      <c r="J667" t="s">
        <v>136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"20:19:43.750"</f>
        <v>20:19:43.750</v>
      </c>
      <c r="T667" t="str">
        <f>"20:19:43.250"</f>
        <v>20:19:43.250</v>
      </c>
      <c r="U667" t="str">
        <f t="shared" si="72"/>
        <v>A8A14F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9</v>
      </c>
      <c r="AF667" t="s">
        <v>145</v>
      </c>
      <c r="AG667">
        <v>0</v>
      </c>
      <c r="AH667">
        <v>3</v>
      </c>
      <c r="AI667">
        <v>1</v>
      </c>
      <c r="AJ667">
        <v>0</v>
      </c>
      <c r="AK667" t="s">
        <v>592</v>
      </c>
      <c r="AL667">
        <v>36.134312000000001</v>
      </c>
      <c r="AM667" t="s">
        <v>593</v>
      </c>
      <c r="AN667">
        <v>-79.938219000000004</v>
      </c>
      <c r="AO667">
        <v>100</v>
      </c>
      <c r="AP667">
        <v>1800</v>
      </c>
      <c r="AQ667" t="s">
        <v>129</v>
      </c>
      <c r="AR667">
        <v>54</v>
      </c>
      <c r="AS667">
        <v>55</v>
      </c>
      <c r="AT667">
        <v>256</v>
      </c>
      <c r="BB667" t="str">
        <f t="shared" si="73"/>
        <v>1200</v>
      </c>
      <c r="BC667">
        <v>1</v>
      </c>
      <c r="BD667" t="str">
        <f t="shared" si="69"/>
        <v xml:space="preserve">N655WP  </v>
      </c>
      <c r="BE667">
        <v>1</v>
      </c>
      <c r="BG667">
        <v>0</v>
      </c>
      <c r="BH667">
        <v>0</v>
      </c>
      <c r="BI667">
        <v>0</v>
      </c>
      <c r="BJ667">
        <v>1750</v>
      </c>
      <c r="BK667">
        <v>-50</v>
      </c>
      <c r="BL667" t="s">
        <v>148</v>
      </c>
      <c r="BM667">
        <v>1</v>
      </c>
      <c r="BN667">
        <v>1</v>
      </c>
      <c r="BO667">
        <v>1</v>
      </c>
      <c r="BP667">
        <v>0</v>
      </c>
      <c r="BS667">
        <v>0</v>
      </c>
      <c r="BT667">
        <v>0</v>
      </c>
      <c r="BU667">
        <v>0</v>
      </c>
      <c r="CE667" t="str">
        <f>"20:19:43.753"</f>
        <v>20:19:43.753</v>
      </c>
      <c r="CF667">
        <v>753448621</v>
      </c>
      <c r="CS667">
        <v>3</v>
      </c>
      <c r="CT667">
        <v>2</v>
      </c>
      <c r="CU667">
        <v>0</v>
      </c>
      <c r="CV667">
        <v>2</v>
      </c>
      <c r="CW667">
        <v>0</v>
      </c>
      <c r="CX667">
        <v>6</v>
      </c>
      <c r="CY667">
        <v>7</v>
      </c>
      <c r="CZ667" t="s">
        <v>131</v>
      </c>
      <c r="DA667">
        <v>404</v>
      </c>
      <c r="DB667">
        <v>0</v>
      </c>
      <c r="DC667" t="s">
        <v>152</v>
      </c>
      <c r="DD667" t="s">
        <v>153</v>
      </c>
      <c r="DG667">
        <v>13933778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25">
      <c r="A668" t="str">
        <f>"10/06/2022 20:19:44.928"</f>
        <v>10/06/2022 20:19:44.928</v>
      </c>
      <c r="C668" t="str">
        <f t="shared" si="68"/>
        <v>FFDFD3C0</v>
      </c>
      <c r="D668" t="s">
        <v>123</v>
      </c>
      <c r="E668">
        <v>27</v>
      </c>
      <c r="H668">
        <v>102</v>
      </c>
      <c r="I668" t="s">
        <v>151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ref="S668:T671" si="76">"20:19:44.680"</f>
        <v>20:19:44.680</v>
      </c>
      <c r="T668" t="str">
        <f t="shared" si="76"/>
        <v>20:19:44.680</v>
      </c>
      <c r="U668" t="str">
        <f t="shared" si="72"/>
        <v>A8A14F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9</v>
      </c>
      <c r="AF668" t="s">
        <v>125</v>
      </c>
      <c r="AG668">
        <v>0</v>
      </c>
      <c r="AH668">
        <v>3</v>
      </c>
      <c r="AI668">
        <v>1</v>
      </c>
      <c r="AJ668">
        <v>0</v>
      </c>
      <c r="AK668" t="s">
        <v>594</v>
      </c>
      <c r="AL668">
        <v>36.134526999999999</v>
      </c>
      <c r="AM668" t="s">
        <v>595</v>
      </c>
      <c r="AN668">
        <v>-79.938004000000006</v>
      </c>
      <c r="AO668">
        <v>100</v>
      </c>
      <c r="AP668">
        <v>1800</v>
      </c>
      <c r="AQ668" t="s">
        <v>129</v>
      </c>
      <c r="AR668">
        <v>53</v>
      </c>
      <c r="AS668">
        <v>55</v>
      </c>
      <c r="AT668">
        <v>128</v>
      </c>
      <c r="BB668" t="str">
        <f t="shared" si="73"/>
        <v>1200</v>
      </c>
      <c r="BC668">
        <v>1</v>
      </c>
      <c r="BD668" t="str">
        <f t="shared" si="69"/>
        <v xml:space="preserve">N655WP  </v>
      </c>
      <c r="BE668">
        <v>1</v>
      </c>
      <c r="BG668">
        <v>0</v>
      </c>
      <c r="BH668">
        <v>0</v>
      </c>
      <c r="BI668">
        <v>0</v>
      </c>
      <c r="BJ668">
        <v>1750</v>
      </c>
      <c r="BK668">
        <v>-50</v>
      </c>
      <c r="BL668" t="s">
        <v>180</v>
      </c>
      <c r="BM668">
        <v>1</v>
      </c>
      <c r="BN668">
        <v>1</v>
      </c>
      <c r="BO668">
        <v>1</v>
      </c>
      <c r="BP668">
        <v>0</v>
      </c>
      <c r="BS668">
        <v>0</v>
      </c>
      <c r="BT668">
        <v>0</v>
      </c>
      <c r="BU668">
        <v>0</v>
      </c>
      <c r="CE668" t="str">
        <f>"20:19:44.683"</f>
        <v>20:19:44.683</v>
      </c>
      <c r="CF668">
        <v>683358162</v>
      </c>
      <c r="CS668">
        <v>3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131</v>
      </c>
      <c r="DA668">
        <v>404</v>
      </c>
      <c r="DB668">
        <v>0</v>
      </c>
      <c r="DC668" t="s">
        <v>152</v>
      </c>
      <c r="DD668" t="s">
        <v>153</v>
      </c>
      <c r="DG668">
        <v>13933987</v>
      </c>
      <c r="DI668">
        <v>1</v>
      </c>
      <c r="DJ668">
        <v>0</v>
      </c>
      <c r="DK668">
        <v>0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25">
      <c r="A669" t="str">
        <f>"10/06/2022 20:19:44.975"</f>
        <v>10/06/2022 20:19:44.975</v>
      </c>
      <c r="C669" t="str">
        <f t="shared" si="68"/>
        <v>FFDFD3C0</v>
      </c>
      <c r="D669" t="s">
        <v>123</v>
      </c>
      <c r="E669">
        <v>25</v>
      </c>
      <c r="H669">
        <v>100</v>
      </c>
      <c r="I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76"/>
        <v>20:19:44.680</v>
      </c>
      <c r="T669" t="str">
        <f t="shared" si="76"/>
        <v>20:19:44.680</v>
      </c>
      <c r="U669" t="str">
        <f t="shared" si="72"/>
        <v>A8A14F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9</v>
      </c>
      <c r="AF669" t="s">
        <v>125</v>
      </c>
      <c r="AG669">
        <v>0</v>
      </c>
      <c r="AH669">
        <v>3</v>
      </c>
      <c r="AI669">
        <v>1</v>
      </c>
      <c r="AJ669">
        <v>0</v>
      </c>
      <c r="AK669" t="s">
        <v>594</v>
      </c>
      <c r="AL669">
        <v>36.134526999999999</v>
      </c>
      <c r="AM669" t="s">
        <v>595</v>
      </c>
      <c r="AN669">
        <v>-79.938004000000006</v>
      </c>
      <c r="AO669">
        <v>100</v>
      </c>
      <c r="AP669">
        <v>1800</v>
      </c>
      <c r="AQ669" t="s">
        <v>129</v>
      </c>
      <c r="AR669">
        <v>53</v>
      </c>
      <c r="AS669">
        <v>55</v>
      </c>
      <c r="AT669">
        <v>128</v>
      </c>
      <c r="BB669" t="str">
        <f t="shared" si="73"/>
        <v>1200</v>
      </c>
      <c r="BC669">
        <v>1</v>
      </c>
      <c r="BD669" t="str">
        <f t="shared" si="69"/>
        <v xml:space="preserve">N655WP  </v>
      </c>
      <c r="BE669">
        <v>1</v>
      </c>
      <c r="BG669">
        <v>0</v>
      </c>
      <c r="BH669">
        <v>0</v>
      </c>
      <c r="BI669">
        <v>0</v>
      </c>
      <c r="BJ669">
        <v>1750</v>
      </c>
      <c r="BK669">
        <v>-50</v>
      </c>
      <c r="BL669" t="s">
        <v>180</v>
      </c>
      <c r="BM669">
        <v>1</v>
      </c>
      <c r="BN669">
        <v>1</v>
      </c>
      <c r="BO669">
        <v>1</v>
      </c>
      <c r="BP669">
        <v>0</v>
      </c>
      <c r="BS669">
        <v>0</v>
      </c>
      <c r="BT669">
        <v>0</v>
      </c>
      <c r="BU669">
        <v>0</v>
      </c>
      <c r="CE669" t="str">
        <f>"20:19:44.683"</f>
        <v>20:19:44.683</v>
      </c>
      <c r="CF669">
        <v>683358162</v>
      </c>
      <c r="CS669">
        <v>3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404</v>
      </c>
      <c r="DB669">
        <v>0</v>
      </c>
      <c r="DC669" t="s">
        <v>152</v>
      </c>
      <c r="DD669" t="s">
        <v>153</v>
      </c>
      <c r="DG669">
        <v>13933987</v>
      </c>
      <c r="DI669">
        <v>1</v>
      </c>
      <c r="DJ669">
        <v>0</v>
      </c>
      <c r="DK669">
        <v>1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25">
      <c r="A670" t="str">
        <f>"10/06/2022 20:19:44.975"</f>
        <v>10/06/2022 20:19:44.975</v>
      </c>
      <c r="C670" t="str">
        <f t="shared" si="68"/>
        <v>FFDFD3C0</v>
      </c>
      <c r="D670" t="s">
        <v>134</v>
      </c>
      <c r="E670">
        <v>4</v>
      </c>
      <c r="F670">
        <v>1004</v>
      </c>
      <c r="G670" t="s">
        <v>135</v>
      </c>
      <c r="J670" t="s">
        <v>136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76"/>
        <v>20:19:44.680</v>
      </c>
      <c r="T670" t="str">
        <f t="shared" si="76"/>
        <v>20:19:44.680</v>
      </c>
      <c r="U670" t="str">
        <f t="shared" si="72"/>
        <v>A8A14F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9</v>
      </c>
      <c r="AF670" t="s">
        <v>125</v>
      </c>
      <c r="AG670">
        <v>0</v>
      </c>
      <c r="AH670">
        <v>3</v>
      </c>
      <c r="AI670">
        <v>1</v>
      </c>
      <c r="AJ670">
        <v>0</v>
      </c>
      <c r="AK670" t="s">
        <v>594</v>
      </c>
      <c r="AL670">
        <v>36.134526999999999</v>
      </c>
      <c r="AM670" t="s">
        <v>595</v>
      </c>
      <c r="AN670">
        <v>-79.938004000000006</v>
      </c>
      <c r="AO670">
        <v>100</v>
      </c>
      <c r="AP670">
        <v>1800</v>
      </c>
      <c r="AQ670" t="s">
        <v>129</v>
      </c>
      <c r="AR670">
        <v>53</v>
      </c>
      <c r="AS670">
        <v>55</v>
      </c>
      <c r="AT670">
        <v>128</v>
      </c>
      <c r="BB670" t="str">
        <f t="shared" si="73"/>
        <v>1200</v>
      </c>
      <c r="BC670">
        <v>1</v>
      </c>
      <c r="BD670" t="str">
        <f t="shared" si="69"/>
        <v xml:space="preserve">N655WP  </v>
      </c>
      <c r="BE670">
        <v>1</v>
      </c>
      <c r="BG670">
        <v>0</v>
      </c>
      <c r="BH670">
        <v>0</v>
      </c>
      <c r="BI670">
        <v>0</v>
      </c>
      <c r="BJ670">
        <v>1750</v>
      </c>
      <c r="BK670">
        <v>-50</v>
      </c>
      <c r="BL670" t="s">
        <v>180</v>
      </c>
      <c r="BM670">
        <v>1</v>
      </c>
      <c r="BN670">
        <v>1</v>
      </c>
      <c r="BO670">
        <v>1</v>
      </c>
      <c r="BP670">
        <v>0</v>
      </c>
      <c r="BS670">
        <v>0</v>
      </c>
      <c r="BT670">
        <v>0</v>
      </c>
      <c r="BU670">
        <v>0</v>
      </c>
      <c r="CE670" t="str">
        <f>"20:19:44.683"</f>
        <v>20:19:44.683</v>
      </c>
      <c r="CF670">
        <v>683358162</v>
      </c>
      <c r="CS670">
        <v>3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404</v>
      </c>
      <c r="DB670">
        <v>0</v>
      </c>
      <c r="DC670" t="s">
        <v>152</v>
      </c>
      <c r="DD670" t="s">
        <v>153</v>
      </c>
      <c r="DG670">
        <v>13933987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25">
      <c r="A671" t="str">
        <f>"10/06/2022 20:19:44.975"</f>
        <v>10/06/2022 20:19:44.975</v>
      </c>
      <c r="C671" t="str">
        <f t="shared" si="68"/>
        <v>FFDFD3C0</v>
      </c>
      <c r="D671" t="s">
        <v>134</v>
      </c>
      <c r="E671">
        <v>5</v>
      </c>
      <c r="F671">
        <v>1005</v>
      </c>
      <c r="G671" t="s">
        <v>155</v>
      </c>
      <c r="J671" t="s">
        <v>136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76"/>
        <v>20:19:44.680</v>
      </c>
      <c r="T671" t="str">
        <f t="shared" si="76"/>
        <v>20:19:44.680</v>
      </c>
      <c r="U671" t="str">
        <f t="shared" si="72"/>
        <v>A8A14F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9</v>
      </c>
      <c r="AF671" t="s">
        <v>145</v>
      </c>
      <c r="AG671">
        <v>0</v>
      </c>
      <c r="AH671">
        <v>3</v>
      </c>
      <c r="AI671">
        <v>1</v>
      </c>
      <c r="AJ671">
        <v>0</v>
      </c>
      <c r="AK671" t="s">
        <v>594</v>
      </c>
      <c r="AL671">
        <v>36.134526999999999</v>
      </c>
      <c r="AM671" t="s">
        <v>595</v>
      </c>
      <c r="AN671">
        <v>-79.938004000000006</v>
      </c>
      <c r="AO671">
        <v>100</v>
      </c>
      <c r="AP671">
        <v>1800</v>
      </c>
      <c r="AQ671" t="s">
        <v>129</v>
      </c>
      <c r="AR671">
        <v>53</v>
      </c>
      <c r="AS671">
        <v>55</v>
      </c>
      <c r="AT671">
        <v>128</v>
      </c>
      <c r="BB671" t="str">
        <f t="shared" si="73"/>
        <v>1200</v>
      </c>
      <c r="BC671">
        <v>1</v>
      </c>
      <c r="BD671" t="str">
        <f t="shared" si="69"/>
        <v xml:space="preserve">N655WP  </v>
      </c>
      <c r="BE671">
        <v>1</v>
      </c>
      <c r="BG671">
        <v>0</v>
      </c>
      <c r="BH671">
        <v>0</v>
      </c>
      <c r="BI671">
        <v>0</v>
      </c>
      <c r="BJ671">
        <v>1750</v>
      </c>
      <c r="BK671">
        <v>-50</v>
      </c>
      <c r="BL671" t="s">
        <v>148</v>
      </c>
      <c r="BM671">
        <v>1</v>
      </c>
      <c r="BN671">
        <v>1</v>
      </c>
      <c r="BO671">
        <v>1</v>
      </c>
      <c r="BP671">
        <v>0</v>
      </c>
      <c r="BS671">
        <v>0</v>
      </c>
      <c r="BT671">
        <v>0</v>
      </c>
      <c r="BU671">
        <v>0</v>
      </c>
      <c r="CE671" t="str">
        <f>"20:19:44.683"</f>
        <v>20:19:44.683</v>
      </c>
      <c r="CF671">
        <v>683358162</v>
      </c>
      <c r="CS671">
        <v>3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404</v>
      </c>
      <c r="DB671">
        <v>0</v>
      </c>
      <c r="DC671" t="s">
        <v>152</v>
      </c>
      <c r="DD671" t="s">
        <v>153</v>
      </c>
      <c r="DG671">
        <v>13933987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25">
      <c r="A672" t="str">
        <f>"10/06/2022 20:19:45.834"</f>
        <v>10/06/2022 20:19:45.834</v>
      </c>
      <c r="C672" t="str">
        <f t="shared" si="68"/>
        <v>FFDFD3C0</v>
      </c>
      <c r="D672" t="s">
        <v>123</v>
      </c>
      <c r="E672">
        <v>27</v>
      </c>
      <c r="H672">
        <v>102</v>
      </c>
      <c r="I672" t="s">
        <v>151</v>
      </c>
      <c r="J672" t="s">
        <v>125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"20:19:45.672"</f>
        <v>20:19:45.672</v>
      </c>
      <c r="T672" t="str">
        <f>"20:19:45.172"</f>
        <v>20:19:45.172</v>
      </c>
      <c r="U672" t="str">
        <f t="shared" si="72"/>
        <v>A8A14F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9</v>
      </c>
      <c r="AF672" t="s">
        <v>125</v>
      </c>
      <c r="AG672">
        <v>0</v>
      </c>
      <c r="AH672">
        <v>3</v>
      </c>
      <c r="AI672">
        <v>1</v>
      </c>
      <c r="AJ672">
        <v>0</v>
      </c>
      <c r="AK672" t="s">
        <v>596</v>
      </c>
      <c r="AL672">
        <v>36.134784000000003</v>
      </c>
      <c r="AM672" t="s">
        <v>597</v>
      </c>
      <c r="AN672">
        <v>-79.937639000000004</v>
      </c>
      <c r="AO672">
        <v>100</v>
      </c>
      <c r="AP672">
        <v>1800</v>
      </c>
      <c r="AQ672" t="s">
        <v>129</v>
      </c>
      <c r="AR672">
        <v>53</v>
      </c>
      <c r="AS672">
        <v>55</v>
      </c>
      <c r="AT672">
        <v>0</v>
      </c>
      <c r="BB672" t="str">
        <f t="shared" si="73"/>
        <v>1200</v>
      </c>
      <c r="BC672">
        <v>1</v>
      </c>
      <c r="BD672" t="str">
        <f t="shared" si="69"/>
        <v xml:space="preserve">N655WP  </v>
      </c>
      <c r="BE672">
        <v>1</v>
      </c>
      <c r="BG672">
        <v>0</v>
      </c>
      <c r="BH672">
        <v>0</v>
      </c>
      <c r="BI672">
        <v>0</v>
      </c>
      <c r="BJ672">
        <v>1750</v>
      </c>
      <c r="BK672">
        <v>-50</v>
      </c>
      <c r="BL672" t="s">
        <v>180</v>
      </c>
      <c r="BM672">
        <v>1</v>
      </c>
      <c r="BN672">
        <v>1</v>
      </c>
      <c r="BO672">
        <v>1</v>
      </c>
      <c r="BP672">
        <v>0</v>
      </c>
      <c r="BS672">
        <v>0</v>
      </c>
      <c r="BT672">
        <v>0</v>
      </c>
      <c r="BU672">
        <v>0</v>
      </c>
      <c r="CE672" t="str">
        <f>"20:19:45.673"</f>
        <v>20:19:45.673</v>
      </c>
      <c r="CF672">
        <v>673318449</v>
      </c>
      <c r="CS672">
        <v>3</v>
      </c>
      <c r="CT672">
        <v>2</v>
      </c>
      <c r="CU672">
        <v>0</v>
      </c>
      <c r="CV672">
        <v>2</v>
      </c>
      <c r="CW672">
        <v>0</v>
      </c>
      <c r="CX672">
        <v>6</v>
      </c>
      <c r="CY672">
        <v>7</v>
      </c>
      <c r="CZ672" t="s">
        <v>131</v>
      </c>
      <c r="DA672">
        <v>403</v>
      </c>
      <c r="DB672">
        <v>0</v>
      </c>
      <c r="DC672" t="s">
        <v>199</v>
      </c>
      <c r="DD672" t="s">
        <v>200</v>
      </c>
      <c r="DG672">
        <v>379160</v>
      </c>
      <c r="DI672">
        <v>1</v>
      </c>
      <c r="DJ672">
        <v>0</v>
      </c>
      <c r="DK672">
        <v>0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25">
      <c r="A673" t="str">
        <f>"10/06/2022 20:19:45.881"</f>
        <v>10/06/2022 20:19:45.881</v>
      </c>
      <c r="C673" t="str">
        <f t="shared" ref="C673:C736" si="77">"FFDFD3C0"</f>
        <v>FFDFD3C0</v>
      </c>
      <c r="D673" t="s">
        <v>134</v>
      </c>
      <c r="E673">
        <v>5</v>
      </c>
      <c r="F673">
        <v>1005</v>
      </c>
      <c r="G673" t="s">
        <v>155</v>
      </c>
      <c r="J673" t="s">
        <v>136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"20:19:45.672"</f>
        <v>20:19:45.672</v>
      </c>
      <c r="T673" t="str">
        <f>"20:19:44.672"</f>
        <v>20:19:44.672</v>
      </c>
      <c r="U673" t="str">
        <f t="shared" si="72"/>
        <v>A8A14F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9</v>
      </c>
      <c r="AF673" t="s">
        <v>145</v>
      </c>
      <c r="AG673">
        <v>0</v>
      </c>
      <c r="AH673">
        <v>3</v>
      </c>
      <c r="AI673">
        <v>1</v>
      </c>
      <c r="AJ673">
        <v>0</v>
      </c>
      <c r="AK673" t="s">
        <v>596</v>
      </c>
      <c r="AL673">
        <v>36.134784000000003</v>
      </c>
      <c r="AM673" t="s">
        <v>597</v>
      </c>
      <c r="AN673">
        <v>-79.937639000000004</v>
      </c>
      <c r="AO673">
        <v>100</v>
      </c>
      <c r="AP673">
        <v>1800</v>
      </c>
      <c r="AQ673" t="s">
        <v>129</v>
      </c>
      <c r="AR673">
        <v>53</v>
      </c>
      <c r="AS673">
        <v>55</v>
      </c>
      <c r="AT673">
        <v>128</v>
      </c>
      <c r="BB673" t="str">
        <f t="shared" si="73"/>
        <v>1200</v>
      </c>
      <c r="BC673">
        <v>1</v>
      </c>
      <c r="BD673" t="str">
        <f t="shared" ref="BD673:BD736" si="78">"N655WP  "</f>
        <v xml:space="preserve">N655WP  </v>
      </c>
      <c r="BE673">
        <v>1</v>
      </c>
      <c r="BG673">
        <v>0</v>
      </c>
      <c r="BH673">
        <v>0</v>
      </c>
      <c r="BI673">
        <v>0</v>
      </c>
      <c r="BJ673">
        <v>1750</v>
      </c>
      <c r="BK673">
        <v>-50</v>
      </c>
      <c r="BL673" t="s">
        <v>148</v>
      </c>
      <c r="BM673">
        <v>1</v>
      </c>
      <c r="BN673">
        <v>1</v>
      </c>
      <c r="BO673">
        <v>1</v>
      </c>
      <c r="BP673">
        <v>0</v>
      </c>
      <c r="BS673">
        <v>0</v>
      </c>
      <c r="BT673">
        <v>0</v>
      </c>
      <c r="BU673">
        <v>0</v>
      </c>
      <c r="CE673" t="str">
        <f>"20:19:45.673"</f>
        <v>20:19:45.673</v>
      </c>
      <c r="CF673">
        <v>673261878</v>
      </c>
      <c r="CS673">
        <v>3</v>
      </c>
      <c r="CT673">
        <v>2</v>
      </c>
      <c r="CU673">
        <v>0</v>
      </c>
      <c r="CV673">
        <v>2</v>
      </c>
      <c r="CW673">
        <v>0</v>
      </c>
      <c r="CX673">
        <v>7</v>
      </c>
      <c r="CY673">
        <v>7</v>
      </c>
      <c r="CZ673" t="s">
        <v>131</v>
      </c>
      <c r="DA673">
        <v>404</v>
      </c>
      <c r="DB673">
        <v>0</v>
      </c>
      <c r="DC673" t="s">
        <v>152</v>
      </c>
      <c r="DD673" t="s">
        <v>153</v>
      </c>
      <c r="DG673">
        <v>13934205</v>
      </c>
      <c r="DI673">
        <v>1</v>
      </c>
      <c r="DJ673">
        <v>0</v>
      </c>
      <c r="DK673">
        <v>0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25">
      <c r="A674" t="str">
        <f>"10/06/2022 20:19:45.881"</f>
        <v>10/06/2022 20:19:45.881</v>
      </c>
      <c r="C674" t="str">
        <f t="shared" si="77"/>
        <v>FFDFD3C0</v>
      </c>
      <c r="D674" t="s">
        <v>123</v>
      </c>
      <c r="E674">
        <v>25</v>
      </c>
      <c r="H674">
        <v>100</v>
      </c>
      <c r="I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"20:19:45.672"</f>
        <v>20:19:45.672</v>
      </c>
      <c r="T674" t="str">
        <f>"20:19:45.172"</f>
        <v>20:19:45.172</v>
      </c>
      <c r="U674" t="str">
        <f t="shared" si="72"/>
        <v>A8A14F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9</v>
      </c>
      <c r="AF674" t="s">
        <v>125</v>
      </c>
      <c r="AG674">
        <v>0</v>
      </c>
      <c r="AH674">
        <v>3</v>
      </c>
      <c r="AI674">
        <v>1</v>
      </c>
      <c r="AJ674">
        <v>0</v>
      </c>
      <c r="AK674" t="s">
        <v>596</v>
      </c>
      <c r="AL674">
        <v>36.134784000000003</v>
      </c>
      <c r="AM674" t="s">
        <v>597</v>
      </c>
      <c r="AN674">
        <v>-79.937639000000004</v>
      </c>
      <c r="AO674">
        <v>100</v>
      </c>
      <c r="AP674">
        <v>1800</v>
      </c>
      <c r="AQ674" t="s">
        <v>129</v>
      </c>
      <c r="AR674">
        <v>53</v>
      </c>
      <c r="AS674">
        <v>55</v>
      </c>
      <c r="AT674">
        <v>0</v>
      </c>
      <c r="BB674" t="str">
        <f t="shared" si="73"/>
        <v>1200</v>
      </c>
      <c r="BC674">
        <v>1</v>
      </c>
      <c r="BD674" t="str">
        <f t="shared" si="78"/>
        <v xml:space="preserve">N655WP  </v>
      </c>
      <c r="BE674">
        <v>1</v>
      </c>
      <c r="BG674">
        <v>0</v>
      </c>
      <c r="BH674">
        <v>0</v>
      </c>
      <c r="BI674">
        <v>0</v>
      </c>
      <c r="BJ674">
        <v>1750</v>
      </c>
      <c r="BK674">
        <v>-50</v>
      </c>
      <c r="BL674" t="s">
        <v>180</v>
      </c>
      <c r="BM674">
        <v>1</v>
      </c>
      <c r="BN674">
        <v>1</v>
      </c>
      <c r="BO674">
        <v>1</v>
      </c>
      <c r="BP674">
        <v>0</v>
      </c>
      <c r="BS674">
        <v>0</v>
      </c>
      <c r="BT674">
        <v>0</v>
      </c>
      <c r="BU674">
        <v>0</v>
      </c>
      <c r="CE674" t="str">
        <f>"20:19:45.673"</f>
        <v>20:19:45.673</v>
      </c>
      <c r="CF674">
        <v>673318449</v>
      </c>
      <c r="CS674">
        <v>3</v>
      </c>
      <c r="CT674">
        <v>2</v>
      </c>
      <c r="CU674">
        <v>0</v>
      </c>
      <c r="CV674">
        <v>2</v>
      </c>
      <c r="CW674">
        <v>0</v>
      </c>
      <c r="CX674">
        <v>6</v>
      </c>
      <c r="CY674">
        <v>7</v>
      </c>
      <c r="CZ674" t="s">
        <v>131</v>
      </c>
      <c r="DA674">
        <v>403</v>
      </c>
      <c r="DB674">
        <v>0</v>
      </c>
      <c r="DC674" t="s">
        <v>199</v>
      </c>
      <c r="DD674" t="s">
        <v>200</v>
      </c>
      <c r="DG674">
        <v>379160</v>
      </c>
      <c r="DI674">
        <v>1</v>
      </c>
      <c r="DJ674">
        <v>0</v>
      </c>
      <c r="DK674">
        <v>1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25">
      <c r="A675" t="str">
        <f>"10/06/2022 20:19:45.850"</f>
        <v>10/06/2022 20:19:45.850</v>
      </c>
      <c r="C675" t="str">
        <f t="shared" si="77"/>
        <v>FFDFD3C0</v>
      </c>
      <c r="D675" t="s">
        <v>134</v>
      </c>
      <c r="E675">
        <v>4</v>
      </c>
      <c r="F675">
        <v>1004</v>
      </c>
      <c r="G675" t="s">
        <v>135</v>
      </c>
      <c r="J675" t="s">
        <v>136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"20:19:45.672"</f>
        <v>20:19:45.672</v>
      </c>
      <c r="T675" t="str">
        <f>"20:19:45.172"</f>
        <v>20:19:45.172</v>
      </c>
      <c r="U675" t="str">
        <f t="shared" si="72"/>
        <v>A8A14F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9</v>
      </c>
      <c r="AF675" t="s">
        <v>125</v>
      </c>
      <c r="AG675">
        <v>0</v>
      </c>
      <c r="AH675">
        <v>3</v>
      </c>
      <c r="AI675">
        <v>1</v>
      </c>
      <c r="AJ675">
        <v>0</v>
      </c>
      <c r="AK675" t="s">
        <v>596</v>
      </c>
      <c r="AL675">
        <v>36.134784000000003</v>
      </c>
      <c r="AM675" t="s">
        <v>597</v>
      </c>
      <c r="AN675">
        <v>-79.937639000000004</v>
      </c>
      <c r="AO675">
        <v>100</v>
      </c>
      <c r="AP675">
        <v>1800</v>
      </c>
      <c r="AQ675" t="s">
        <v>129</v>
      </c>
      <c r="AR675">
        <v>53</v>
      </c>
      <c r="AS675">
        <v>55</v>
      </c>
      <c r="AT675">
        <v>0</v>
      </c>
      <c r="BB675" t="str">
        <f t="shared" si="73"/>
        <v>1200</v>
      </c>
      <c r="BC675">
        <v>1</v>
      </c>
      <c r="BD675" t="str">
        <f t="shared" si="78"/>
        <v xml:space="preserve">N655WP  </v>
      </c>
      <c r="BE675">
        <v>1</v>
      </c>
      <c r="BG675">
        <v>0</v>
      </c>
      <c r="BH675">
        <v>0</v>
      </c>
      <c r="BI675">
        <v>0</v>
      </c>
      <c r="BJ675">
        <v>1750</v>
      </c>
      <c r="BK675">
        <v>-50</v>
      </c>
      <c r="BL675" t="s">
        <v>180</v>
      </c>
      <c r="BM675">
        <v>1</v>
      </c>
      <c r="BN675">
        <v>1</v>
      </c>
      <c r="BO675">
        <v>1</v>
      </c>
      <c r="BP675">
        <v>0</v>
      </c>
      <c r="BS675">
        <v>0</v>
      </c>
      <c r="BT675">
        <v>0</v>
      </c>
      <c r="BU675">
        <v>0</v>
      </c>
      <c r="CE675" t="str">
        <f>"20:19:45.673"</f>
        <v>20:19:45.673</v>
      </c>
      <c r="CF675">
        <v>673318449</v>
      </c>
      <c r="CS675">
        <v>3</v>
      </c>
      <c r="CT675">
        <v>2</v>
      </c>
      <c r="CU675">
        <v>0</v>
      </c>
      <c r="CV675">
        <v>2</v>
      </c>
      <c r="CW675">
        <v>0</v>
      </c>
      <c r="CX675">
        <v>6</v>
      </c>
      <c r="CY675">
        <v>7</v>
      </c>
      <c r="CZ675" t="s">
        <v>131</v>
      </c>
      <c r="DA675">
        <v>403</v>
      </c>
      <c r="DB675">
        <v>0</v>
      </c>
      <c r="DC675" t="s">
        <v>199</v>
      </c>
      <c r="DD675" t="s">
        <v>200</v>
      </c>
      <c r="DG675">
        <v>379160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25">
      <c r="A676" t="str">
        <f>"10/06/2022 20:19:46.913"</f>
        <v>10/06/2022 20:19:46.913</v>
      </c>
      <c r="C676" t="str">
        <f t="shared" si="77"/>
        <v>FFDFD3C0</v>
      </c>
      <c r="D676" t="s">
        <v>123</v>
      </c>
      <c r="E676">
        <v>27</v>
      </c>
      <c r="H676">
        <v>102</v>
      </c>
      <c r="I676" t="s">
        <v>151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ref="S676:T679" si="79">"20:19:46.688"</f>
        <v>20:19:46.688</v>
      </c>
      <c r="T676" t="str">
        <f t="shared" si="79"/>
        <v>20:19:46.688</v>
      </c>
      <c r="U676" t="str">
        <f t="shared" si="72"/>
        <v>A8A14F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9</v>
      </c>
      <c r="AF676" t="s">
        <v>125</v>
      </c>
      <c r="AG676">
        <v>0</v>
      </c>
      <c r="AH676">
        <v>3</v>
      </c>
      <c r="AI676">
        <v>1</v>
      </c>
      <c r="AJ676">
        <v>0</v>
      </c>
      <c r="AK676" t="s">
        <v>598</v>
      </c>
      <c r="AL676">
        <v>36.135084999999997</v>
      </c>
      <c r="AM676" t="s">
        <v>599</v>
      </c>
      <c r="AN676">
        <v>-79.937381999999999</v>
      </c>
      <c r="AO676">
        <v>100</v>
      </c>
      <c r="AP676">
        <v>1800</v>
      </c>
      <c r="AQ676" t="s">
        <v>129</v>
      </c>
      <c r="AR676">
        <v>54</v>
      </c>
      <c r="AS676">
        <v>56</v>
      </c>
      <c r="AT676">
        <v>-512</v>
      </c>
      <c r="BB676" t="str">
        <f t="shared" si="73"/>
        <v>1200</v>
      </c>
      <c r="BC676">
        <v>1</v>
      </c>
      <c r="BD676" t="str">
        <f t="shared" si="78"/>
        <v xml:space="preserve">N655WP  </v>
      </c>
      <c r="BE676">
        <v>1</v>
      </c>
      <c r="BG676">
        <v>0</v>
      </c>
      <c r="BH676">
        <v>0</v>
      </c>
      <c r="BI676">
        <v>0</v>
      </c>
      <c r="BJ676">
        <v>1750</v>
      </c>
      <c r="BK676">
        <v>-50</v>
      </c>
      <c r="BL676" t="s">
        <v>180</v>
      </c>
      <c r="BM676">
        <v>1</v>
      </c>
      <c r="BN676">
        <v>1</v>
      </c>
      <c r="BO676">
        <v>1</v>
      </c>
      <c r="BP676">
        <v>0</v>
      </c>
      <c r="BS676">
        <v>0</v>
      </c>
      <c r="BT676">
        <v>0</v>
      </c>
      <c r="BU676">
        <v>0</v>
      </c>
      <c r="CE676" t="str">
        <f>"20:19:46.693"</f>
        <v>20:19:46.693</v>
      </c>
      <c r="CF676">
        <v>693162668</v>
      </c>
      <c r="CS676">
        <v>3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131</v>
      </c>
      <c r="DA676">
        <v>404</v>
      </c>
      <c r="DB676">
        <v>0</v>
      </c>
      <c r="DC676" t="s">
        <v>152</v>
      </c>
      <c r="DD676" t="s">
        <v>153</v>
      </c>
      <c r="DG676">
        <v>13934427</v>
      </c>
      <c r="DI676">
        <v>1</v>
      </c>
      <c r="DJ676">
        <v>0</v>
      </c>
      <c r="DK676">
        <v>0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25">
      <c r="A677" t="str">
        <f>"10/06/2022 20:19:46.913"</f>
        <v>10/06/2022 20:19:46.913</v>
      </c>
      <c r="C677" t="str">
        <f t="shared" si="77"/>
        <v>FFDFD3C0</v>
      </c>
      <c r="D677" t="s">
        <v>134</v>
      </c>
      <c r="E677">
        <v>4</v>
      </c>
      <c r="F677">
        <v>1004</v>
      </c>
      <c r="G677" t="s">
        <v>135</v>
      </c>
      <c r="J677" t="s">
        <v>136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79"/>
        <v>20:19:46.688</v>
      </c>
      <c r="T677" t="str">
        <f t="shared" si="79"/>
        <v>20:19:46.688</v>
      </c>
      <c r="U677" t="str">
        <f t="shared" si="72"/>
        <v>A8A14F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9</v>
      </c>
      <c r="AF677" t="s">
        <v>125</v>
      </c>
      <c r="AG677">
        <v>0</v>
      </c>
      <c r="AH677">
        <v>3</v>
      </c>
      <c r="AI677">
        <v>1</v>
      </c>
      <c r="AJ677">
        <v>0</v>
      </c>
      <c r="AK677" t="s">
        <v>598</v>
      </c>
      <c r="AL677">
        <v>36.135084999999997</v>
      </c>
      <c r="AM677" t="s">
        <v>599</v>
      </c>
      <c r="AN677">
        <v>-79.937381999999999</v>
      </c>
      <c r="AO677">
        <v>100</v>
      </c>
      <c r="AP677">
        <v>1800</v>
      </c>
      <c r="AQ677" t="s">
        <v>129</v>
      </c>
      <c r="AR677">
        <v>54</v>
      </c>
      <c r="AS677">
        <v>56</v>
      </c>
      <c r="AT677">
        <v>-512</v>
      </c>
      <c r="BB677" t="str">
        <f t="shared" si="73"/>
        <v>1200</v>
      </c>
      <c r="BC677">
        <v>1</v>
      </c>
      <c r="BD677" t="str">
        <f t="shared" si="78"/>
        <v xml:space="preserve">N655WP  </v>
      </c>
      <c r="BE677">
        <v>1</v>
      </c>
      <c r="BG677">
        <v>0</v>
      </c>
      <c r="BH677">
        <v>0</v>
      </c>
      <c r="BI677">
        <v>0</v>
      </c>
      <c r="BJ677">
        <v>1750</v>
      </c>
      <c r="BK677">
        <v>-50</v>
      </c>
      <c r="BL677" t="s">
        <v>180</v>
      </c>
      <c r="BM677">
        <v>1</v>
      </c>
      <c r="BN677">
        <v>1</v>
      </c>
      <c r="BO677">
        <v>1</v>
      </c>
      <c r="BP677">
        <v>0</v>
      </c>
      <c r="BS677">
        <v>0</v>
      </c>
      <c r="BT677">
        <v>0</v>
      </c>
      <c r="BU677">
        <v>0</v>
      </c>
      <c r="CE677" t="str">
        <f>"20:19:46.693"</f>
        <v>20:19:46.693</v>
      </c>
      <c r="CF677">
        <v>693162668</v>
      </c>
      <c r="CS677">
        <v>3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131</v>
      </c>
      <c r="DA677">
        <v>404</v>
      </c>
      <c r="DB677">
        <v>0</v>
      </c>
      <c r="DC677" t="s">
        <v>152</v>
      </c>
      <c r="DD677" t="s">
        <v>153</v>
      </c>
      <c r="DG677">
        <v>13934427</v>
      </c>
      <c r="DI677">
        <v>1</v>
      </c>
      <c r="DJ677">
        <v>0</v>
      </c>
      <c r="DK677">
        <v>1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25">
      <c r="A678" t="str">
        <f>"10/06/2022 20:19:46.928"</f>
        <v>10/06/2022 20:19:46.928</v>
      </c>
      <c r="C678" t="str">
        <f t="shared" si="77"/>
        <v>FFDFD3C0</v>
      </c>
      <c r="D678" t="s">
        <v>123</v>
      </c>
      <c r="E678">
        <v>25</v>
      </c>
      <c r="H678">
        <v>100</v>
      </c>
      <c r="I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79"/>
        <v>20:19:46.688</v>
      </c>
      <c r="T678" t="str">
        <f t="shared" si="79"/>
        <v>20:19:46.688</v>
      </c>
      <c r="U678" t="str">
        <f t="shared" si="72"/>
        <v>A8A14F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9</v>
      </c>
      <c r="AF678" t="s">
        <v>125</v>
      </c>
      <c r="AG678">
        <v>0</v>
      </c>
      <c r="AH678">
        <v>3</v>
      </c>
      <c r="AI678">
        <v>1</v>
      </c>
      <c r="AJ678">
        <v>0</v>
      </c>
      <c r="AK678" t="s">
        <v>598</v>
      </c>
      <c r="AL678">
        <v>36.135084999999997</v>
      </c>
      <c r="AM678" t="s">
        <v>599</v>
      </c>
      <c r="AN678">
        <v>-79.937381999999999</v>
      </c>
      <c r="AO678">
        <v>100</v>
      </c>
      <c r="AP678">
        <v>1800</v>
      </c>
      <c r="AQ678" t="s">
        <v>129</v>
      </c>
      <c r="AR678">
        <v>54</v>
      </c>
      <c r="AS678">
        <v>56</v>
      </c>
      <c r="AT678">
        <v>-512</v>
      </c>
      <c r="BB678" t="str">
        <f t="shared" si="73"/>
        <v>1200</v>
      </c>
      <c r="BC678">
        <v>1</v>
      </c>
      <c r="BD678" t="str">
        <f t="shared" si="78"/>
        <v xml:space="preserve">N655WP  </v>
      </c>
      <c r="BE678">
        <v>1</v>
      </c>
      <c r="BG678">
        <v>0</v>
      </c>
      <c r="BH678">
        <v>0</v>
      </c>
      <c r="BI678">
        <v>0</v>
      </c>
      <c r="BJ678">
        <v>1750</v>
      </c>
      <c r="BK678">
        <v>-50</v>
      </c>
      <c r="BL678" t="s">
        <v>180</v>
      </c>
      <c r="BM678">
        <v>1</v>
      </c>
      <c r="BN678">
        <v>1</v>
      </c>
      <c r="BO678">
        <v>1</v>
      </c>
      <c r="BP678">
        <v>0</v>
      </c>
      <c r="BS678">
        <v>0</v>
      </c>
      <c r="BT678">
        <v>0</v>
      </c>
      <c r="BU678">
        <v>0</v>
      </c>
      <c r="CE678" t="str">
        <f>"20:19:46.693"</f>
        <v>20:19:46.693</v>
      </c>
      <c r="CF678">
        <v>693162668</v>
      </c>
      <c r="CS678">
        <v>3</v>
      </c>
      <c r="CT678">
        <v>2</v>
      </c>
      <c r="CU678">
        <v>0</v>
      </c>
      <c r="CV678">
        <v>2</v>
      </c>
      <c r="CW678">
        <v>0</v>
      </c>
      <c r="CX678">
        <v>7</v>
      </c>
      <c r="CY678">
        <v>7</v>
      </c>
      <c r="CZ678" t="s">
        <v>131</v>
      </c>
      <c r="DA678">
        <v>404</v>
      </c>
      <c r="DB678">
        <v>0</v>
      </c>
      <c r="DC678" t="s">
        <v>152</v>
      </c>
      <c r="DD678" t="s">
        <v>153</v>
      </c>
      <c r="DG678">
        <v>13934427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25">
      <c r="A679" t="str">
        <f>"10/06/2022 20:19:46.928"</f>
        <v>10/06/2022 20:19:46.928</v>
      </c>
      <c r="C679" t="str">
        <f t="shared" si="77"/>
        <v>FFDFD3C0</v>
      </c>
      <c r="D679" t="s">
        <v>134</v>
      </c>
      <c r="E679">
        <v>5</v>
      </c>
      <c r="F679">
        <v>1005</v>
      </c>
      <c r="G679" t="s">
        <v>155</v>
      </c>
      <c r="J679" t="s">
        <v>136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79"/>
        <v>20:19:46.688</v>
      </c>
      <c r="T679" t="str">
        <f t="shared" si="79"/>
        <v>20:19:46.688</v>
      </c>
      <c r="U679" t="str">
        <f t="shared" si="72"/>
        <v>A8A14F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9</v>
      </c>
      <c r="AF679" t="s">
        <v>145</v>
      </c>
      <c r="AG679">
        <v>0</v>
      </c>
      <c r="AH679">
        <v>3</v>
      </c>
      <c r="AI679">
        <v>1</v>
      </c>
      <c r="AJ679">
        <v>0</v>
      </c>
      <c r="AK679" t="s">
        <v>598</v>
      </c>
      <c r="AL679">
        <v>36.135084999999997</v>
      </c>
      <c r="AM679" t="s">
        <v>599</v>
      </c>
      <c r="AN679">
        <v>-79.937381999999999</v>
      </c>
      <c r="AO679">
        <v>100</v>
      </c>
      <c r="AP679">
        <v>1800</v>
      </c>
      <c r="AQ679" t="s">
        <v>129</v>
      </c>
      <c r="AR679">
        <v>54</v>
      </c>
      <c r="AS679">
        <v>56</v>
      </c>
      <c r="AT679">
        <v>-512</v>
      </c>
      <c r="BB679" t="str">
        <f t="shared" si="73"/>
        <v>1200</v>
      </c>
      <c r="BC679">
        <v>1</v>
      </c>
      <c r="BD679" t="str">
        <f t="shared" si="78"/>
        <v xml:space="preserve">N655WP  </v>
      </c>
      <c r="BE679">
        <v>1</v>
      </c>
      <c r="BG679">
        <v>0</v>
      </c>
      <c r="BH679">
        <v>0</v>
      </c>
      <c r="BI679">
        <v>0</v>
      </c>
      <c r="BJ679">
        <v>1750</v>
      </c>
      <c r="BK679">
        <v>-50</v>
      </c>
      <c r="BL679" t="s">
        <v>148</v>
      </c>
      <c r="BM679">
        <v>1</v>
      </c>
      <c r="BN679">
        <v>1</v>
      </c>
      <c r="BO679">
        <v>1</v>
      </c>
      <c r="BP679">
        <v>0</v>
      </c>
      <c r="BS679">
        <v>0</v>
      </c>
      <c r="BT679">
        <v>0</v>
      </c>
      <c r="BU679">
        <v>0</v>
      </c>
      <c r="CE679" t="str">
        <f>"20:19:46.693"</f>
        <v>20:19:46.693</v>
      </c>
      <c r="CF679">
        <v>693162668</v>
      </c>
      <c r="CS679">
        <v>3</v>
      </c>
      <c r="CT679">
        <v>2</v>
      </c>
      <c r="CU679">
        <v>0</v>
      </c>
      <c r="CV679">
        <v>2</v>
      </c>
      <c r="CW679">
        <v>0</v>
      </c>
      <c r="CX679">
        <v>7</v>
      </c>
      <c r="CY679">
        <v>7</v>
      </c>
      <c r="CZ679" t="s">
        <v>131</v>
      </c>
      <c r="DA679">
        <v>404</v>
      </c>
      <c r="DB679">
        <v>0</v>
      </c>
      <c r="DC679" t="s">
        <v>152</v>
      </c>
      <c r="DD679" t="s">
        <v>153</v>
      </c>
      <c r="DG679">
        <v>13934427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25">
      <c r="A680" t="str">
        <f>"10/06/2022 20:19:47.975"</f>
        <v>10/06/2022 20:19:47.975</v>
      </c>
      <c r="C680" t="str">
        <f t="shared" si="77"/>
        <v>FFDFD3C0</v>
      </c>
      <c r="D680" t="s">
        <v>123</v>
      </c>
      <c r="E680">
        <v>27</v>
      </c>
      <c r="H680">
        <v>102</v>
      </c>
      <c r="I680" t="s">
        <v>151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"20:19:47.727"</f>
        <v>20:19:47.727</v>
      </c>
      <c r="T680" t="str">
        <f>"20:19:47.627"</f>
        <v>20:19:47.627</v>
      </c>
      <c r="U680" t="str">
        <f t="shared" si="72"/>
        <v>A8A14F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9</v>
      </c>
      <c r="AF680" t="s">
        <v>125</v>
      </c>
      <c r="AG680">
        <v>0</v>
      </c>
      <c r="AH680">
        <v>3</v>
      </c>
      <c r="AI680">
        <v>1</v>
      </c>
      <c r="AJ680">
        <v>0</v>
      </c>
      <c r="AK680" t="s">
        <v>600</v>
      </c>
      <c r="AL680">
        <v>36.135342000000001</v>
      </c>
      <c r="AM680" t="s">
        <v>601</v>
      </c>
      <c r="AN680">
        <v>-79.937060000000002</v>
      </c>
      <c r="AO680">
        <v>100</v>
      </c>
      <c r="AP680">
        <v>1800</v>
      </c>
      <c r="AQ680" t="s">
        <v>129</v>
      </c>
      <c r="AR680">
        <v>55</v>
      </c>
      <c r="AS680">
        <v>57</v>
      </c>
      <c r="AT680">
        <v>-192</v>
      </c>
      <c r="BB680" t="str">
        <f t="shared" si="73"/>
        <v>1200</v>
      </c>
      <c r="BC680">
        <v>1</v>
      </c>
      <c r="BD680" t="str">
        <f t="shared" si="78"/>
        <v xml:space="preserve">N655WP  </v>
      </c>
      <c r="BE680">
        <v>1</v>
      </c>
      <c r="BG680">
        <v>0</v>
      </c>
      <c r="BH680">
        <v>0</v>
      </c>
      <c r="BI680">
        <v>0</v>
      </c>
      <c r="BJ680">
        <v>1725</v>
      </c>
      <c r="BK680">
        <v>-75</v>
      </c>
      <c r="BL680" t="s">
        <v>180</v>
      </c>
      <c r="BM680">
        <v>1</v>
      </c>
      <c r="BN680">
        <v>1</v>
      </c>
      <c r="BO680">
        <v>1</v>
      </c>
      <c r="BP680">
        <v>0</v>
      </c>
      <c r="BS680">
        <v>0</v>
      </c>
      <c r="BT680">
        <v>0</v>
      </c>
      <c r="BU680">
        <v>0</v>
      </c>
      <c r="CE680" t="str">
        <f>"20:19:47.728"</f>
        <v>20:19:47.728</v>
      </c>
      <c r="CF680">
        <v>728118256</v>
      </c>
      <c r="CS680">
        <v>3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131</v>
      </c>
      <c r="DA680">
        <v>403</v>
      </c>
      <c r="DB680">
        <v>0</v>
      </c>
      <c r="DC680" t="s">
        <v>199</v>
      </c>
      <c r="DD680" t="s">
        <v>200</v>
      </c>
      <c r="DG680">
        <v>382651</v>
      </c>
      <c r="DI680">
        <v>1</v>
      </c>
      <c r="DJ680">
        <v>0</v>
      </c>
      <c r="DK680">
        <v>0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25">
      <c r="A681" t="str">
        <f>"10/06/2022 20:19:47.975"</f>
        <v>10/06/2022 20:19:47.975</v>
      </c>
      <c r="C681" t="str">
        <f t="shared" si="77"/>
        <v>FFDFD3C0</v>
      </c>
      <c r="D681" t="s">
        <v>123</v>
      </c>
      <c r="E681">
        <v>25</v>
      </c>
      <c r="H681">
        <v>100</v>
      </c>
      <c r="I681" t="s">
        <v>124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"20:19:47.727"</f>
        <v>20:19:47.727</v>
      </c>
      <c r="T681" t="str">
        <f>"20:19:47.627"</f>
        <v>20:19:47.627</v>
      </c>
      <c r="U681" t="str">
        <f t="shared" si="72"/>
        <v>A8A14F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9</v>
      </c>
      <c r="AF681" t="s">
        <v>125</v>
      </c>
      <c r="AG681">
        <v>0</v>
      </c>
      <c r="AH681">
        <v>3</v>
      </c>
      <c r="AI681">
        <v>1</v>
      </c>
      <c r="AJ681">
        <v>0</v>
      </c>
      <c r="AK681" t="s">
        <v>600</v>
      </c>
      <c r="AL681">
        <v>36.135342000000001</v>
      </c>
      <c r="AM681" t="s">
        <v>601</v>
      </c>
      <c r="AN681">
        <v>-79.937060000000002</v>
      </c>
      <c r="AO681">
        <v>100</v>
      </c>
      <c r="AP681">
        <v>1800</v>
      </c>
      <c r="AQ681" t="s">
        <v>129</v>
      </c>
      <c r="AR681">
        <v>55</v>
      </c>
      <c r="AS681">
        <v>57</v>
      </c>
      <c r="AT681">
        <v>-192</v>
      </c>
      <c r="BB681" t="str">
        <f t="shared" si="73"/>
        <v>1200</v>
      </c>
      <c r="BC681">
        <v>1</v>
      </c>
      <c r="BD681" t="str">
        <f t="shared" si="78"/>
        <v xml:space="preserve">N655WP  </v>
      </c>
      <c r="BE681">
        <v>1</v>
      </c>
      <c r="BG681">
        <v>0</v>
      </c>
      <c r="BH681">
        <v>0</v>
      </c>
      <c r="BI681">
        <v>0</v>
      </c>
      <c r="BJ681">
        <v>1725</v>
      </c>
      <c r="BK681">
        <v>-75</v>
      </c>
      <c r="BL681" t="s">
        <v>180</v>
      </c>
      <c r="BM681">
        <v>1</v>
      </c>
      <c r="BN681">
        <v>1</v>
      </c>
      <c r="BO681">
        <v>1</v>
      </c>
      <c r="BP681">
        <v>0</v>
      </c>
      <c r="BS681">
        <v>0</v>
      </c>
      <c r="BT681">
        <v>0</v>
      </c>
      <c r="BU681">
        <v>0</v>
      </c>
      <c r="CE681" t="str">
        <f>"20:19:47.728"</f>
        <v>20:19:47.728</v>
      </c>
      <c r="CF681">
        <v>728118256</v>
      </c>
      <c r="CS681">
        <v>3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131</v>
      </c>
      <c r="DA681">
        <v>403</v>
      </c>
      <c r="DB681">
        <v>0</v>
      </c>
      <c r="DC681" t="s">
        <v>199</v>
      </c>
      <c r="DD681" t="s">
        <v>200</v>
      </c>
      <c r="DG681">
        <v>382651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25">
      <c r="A682" t="str">
        <f>"10/06/2022 20:19:47.975"</f>
        <v>10/06/2022 20:19:47.975</v>
      </c>
      <c r="C682" t="str">
        <f t="shared" si="77"/>
        <v>FFDFD3C0</v>
      </c>
      <c r="D682" t="s">
        <v>134</v>
      </c>
      <c r="E682">
        <v>4</v>
      </c>
      <c r="F682">
        <v>1004</v>
      </c>
      <c r="G682" t="s">
        <v>135</v>
      </c>
      <c r="J682" t="s">
        <v>136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"20:19:47.727"</f>
        <v>20:19:47.727</v>
      </c>
      <c r="T682" t="str">
        <f>"20:19:47.627"</f>
        <v>20:19:47.627</v>
      </c>
      <c r="U682" t="str">
        <f t="shared" si="72"/>
        <v>A8A14F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9</v>
      </c>
      <c r="AF682" t="s">
        <v>125</v>
      </c>
      <c r="AG682">
        <v>0</v>
      </c>
      <c r="AH682">
        <v>3</v>
      </c>
      <c r="AI682">
        <v>1</v>
      </c>
      <c r="AJ682">
        <v>0</v>
      </c>
      <c r="AK682" t="s">
        <v>600</v>
      </c>
      <c r="AL682">
        <v>36.135342000000001</v>
      </c>
      <c r="AM682" t="s">
        <v>601</v>
      </c>
      <c r="AN682">
        <v>-79.937060000000002</v>
      </c>
      <c r="AO682">
        <v>100</v>
      </c>
      <c r="AP682">
        <v>1800</v>
      </c>
      <c r="AQ682" t="s">
        <v>129</v>
      </c>
      <c r="AR682">
        <v>55</v>
      </c>
      <c r="AS682">
        <v>57</v>
      </c>
      <c r="AT682">
        <v>-192</v>
      </c>
      <c r="BB682" t="str">
        <f t="shared" si="73"/>
        <v>1200</v>
      </c>
      <c r="BC682">
        <v>1</v>
      </c>
      <c r="BD682" t="str">
        <f t="shared" si="78"/>
        <v xml:space="preserve">N655WP  </v>
      </c>
      <c r="BE682">
        <v>1</v>
      </c>
      <c r="BG682">
        <v>0</v>
      </c>
      <c r="BH682">
        <v>0</v>
      </c>
      <c r="BI682">
        <v>0</v>
      </c>
      <c r="BJ682">
        <v>1725</v>
      </c>
      <c r="BK682">
        <v>-75</v>
      </c>
      <c r="BL682" t="s">
        <v>180</v>
      </c>
      <c r="BM682">
        <v>1</v>
      </c>
      <c r="BN682">
        <v>1</v>
      </c>
      <c r="BO682">
        <v>1</v>
      </c>
      <c r="BP682">
        <v>0</v>
      </c>
      <c r="BS682">
        <v>0</v>
      </c>
      <c r="BT682">
        <v>0</v>
      </c>
      <c r="BU682">
        <v>0</v>
      </c>
      <c r="CE682" t="str">
        <f>"20:19:47.728"</f>
        <v>20:19:47.728</v>
      </c>
      <c r="CF682">
        <v>728118256</v>
      </c>
      <c r="CS682">
        <v>3</v>
      </c>
      <c r="CT682">
        <v>2</v>
      </c>
      <c r="CU682">
        <v>0</v>
      </c>
      <c r="CV682">
        <v>2</v>
      </c>
      <c r="CW682">
        <v>0</v>
      </c>
      <c r="CX682">
        <v>7</v>
      </c>
      <c r="CY682">
        <v>7</v>
      </c>
      <c r="CZ682" t="s">
        <v>131</v>
      </c>
      <c r="DA682">
        <v>403</v>
      </c>
      <c r="DB682">
        <v>0</v>
      </c>
      <c r="DC682" t="s">
        <v>199</v>
      </c>
      <c r="DD682" t="s">
        <v>200</v>
      </c>
      <c r="DG682">
        <v>382651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25">
      <c r="A683" t="str">
        <f>"10/06/2022 20:19:47.975"</f>
        <v>10/06/2022 20:19:47.975</v>
      </c>
      <c r="C683" t="str">
        <f t="shared" si="77"/>
        <v>FFDFD3C0</v>
      </c>
      <c r="D683" t="s">
        <v>134</v>
      </c>
      <c r="E683">
        <v>5</v>
      </c>
      <c r="F683">
        <v>1005</v>
      </c>
      <c r="G683" t="s">
        <v>155</v>
      </c>
      <c r="J683" t="s">
        <v>136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"20:19:47.727"</f>
        <v>20:19:47.727</v>
      </c>
      <c r="T683" t="str">
        <f>"20:19:47.627"</f>
        <v>20:19:47.627</v>
      </c>
      <c r="U683" t="str">
        <f t="shared" si="72"/>
        <v>A8A14F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9</v>
      </c>
      <c r="AF683" t="s">
        <v>145</v>
      </c>
      <c r="AG683">
        <v>0</v>
      </c>
      <c r="AH683">
        <v>3</v>
      </c>
      <c r="AI683">
        <v>1</v>
      </c>
      <c r="AJ683">
        <v>0</v>
      </c>
      <c r="AK683" t="s">
        <v>600</v>
      </c>
      <c r="AL683">
        <v>36.135342000000001</v>
      </c>
      <c r="AM683" t="s">
        <v>601</v>
      </c>
      <c r="AN683">
        <v>-79.937060000000002</v>
      </c>
      <c r="AO683">
        <v>100</v>
      </c>
      <c r="AP683">
        <v>1800</v>
      </c>
      <c r="AQ683" t="s">
        <v>129</v>
      </c>
      <c r="AR683">
        <v>55</v>
      </c>
      <c r="AS683">
        <v>57</v>
      </c>
      <c r="AT683">
        <v>-192</v>
      </c>
      <c r="BB683" t="str">
        <f t="shared" si="73"/>
        <v>1200</v>
      </c>
      <c r="BC683">
        <v>1</v>
      </c>
      <c r="BD683" t="str">
        <f t="shared" si="78"/>
        <v xml:space="preserve">N655WP  </v>
      </c>
      <c r="BE683">
        <v>1</v>
      </c>
      <c r="BG683">
        <v>0</v>
      </c>
      <c r="BH683">
        <v>0</v>
      </c>
      <c r="BI683">
        <v>0</v>
      </c>
      <c r="BJ683">
        <v>1725</v>
      </c>
      <c r="BK683">
        <v>-75</v>
      </c>
      <c r="BL683" t="s">
        <v>148</v>
      </c>
      <c r="BM683">
        <v>1</v>
      </c>
      <c r="BN683">
        <v>1</v>
      </c>
      <c r="BO683">
        <v>1</v>
      </c>
      <c r="BP683">
        <v>0</v>
      </c>
      <c r="BS683">
        <v>0</v>
      </c>
      <c r="BT683">
        <v>0</v>
      </c>
      <c r="BU683">
        <v>0</v>
      </c>
      <c r="CE683" t="str">
        <f>"20:19:47.728"</f>
        <v>20:19:47.728</v>
      </c>
      <c r="CF683">
        <v>728062002</v>
      </c>
      <c r="CS683">
        <v>3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131</v>
      </c>
      <c r="DA683">
        <v>404</v>
      </c>
      <c r="DB683">
        <v>0</v>
      </c>
      <c r="DC683" t="s">
        <v>152</v>
      </c>
      <c r="DD683" t="s">
        <v>153</v>
      </c>
      <c r="DG683">
        <v>13934638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25">
      <c r="A684" t="str">
        <f>"10/06/2022 20:19:49.459"</f>
        <v>10/06/2022 20:19:49.459</v>
      </c>
      <c r="C684" t="str">
        <f t="shared" si="77"/>
        <v>FFDFD3C0</v>
      </c>
      <c r="D684" t="s">
        <v>123</v>
      </c>
      <c r="E684">
        <v>25</v>
      </c>
      <c r="H684">
        <v>100</v>
      </c>
      <c r="I684" t="s">
        <v>124</v>
      </c>
      <c r="J684" t="s">
        <v>125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ref="S684:T687" si="80">"20:19:49.258"</f>
        <v>20:19:49.258</v>
      </c>
      <c r="T684" t="str">
        <f t="shared" si="80"/>
        <v>20:19:49.258</v>
      </c>
      <c r="U684" t="str">
        <f t="shared" si="72"/>
        <v>A8A14F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9</v>
      </c>
      <c r="AF684" t="s">
        <v>125</v>
      </c>
      <c r="AG684">
        <v>0</v>
      </c>
      <c r="AH684">
        <v>3</v>
      </c>
      <c r="AI684">
        <v>1</v>
      </c>
      <c r="AJ684">
        <v>0</v>
      </c>
      <c r="AK684" t="s">
        <v>602</v>
      </c>
      <c r="AL684">
        <v>36.135750000000002</v>
      </c>
      <c r="AM684" t="s">
        <v>603</v>
      </c>
      <c r="AN684">
        <v>-79.936588</v>
      </c>
      <c r="AO684">
        <v>100</v>
      </c>
      <c r="AP684">
        <v>1800</v>
      </c>
      <c r="AQ684" t="s">
        <v>129</v>
      </c>
      <c r="AR684">
        <v>55</v>
      </c>
      <c r="AS684">
        <v>56</v>
      </c>
      <c r="AT684">
        <v>64</v>
      </c>
      <c r="BB684" t="str">
        <f t="shared" si="73"/>
        <v>1200</v>
      </c>
      <c r="BC684">
        <v>1</v>
      </c>
      <c r="BD684" t="str">
        <f t="shared" si="78"/>
        <v xml:space="preserve">N655WP  </v>
      </c>
      <c r="BE684">
        <v>1</v>
      </c>
      <c r="BG684">
        <v>0</v>
      </c>
      <c r="BH684">
        <v>0</v>
      </c>
      <c r="BI684">
        <v>0</v>
      </c>
      <c r="BJ684">
        <v>1750</v>
      </c>
      <c r="BK684">
        <v>-50</v>
      </c>
      <c r="BL684" t="s">
        <v>180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>"20:19:49.258"</f>
        <v>20:19:49.258</v>
      </c>
      <c r="CF684">
        <v>257913217</v>
      </c>
      <c r="CS684">
        <v>3</v>
      </c>
      <c r="CT684">
        <v>2</v>
      </c>
      <c r="CU684">
        <v>0</v>
      </c>
      <c r="CV684">
        <v>2</v>
      </c>
      <c r="CW684">
        <v>0</v>
      </c>
      <c r="CX684">
        <v>7</v>
      </c>
      <c r="CY684">
        <v>7</v>
      </c>
      <c r="CZ684" t="s">
        <v>131</v>
      </c>
      <c r="DA684">
        <v>404</v>
      </c>
      <c r="DB684">
        <v>0</v>
      </c>
      <c r="DC684" t="s">
        <v>152</v>
      </c>
      <c r="DD684" t="s">
        <v>153</v>
      </c>
      <c r="DG684">
        <v>13934971</v>
      </c>
      <c r="DI684">
        <v>1</v>
      </c>
      <c r="DJ684">
        <v>0</v>
      </c>
      <c r="DK684">
        <v>0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25">
      <c r="A685" t="str">
        <f>"10/06/2022 20:19:49.459"</f>
        <v>10/06/2022 20:19:49.459</v>
      </c>
      <c r="C685" t="str">
        <f t="shared" si="77"/>
        <v>FFDFD3C0</v>
      </c>
      <c r="D685" t="s">
        <v>134</v>
      </c>
      <c r="E685">
        <v>4</v>
      </c>
      <c r="F685">
        <v>1004</v>
      </c>
      <c r="G685" t="s">
        <v>135</v>
      </c>
      <c r="J685" t="s">
        <v>136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80"/>
        <v>20:19:49.258</v>
      </c>
      <c r="T685" t="str">
        <f t="shared" si="80"/>
        <v>20:19:49.258</v>
      </c>
      <c r="U685" t="str">
        <f t="shared" si="72"/>
        <v>A8A14F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9</v>
      </c>
      <c r="AF685" t="s">
        <v>125</v>
      </c>
      <c r="AG685">
        <v>0</v>
      </c>
      <c r="AH685">
        <v>3</v>
      </c>
      <c r="AI685">
        <v>1</v>
      </c>
      <c r="AJ685">
        <v>0</v>
      </c>
      <c r="AK685" t="s">
        <v>602</v>
      </c>
      <c r="AL685">
        <v>36.135750000000002</v>
      </c>
      <c r="AM685" t="s">
        <v>603</v>
      </c>
      <c r="AN685">
        <v>-79.936588</v>
      </c>
      <c r="AO685">
        <v>100</v>
      </c>
      <c r="AP685">
        <v>1800</v>
      </c>
      <c r="AQ685" t="s">
        <v>129</v>
      </c>
      <c r="AR685">
        <v>55</v>
      </c>
      <c r="AS685">
        <v>56</v>
      </c>
      <c r="AT685">
        <v>64</v>
      </c>
      <c r="BB685" t="str">
        <f t="shared" si="73"/>
        <v>1200</v>
      </c>
      <c r="BC685">
        <v>1</v>
      </c>
      <c r="BD685" t="str">
        <f t="shared" si="78"/>
        <v xml:space="preserve">N655WP  </v>
      </c>
      <c r="BE685">
        <v>1</v>
      </c>
      <c r="BG685">
        <v>0</v>
      </c>
      <c r="BH685">
        <v>0</v>
      </c>
      <c r="BI685">
        <v>0</v>
      </c>
      <c r="BJ685">
        <v>1750</v>
      </c>
      <c r="BK685">
        <v>-50</v>
      </c>
      <c r="BL685" t="s">
        <v>180</v>
      </c>
      <c r="BM685">
        <v>1</v>
      </c>
      <c r="BN685">
        <v>1</v>
      </c>
      <c r="BO685">
        <v>1</v>
      </c>
      <c r="BP685">
        <v>0</v>
      </c>
      <c r="BS685">
        <v>0</v>
      </c>
      <c r="BT685">
        <v>0</v>
      </c>
      <c r="BU685">
        <v>0</v>
      </c>
      <c r="CE685" t="str">
        <f>"20:19:49.258"</f>
        <v>20:19:49.258</v>
      </c>
      <c r="CF685">
        <v>257913217</v>
      </c>
      <c r="CS685">
        <v>3</v>
      </c>
      <c r="CT685">
        <v>2</v>
      </c>
      <c r="CU685">
        <v>0</v>
      </c>
      <c r="CV685">
        <v>2</v>
      </c>
      <c r="CW685">
        <v>0</v>
      </c>
      <c r="CX685">
        <v>7</v>
      </c>
      <c r="CY685">
        <v>7</v>
      </c>
      <c r="CZ685" t="s">
        <v>131</v>
      </c>
      <c r="DA685">
        <v>404</v>
      </c>
      <c r="DB685">
        <v>0</v>
      </c>
      <c r="DC685" t="s">
        <v>152</v>
      </c>
      <c r="DD685" t="s">
        <v>153</v>
      </c>
      <c r="DG685">
        <v>13934971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25">
      <c r="A686" t="str">
        <f>"10/06/2022 20:19:49.553"</f>
        <v>10/06/2022 20:19:49.553</v>
      </c>
      <c r="C686" t="str">
        <f t="shared" si="77"/>
        <v>FFDFD3C0</v>
      </c>
      <c r="D686" t="s">
        <v>123</v>
      </c>
      <c r="E686">
        <v>27</v>
      </c>
      <c r="H686">
        <v>102</v>
      </c>
      <c r="I686" t="s">
        <v>151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80"/>
        <v>20:19:49.258</v>
      </c>
      <c r="T686" t="str">
        <f t="shared" si="80"/>
        <v>20:19:49.258</v>
      </c>
      <c r="U686" t="str">
        <f t="shared" si="72"/>
        <v>A8A14F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9</v>
      </c>
      <c r="AF686" t="s">
        <v>125</v>
      </c>
      <c r="AG686">
        <v>0</v>
      </c>
      <c r="AH686">
        <v>3</v>
      </c>
      <c r="AI686">
        <v>1</v>
      </c>
      <c r="AJ686">
        <v>0</v>
      </c>
      <c r="AK686" t="s">
        <v>602</v>
      </c>
      <c r="AL686">
        <v>36.135750000000002</v>
      </c>
      <c r="AM686" t="s">
        <v>603</v>
      </c>
      <c r="AN686">
        <v>-79.936588</v>
      </c>
      <c r="AO686">
        <v>100</v>
      </c>
      <c r="AP686">
        <v>1800</v>
      </c>
      <c r="AQ686" t="s">
        <v>129</v>
      </c>
      <c r="AR686">
        <v>55</v>
      </c>
      <c r="AS686">
        <v>56</v>
      </c>
      <c r="AT686">
        <v>64</v>
      </c>
      <c r="BB686" t="str">
        <f t="shared" si="73"/>
        <v>1200</v>
      </c>
      <c r="BC686">
        <v>1</v>
      </c>
      <c r="BD686" t="str">
        <f t="shared" si="78"/>
        <v xml:space="preserve">N655WP  </v>
      </c>
      <c r="BE686">
        <v>1</v>
      </c>
      <c r="BG686">
        <v>0</v>
      </c>
      <c r="BH686">
        <v>0</v>
      </c>
      <c r="BI686">
        <v>0</v>
      </c>
      <c r="BJ686">
        <v>1750</v>
      </c>
      <c r="BK686">
        <v>-50</v>
      </c>
      <c r="BL686" t="s">
        <v>180</v>
      </c>
      <c r="BM686">
        <v>1</v>
      </c>
      <c r="BN686">
        <v>1</v>
      </c>
      <c r="BO686">
        <v>1</v>
      </c>
      <c r="BP686">
        <v>0</v>
      </c>
      <c r="BS686">
        <v>0</v>
      </c>
      <c r="BT686">
        <v>0</v>
      </c>
      <c r="BU686">
        <v>0</v>
      </c>
      <c r="CE686" t="str">
        <f>"20:19:49.258"</f>
        <v>20:19:49.258</v>
      </c>
      <c r="CF686">
        <v>257913217</v>
      </c>
      <c r="CS686">
        <v>3</v>
      </c>
      <c r="CT686">
        <v>2</v>
      </c>
      <c r="CU686">
        <v>0</v>
      </c>
      <c r="CV686">
        <v>2</v>
      </c>
      <c r="CW686">
        <v>0</v>
      </c>
      <c r="CX686">
        <v>7</v>
      </c>
      <c r="CY686">
        <v>7</v>
      </c>
      <c r="CZ686" t="s">
        <v>131</v>
      </c>
      <c r="DA686">
        <v>404</v>
      </c>
      <c r="DB686">
        <v>0</v>
      </c>
      <c r="DC686" t="s">
        <v>152</v>
      </c>
      <c r="DD686" t="s">
        <v>153</v>
      </c>
      <c r="DG686">
        <v>13934971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25">
      <c r="A687" t="str">
        <f>"10/06/2022 20:19:49.553"</f>
        <v>10/06/2022 20:19:49.553</v>
      </c>
      <c r="C687" t="str">
        <f t="shared" si="77"/>
        <v>FFDFD3C0</v>
      </c>
      <c r="D687" t="s">
        <v>134</v>
      </c>
      <c r="E687">
        <v>5</v>
      </c>
      <c r="F687">
        <v>1005</v>
      </c>
      <c r="G687" t="s">
        <v>155</v>
      </c>
      <c r="J687" t="s">
        <v>136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80"/>
        <v>20:19:49.258</v>
      </c>
      <c r="T687" t="str">
        <f t="shared" si="80"/>
        <v>20:19:49.258</v>
      </c>
      <c r="U687" t="str">
        <f t="shared" si="72"/>
        <v>A8A14F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9</v>
      </c>
      <c r="AF687" t="s">
        <v>145</v>
      </c>
      <c r="AG687">
        <v>0</v>
      </c>
      <c r="AH687">
        <v>3</v>
      </c>
      <c r="AI687">
        <v>1</v>
      </c>
      <c r="AJ687">
        <v>0</v>
      </c>
      <c r="AK687" t="s">
        <v>602</v>
      </c>
      <c r="AL687">
        <v>36.135750000000002</v>
      </c>
      <c r="AM687" t="s">
        <v>603</v>
      </c>
      <c r="AN687">
        <v>-79.936588</v>
      </c>
      <c r="AO687">
        <v>100</v>
      </c>
      <c r="AP687">
        <v>1800</v>
      </c>
      <c r="AQ687" t="s">
        <v>129</v>
      </c>
      <c r="AR687">
        <v>55</v>
      </c>
      <c r="AS687">
        <v>56</v>
      </c>
      <c r="AT687">
        <v>64</v>
      </c>
      <c r="BB687" t="str">
        <f t="shared" si="73"/>
        <v>1200</v>
      </c>
      <c r="BC687">
        <v>1</v>
      </c>
      <c r="BD687" t="str">
        <f t="shared" si="78"/>
        <v xml:space="preserve">N655WP  </v>
      </c>
      <c r="BE687">
        <v>1</v>
      </c>
      <c r="BG687">
        <v>0</v>
      </c>
      <c r="BH687">
        <v>0</v>
      </c>
      <c r="BI687">
        <v>0</v>
      </c>
      <c r="BJ687">
        <v>1750</v>
      </c>
      <c r="BK687">
        <v>-50</v>
      </c>
      <c r="BL687" t="s">
        <v>148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>"20:19:49.258"</f>
        <v>20:19:49.258</v>
      </c>
      <c r="CF687">
        <v>257913217</v>
      </c>
      <c r="CS687">
        <v>3</v>
      </c>
      <c r="CT687">
        <v>2</v>
      </c>
      <c r="CU687">
        <v>0</v>
      </c>
      <c r="CV687">
        <v>2</v>
      </c>
      <c r="CW687">
        <v>0</v>
      </c>
      <c r="CX687">
        <v>7</v>
      </c>
      <c r="CY687">
        <v>7</v>
      </c>
      <c r="CZ687" t="s">
        <v>131</v>
      </c>
      <c r="DA687">
        <v>404</v>
      </c>
      <c r="DB687">
        <v>0</v>
      </c>
      <c r="DC687" t="s">
        <v>152</v>
      </c>
      <c r="DD687" t="s">
        <v>153</v>
      </c>
      <c r="DG687">
        <v>13934971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25">
      <c r="A688" t="str">
        <f>"10/06/2022 20:19:50.491"</f>
        <v>10/06/2022 20:19:50.491</v>
      </c>
      <c r="C688" t="str">
        <f t="shared" si="77"/>
        <v>FFDFD3C0</v>
      </c>
      <c r="D688" t="s">
        <v>123</v>
      </c>
      <c r="E688">
        <v>27</v>
      </c>
      <c r="H688">
        <v>102</v>
      </c>
      <c r="I688" t="s">
        <v>151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ref="S688:T691" si="81">"20:19:50.289"</f>
        <v>20:19:50.289</v>
      </c>
      <c r="T688" t="str">
        <f t="shared" si="81"/>
        <v>20:19:50.289</v>
      </c>
      <c r="U688" t="str">
        <f t="shared" si="72"/>
        <v>A8A14F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9</v>
      </c>
      <c r="AF688" t="s">
        <v>125</v>
      </c>
      <c r="AG688">
        <v>0</v>
      </c>
      <c r="AH688">
        <v>3</v>
      </c>
      <c r="AI688">
        <v>1</v>
      </c>
      <c r="AJ688">
        <v>0</v>
      </c>
      <c r="AK688" t="s">
        <v>604</v>
      </c>
      <c r="AL688">
        <v>36.136006999999999</v>
      </c>
      <c r="AM688" t="s">
        <v>605</v>
      </c>
      <c r="AN688">
        <v>-79.936244000000002</v>
      </c>
      <c r="AO688">
        <v>100</v>
      </c>
      <c r="AP688">
        <v>1800</v>
      </c>
      <c r="AQ688" t="s">
        <v>129</v>
      </c>
      <c r="AR688">
        <v>55</v>
      </c>
      <c r="AS688">
        <v>56</v>
      </c>
      <c r="AT688">
        <v>-64</v>
      </c>
      <c r="BB688" t="str">
        <f t="shared" si="73"/>
        <v>1200</v>
      </c>
      <c r="BC688">
        <v>1</v>
      </c>
      <c r="BD688" t="str">
        <f t="shared" si="78"/>
        <v xml:space="preserve">N655WP  </v>
      </c>
      <c r="BE688">
        <v>1</v>
      </c>
      <c r="BG688">
        <v>0</v>
      </c>
      <c r="BH688">
        <v>0</v>
      </c>
      <c r="BI688">
        <v>0</v>
      </c>
      <c r="BJ688">
        <v>1725</v>
      </c>
      <c r="BK688">
        <v>-75</v>
      </c>
      <c r="BL688" t="s">
        <v>180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>"20:19:50.293"</f>
        <v>20:19:50.293</v>
      </c>
      <c r="CF688">
        <v>292812546</v>
      </c>
      <c r="CS688">
        <v>3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131</v>
      </c>
      <c r="DA688">
        <v>404</v>
      </c>
      <c r="DB688">
        <v>0</v>
      </c>
      <c r="DC688" t="s">
        <v>152</v>
      </c>
      <c r="DD688" t="s">
        <v>153</v>
      </c>
      <c r="DG688">
        <v>13935210</v>
      </c>
      <c r="DI688">
        <v>1</v>
      </c>
      <c r="DJ688">
        <v>0</v>
      </c>
      <c r="DK688">
        <v>0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25">
      <c r="A689" t="str">
        <f>"10/06/2022 20:19:50.491"</f>
        <v>10/06/2022 20:19:50.491</v>
      </c>
      <c r="C689" t="str">
        <f t="shared" si="77"/>
        <v>FFDFD3C0</v>
      </c>
      <c r="D689" t="s">
        <v>134</v>
      </c>
      <c r="E689">
        <v>5</v>
      </c>
      <c r="F689">
        <v>1005</v>
      </c>
      <c r="G689" t="s">
        <v>155</v>
      </c>
      <c r="J689" t="s">
        <v>136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81"/>
        <v>20:19:50.289</v>
      </c>
      <c r="T689" t="str">
        <f t="shared" si="81"/>
        <v>20:19:50.289</v>
      </c>
      <c r="U689" t="str">
        <f t="shared" si="72"/>
        <v>A8A14F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9</v>
      </c>
      <c r="AF689" t="s">
        <v>145</v>
      </c>
      <c r="AG689">
        <v>0</v>
      </c>
      <c r="AH689">
        <v>3</v>
      </c>
      <c r="AI689">
        <v>1</v>
      </c>
      <c r="AJ689">
        <v>0</v>
      </c>
      <c r="AK689" t="s">
        <v>604</v>
      </c>
      <c r="AL689">
        <v>36.136006999999999</v>
      </c>
      <c r="AM689" t="s">
        <v>605</v>
      </c>
      <c r="AN689">
        <v>-79.936244000000002</v>
      </c>
      <c r="AO689">
        <v>100</v>
      </c>
      <c r="AP689">
        <v>1800</v>
      </c>
      <c r="AQ689" t="s">
        <v>129</v>
      </c>
      <c r="AR689">
        <v>55</v>
      </c>
      <c r="AS689">
        <v>56</v>
      </c>
      <c r="AT689">
        <v>-64</v>
      </c>
      <c r="BB689" t="str">
        <f t="shared" si="73"/>
        <v>1200</v>
      </c>
      <c r="BC689">
        <v>1</v>
      </c>
      <c r="BD689" t="str">
        <f t="shared" si="78"/>
        <v xml:space="preserve">N655WP  </v>
      </c>
      <c r="BE689">
        <v>1</v>
      </c>
      <c r="BG689">
        <v>0</v>
      </c>
      <c r="BH689">
        <v>0</v>
      </c>
      <c r="BI689">
        <v>0</v>
      </c>
      <c r="BJ689">
        <v>1725</v>
      </c>
      <c r="BK689">
        <v>-75</v>
      </c>
      <c r="BL689" t="s">
        <v>148</v>
      </c>
      <c r="BM689">
        <v>1</v>
      </c>
      <c r="BN689">
        <v>1</v>
      </c>
      <c r="BO689">
        <v>1</v>
      </c>
      <c r="BP689">
        <v>0</v>
      </c>
      <c r="BS689">
        <v>0</v>
      </c>
      <c r="BT689">
        <v>0</v>
      </c>
      <c r="BU689">
        <v>0</v>
      </c>
      <c r="CE689" t="str">
        <f>"20:19:50.293"</f>
        <v>20:19:50.293</v>
      </c>
      <c r="CF689">
        <v>292812546</v>
      </c>
      <c r="CS689">
        <v>3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404</v>
      </c>
      <c r="DB689">
        <v>0</v>
      </c>
      <c r="DC689" t="s">
        <v>152</v>
      </c>
      <c r="DD689" t="s">
        <v>153</v>
      </c>
      <c r="DG689">
        <v>13935210</v>
      </c>
      <c r="DI689">
        <v>1</v>
      </c>
      <c r="DJ689">
        <v>0</v>
      </c>
      <c r="DK689">
        <v>1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25">
      <c r="A690" t="str">
        <f>"10/06/2022 20:19:50.538"</f>
        <v>10/06/2022 20:19:50.538</v>
      </c>
      <c r="C690" t="str">
        <f t="shared" si="77"/>
        <v>FFDFD3C0</v>
      </c>
      <c r="D690" t="s">
        <v>123</v>
      </c>
      <c r="E690">
        <v>25</v>
      </c>
      <c r="H690">
        <v>100</v>
      </c>
      <c r="I690" t="s">
        <v>124</v>
      </c>
      <c r="J690" t="s">
        <v>125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81"/>
        <v>20:19:50.289</v>
      </c>
      <c r="T690" t="str">
        <f t="shared" si="81"/>
        <v>20:19:50.289</v>
      </c>
      <c r="U690" t="str">
        <f t="shared" si="72"/>
        <v>A8A14F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9</v>
      </c>
      <c r="AF690" t="s">
        <v>125</v>
      </c>
      <c r="AG690">
        <v>0</v>
      </c>
      <c r="AH690">
        <v>3</v>
      </c>
      <c r="AI690">
        <v>1</v>
      </c>
      <c r="AJ690">
        <v>0</v>
      </c>
      <c r="AK690" t="s">
        <v>604</v>
      </c>
      <c r="AL690">
        <v>36.136006999999999</v>
      </c>
      <c r="AM690" t="s">
        <v>605</v>
      </c>
      <c r="AN690">
        <v>-79.936244000000002</v>
      </c>
      <c r="AO690">
        <v>100</v>
      </c>
      <c r="AP690">
        <v>1800</v>
      </c>
      <c r="AQ690" t="s">
        <v>129</v>
      </c>
      <c r="AR690">
        <v>55</v>
      </c>
      <c r="AS690">
        <v>56</v>
      </c>
      <c r="AT690">
        <v>-64</v>
      </c>
      <c r="BB690" t="str">
        <f t="shared" si="73"/>
        <v>1200</v>
      </c>
      <c r="BC690">
        <v>1</v>
      </c>
      <c r="BD690" t="str">
        <f t="shared" si="78"/>
        <v xml:space="preserve">N655WP  </v>
      </c>
      <c r="BE690">
        <v>1</v>
      </c>
      <c r="BG690">
        <v>0</v>
      </c>
      <c r="BH690">
        <v>0</v>
      </c>
      <c r="BI690">
        <v>0</v>
      </c>
      <c r="BJ690">
        <v>1725</v>
      </c>
      <c r="BK690">
        <v>-75</v>
      </c>
      <c r="BL690" t="s">
        <v>180</v>
      </c>
      <c r="BM690">
        <v>1</v>
      </c>
      <c r="BN690">
        <v>1</v>
      </c>
      <c r="BO690">
        <v>1</v>
      </c>
      <c r="BP690">
        <v>0</v>
      </c>
      <c r="BS690">
        <v>0</v>
      </c>
      <c r="BT690">
        <v>0</v>
      </c>
      <c r="BU690">
        <v>0</v>
      </c>
      <c r="CE690" t="str">
        <f>"20:19:50.293"</f>
        <v>20:19:50.293</v>
      </c>
      <c r="CF690">
        <v>292812546</v>
      </c>
      <c r="CS690">
        <v>3</v>
      </c>
      <c r="CT690">
        <v>2</v>
      </c>
      <c r="CU690">
        <v>0</v>
      </c>
      <c r="CV690">
        <v>2</v>
      </c>
      <c r="CW690">
        <v>0</v>
      </c>
      <c r="CX690">
        <v>7</v>
      </c>
      <c r="CY690">
        <v>7</v>
      </c>
      <c r="CZ690" t="s">
        <v>131</v>
      </c>
      <c r="DA690">
        <v>404</v>
      </c>
      <c r="DB690">
        <v>0</v>
      </c>
      <c r="DC690" t="s">
        <v>152</v>
      </c>
      <c r="DD690" t="s">
        <v>153</v>
      </c>
      <c r="DG690">
        <v>13935210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25">
      <c r="A691" t="str">
        <f>"10/06/2022 20:19:50.538"</f>
        <v>10/06/2022 20:19:50.538</v>
      </c>
      <c r="C691" t="str">
        <f t="shared" si="77"/>
        <v>FFDFD3C0</v>
      </c>
      <c r="D691" t="s">
        <v>134</v>
      </c>
      <c r="E691">
        <v>4</v>
      </c>
      <c r="F691">
        <v>1004</v>
      </c>
      <c r="G691" t="s">
        <v>135</v>
      </c>
      <c r="J691" t="s">
        <v>136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81"/>
        <v>20:19:50.289</v>
      </c>
      <c r="T691" t="str">
        <f t="shared" si="81"/>
        <v>20:19:50.289</v>
      </c>
      <c r="U691" t="str">
        <f t="shared" si="72"/>
        <v>A8A14F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9</v>
      </c>
      <c r="AF691" t="s">
        <v>125</v>
      </c>
      <c r="AG691">
        <v>0</v>
      </c>
      <c r="AH691">
        <v>3</v>
      </c>
      <c r="AI691">
        <v>1</v>
      </c>
      <c r="AJ691">
        <v>0</v>
      </c>
      <c r="AK691" t="s">
        <v>604</v>
      </c>
      <c r="AL691">
        <v>36.136006999999999</v>
      </c>
      <c r="AM691" t="s">
        <v>605</v>
      </c>
      <c r="AN691">
        <v>-79.936244000000002</v>
      </c>
      <c r="AO691">
        <v>100</v>
      </c>
      <c r="AP691">
        <v>1800</v>
      </c>
      <c r="AQ691" t="s">
        <v>129</v>
      </c>
      <c r="AR691">
        <v>55</v>
      </c>
      <c r="AS691">
        <v>56</v>
      </c>
      <c r="AT691">
        <v>-64</v>
      </c>
      <c r="BB691" t="str">
        <f t="shared" si="73"/>
        <v>1200</v>
      </c>
      <c r="BC691">
        <v>1</v>
      </c>
      <c r="BD691" t="str">
        <f t="shared" si="78"/>
        <v xml:space="preserve">N655WP  </v>
      </c>
      <c r="BE691">
        <v>1</v>
      </c>
      <c r="BG691">
        <v>0</v>
      </c>
      <c r="BH691">
        <v>0</v>
      </c>
      <c r="BI691">
        <v>0</v>
      </c>
      <c r="BJ691">
        <v>1725</v>
      </c>
      <c r="BK691">
        <v>-75</v>
      </c>
      <c r="BL691" t="s">
        <v>180</v>
      </c>
      <c r="BM691">
        <v>1</v>
      </c>
      <c r="BN691">
        <v>1</v>
      </c>
      <c r="BO691">
        <v>1</v>
      </c>
      <c r="BP691">
        <v>0</v>
      </c>
      <c r="BS691">
        <v>0</v>
      </c>
      <c r="BT691">
        <v>0</v>
      </c>
      <c r="BU691">
        <v>0</v>
      </c>
      <c r="CE691" t="str">
        <f>"20:19:50.293"</f>
        <v>20:19:50.293</v>
      </c>
      <c r="CF691">
        <v>292812546</v>
      </c>
      <c r="CS691">
        <v>3</v>
      </c>
      <c r="CT691">
        <v>2</v>
      </c>
      <c r="CU691">
        <v>0</v>
      </c>
      <c r="CV691">
        <v>2</v>
      </c>
      <c r="CW691">
        <v>0</v>
      </c>
      <c r="CX691">
        <v>7</v>
      </c>
      <c r="CY691">
        <v>7</v>
      </c>
      <c r="CZ691" t="s">
        <v>131</v>
      </c>
      <c r="DA691">
        <v>404</v>
      </c>
      <c r="DB691">
        <v>0</v>
      </c>
      <c r="DC691" t="s">
        <v>152</v>
      </c>
      <c r="DD691" t="s">
        <v>153</v>
      </c>
      <c r="DG691">
        <v>13935210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25">
      <c r="A692" t="str">
        <f>"10/06/2022 20:19:51.694"</f>
        <v>10/06/2022 20:19:51.694</v>
      </c>
      <c r="C692" t="str">
        <f t="shared" si="77"/>
        <v>FFDFD3C0</v>
      </c>
      <c r="D692" t="s">
        <v>123</v>
      </c>
      <c r="E692">
        <v>27</v>
      </c>
      <c r="H692">
        <v>102</v>
      </c>
      <c r="I692" t="s">
        <v>151</v>
      </c>
      <c r="J692" t="s">
        <v>125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"20:19:51.352"</f>
        <v>20:19:51.352</v>
      </c>
      <c r="T692" t="str">
        <f>"20:19:50.852"</f>
        <v>20:19:50.852</v>
      </c>
      <c r="U692" t="str">
        <f t="shared" si="72"/>
        <v>A8A14F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9</v>
      </c>
      <c r="AF692" t="s">
        <v>125</v>
      </c>
      <c r="AG692">
        <v>0</v>
      </c>
      <c r="AH692">
        <v>3</v>
      </c>
      <c r="AI692">
        <v>1</v>
      </c>
      <c r="AJ692">
        <v>0</v>
      </c>
      <c r="AK692" t="s">
        <v>606</v>
      </c>
      <c r="AL692">
        <v>36.136285999999998</v>
      </c>
      <c r="AM692" t="s">
        <v>607</v>
      </c>
      <c r="AN692">
        <v>-79.935901000000001</v>
      </c>
      <c r="AO692">
        <v>100</v>
      </c>
      <c r="AP692">
        <v>1800</v>
      </c>
      <c r="AQ692" t="s">
        <v>129</v>
      </c>
      <c r="AR692">
        <v>56</v>
      </c>
      <c r="AS692">
        <v>56</v>
      </c>
      <c r="AT692">
        <v>-128</v>
      </c>
      <c r="BB692" t="str">
        <f t="shared" si="73"/>
        <v>1200</v>
      </c>
      <c r="BC692">
        <v>1</v>
      </c>
      <c r="BD692" t="str">
        <f t="shared" si="78"/>
        <v xml:space="preserve">N655WP  </v>
      </c>
      <c r="BE692">
        <v>1</v>
      </c>
      <c r="BG692">
        <v>0</v>
      </c>
      <c r="BH692">
        <v>0</v>
      </c>
      <c r="BI692">
        <v>0</v>
      </c>
      <c r="BJ692">
        <v>1725</v>
      </c>
      <c r="BK692">
        <v>-75</v>
      </c>
      <c r="BL692" t="s">
        <v>180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>"20:19:51.358"</f>
        <v>20:19:51.358</v>
      </c>
      <c r="CF692">
        <v>357708979</v>
      </c>
      <c r="CS692">
        <v>3</v>
      </c>
      <c r="CT692">
        <v>2</v>
      </c>
      <c r="CU692">
        <v>0</v>
      </c>
      <c r="CV692">
        <v>2</v>
      </c>
      <c r="CW692">
        <v>0</v>
      </c>
      <c r="CX692">
        <v>7</v>
      </c>
      <c r="CY692">
        <v>7</v>
      </c>
      <c r="CZ692" t="s">
        <v>131</v>
      </c>
      <c r="DA692">
        <v>404</v>
      </c>
      <c r="DB692">
        <v>0</v>
      </c>
      <c r="DC692" t="s">
        <v>152</v>
      </c>
      <c r="DD692" t="s">
        <v>153</v>
      </c>
      <c r="DG692">
        <v>13935438</v>
      </c>
      <c r="DI692">
        <v>1</v>
      </c>
      <c r="DJ692">
        <v>0</v>
      </c>
      <c r="DK692">
        <v>0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25">
      <c r="A693" t="str">
        <f>"10/06/2022 20:19:51.694"</f>
        <v>10/06/2022 20:19:51.694</v>
      </c>
      <c r="C693" t="str">
        <f t="shared" si="77"/>
        <v>FFDFD3C0</v>
      </c>
      <c r="D693" t="s">
        <v>134</v>
      </c>
      <c r="E693">
        <v>5</v>
      </c>
      <c r="F693">
        <v>1005</v>
      </c>
      <c r="G693" t="s">
        <v>155</v>
      </c>
      <c r="J693" t="s">
        <v>136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"20:19:51.352"</f>
        <v>20:19:51.352</v>
      </c>
      <c r="T693" t="str">
        <f>"20:19:50.852"</f>
        <v>20:19:50.852</v>
      </c>
      <c r="U693" t="str">
        <f t="shared" si="72"/>
        <v>A8A14F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9</v>
      </c>
      <c r="AF693" t="s">
        <v>145</v>
      </c>
      <c r="AG693">
        <v>0</v>
      </c>
      <c r="AH693">
        <v>3</v>
      </c>
      <c r="AI693">
        <v>1</v>
      </c>
      <c r="AJ693">
        <v>0</v>
      </c>
      <c r="AK693" t="s">
        <v>606</v>
      </c>
      <c r="AL693">
        <v>36.136285999999998</v>
      </c>
      <c r="AM693" t="s">
        <v>607</v>
      </c>
      <c r="AN693">
        <v>-79.935901000000001</v>
      </c>
      <c r="AO693">
        <v>100</v>
      </c>
      <c r="AP693">
        <v>1800</v>
      </c>
      <c r="AQ693" t="s">
        <v>129</v>
      </c>
      <c r="AR693">
        <v>56</v>
      </c>
      <c r="AS693">
        <v>56</v>
      </c>
      <c r="AT693">
        <v>-128</v>
      </c>
      <c r="BB693" t="str">
        <f t="shared" si="73"/>
        <v>1200</v>
      </c>
      <c r="BC693">
        <v>1</v>
      </c>
      <c r="BD693" t="str">
        <f t="shared" si="78"/>
        <v xml:space="preserve">N655WP  </v>
      </c>
      <c r="BE693">
        <v>1</v>
      </c>
      <c r="BG693">
        <v>0</v>
      </c>
      <c r="BH693">
        <v>0</v>
      </c>
      <c r="BI693">
        <v>0</v>
      </c>
      <c r="BJ693">
        <v>1725</v>
      </c>
      <c r="BK693">
        <v>-75</v>
      </c>
      <c r="BL693" t="s">
        <v>148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>"20:19:51.358"</f>
        <v>20:19:51.358</v>
      </c>
      <c r="CF693">
        <v>357708979</v>
      </c>
      <c r="CS693">
        <v>3</v>
      </c>
      <c r="CT693">
        <v>2</v>
      </c>
      <c r="CU693">
        <v>0</v>
      </c>
      <c r="CV693">
        <v>2</v>
      </c>
      <c r="CW693">
        <v>0</v>
      </c>
      <c r="CX693">
        <v>7</v>
      </c>
      <c r="CY693">
        <v>7</v>
      </c>
      <c r="CZ693" t="s">
        <v>131</v>
      </c>
      <c r="DA693">
        <v>404</v>
      </c>
      <c r="DB693">
        <v>0</v>
      </c>
      <c r="DC693" t="s">
        <v>152</v>
      </c>
      <c r="DD693" t="s">
        <v>153</v>
      </c>
      <c r="DG693">
        <v>13935438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25">
      <c r="A694" t="str">
        <f>"10/06/2022 20:19:51.710"</f>
        <v>10/06/2022 20:19:51.710</v>
      </c>
      <c r="C694" t="str">
        <f t="shared" si="77"/>
        <v>FFDFD3C0</v>
      </c>
      <c r="D694" t="s">
        <v>123</v>
      </c>
      <c r="E694">
        <v>25</v>
      </c>
      <c r="H694">
        <v>100</v>
      </c>
      <c r="I694" t="s">
        <v>124</v>
      </c>
      <c r="J694" t="s">
        <v>125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"20:19:51.352"</f>
        <v>20:19:51.352</v>
      </c>
      <c r="T694" t="str">
        <f>"20:19:50.852"</f>
        <v>20:19:50.852</v>
      </c>
      <c r="U694" t="str">
        <f t="shared" si="72"/>
        <v>A8A14F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9</v>
      </c>
      <c r="AF694" t="s">
        <v>125</v>
      </c>
      <c r="AG694">
        <v>0</v>
      </c>
      <c r="AH694">
        <v>3</v>
      </c>
      <c r="AI694">
        <v>1</v>
      </c>
      <c r="AJ694">
        <v>0</v>
      </c>
      <c r="AK694" t="s">
        <v>606</v>
      </c>
      <c r="AL694">
        <v>36.136285999999998</v>
      </c>
      <c r="AM694" t="s">
        <v>607</v>
      </c>
      <c r="AN694">
        <v>-79.935901000000001</v>
      </c>
      <c r="AO694">
        <v>100</v>
      </c>
      <c r="AP694">
        <v>1800</v>
      </c>
      <c r="AQ694" t="s">
        <v>129</v>
      </c>
      <c r="AR694">
        <v>56</v>
      </c>
      <c r="AS694">
        <v>56</v>
      </c>
      <c r="AT694">
        <v>-128</v>
      </c>
      <c r="BB694" t="str">
        <f t="shared" si="73"/>
        <v>1200</v>
      </c>
      <c r="BC694">
        <v>1</v>
      </c>
      <c r="BD694" t="str">
        <f t="shared" si="78"/>
        <v xml:space="preserve">N655WP  </v>
      </c>
      <c r="BE694">
        <v>1</v>
      </c>
      <c r="BG694">
        <v>0</v>
      </c>
      <c r="BH694">
        <v>0</v>
      </c>
      <c r="BI694">
        <v>0</v>
      </c>
      <c r="BJ694">
        <v>1725</v>
      </c>
      <c r="BK694">
        <v>-75</v>
      </c>
      <c r="BL694" t="s">
        <v>180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>"20:19:51.358"</f>
        <v>20:19:51.358</v>
      </c>
      <c r="CF694">
        <v>357708979</v>
      </c>
      <c r="CS694">
        <v>3</v>
      </c>
      <c r="CT694">
        <v>2</v>
      </c>
      <c r="CU694">
        <v>0</v>
      </c>
      <c r="CV694">
        <v>2</v>
      </c>
      <c r="CW694">
        <v>0</v>
      </c>
      <c r="CX694">
        <v>7</v>
      </c>
      <c r="CY694">
        <v>7</v>
      </c>
      <c r="CZ694" t="s">
        <v>131</v>
      </c>
      <c r="DA694">
        <v>404</v>
      </c>
      <c r="DB694">
        <v>0</v>
      </c>
      <c r="DC694" t="s">
        <v>152</v>
      </c>
      <c r="DD694" t="s">
        <v>153</v>
      </c>
      <c r="DG694">
        <v>13935438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25">
      <c r="A695" t="str">
        <f>"10/06/2022 20:19:51.710"</f>
        <v>10/06/2022 20:19:51.710</v>
      </c>
      <c r="C695" t="str">
        <f t="shared" si="77"/>
        <v>FFDFD3C0</v>
      </c>
      <c r="D695" t="s">
        <v>134</v>
      </c>
      <c r="E695">
        <v>4</v>
      </c>
      <c r="F695">
        <v>1004</v>
      </c>
      <c r="G695" t="s">
        <v>135</v>
      </c>
      <c r="J695" t="s">
        <v>136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"20:19:51.352"</f>
        <v>20:19:51.352</v>
      </c>
      <c r="T695" t="str">
        <f>"20:19:50.852"</f>
        <v>20:19:50.852</v>
      </c>
      <c r="U695" t="str">
        <f t="shared" si="72"/>
        <v>A8A14F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9</v>
      </c>
      <c r="AF695" t="s">
        <v>125</v>
      </c>
      <c r="AG695">
        <v>0</v>
      </c>
      <c r="AH695">
        <v>3</v>
      </c>
      <c r="AI695">
        <v>1</v>
      </c>
      <c r="AJ695">
        <v>0</v>
      </c>
      <c r="AK695" t="s">
        <v>606</v>
      </c>
      <c r="AL695">
        <v>36.136285999999998</v>
      </c>
      <c r="AM695" t="s">
        <v>607</v>
      </c>
      <c r="AN695">
        <v>-79.935901000000001</v>
      </c>
      <c r="AO695">
        <v>100</v>
      </c>
      <c r="AP695">
        <v>1800</v>
      </c>
      <c r="AQ695" t="s">
        <v>129</v>
      </c>
      <c r="AR695">
        <v>56</v>
      </c>
      <c r="AS695">
        <v>56</v>
      </c>
      <c r="AT695">
        <v>-128</v>
      </c>
      <c r="BB695" t="str">
        <f t="shared" si="73"/>
        <v>1200</v>
      </c>
      <c r="BC695">
        <v>1</v>
      </c>
      <c r="BD695" t="str">
        <f t="shared" si="78"/>
        <v xml:space="preserve">N655WP  </v>
      </c>
      <c r="BE695">
        <v>1</v>
      </c>
      <c r="BG695">
        <v>0</v>
      </c>
      <c r="BH695">
        <v>0</v>
      </c>
      <c r="BI695">
        <v>0</v>
      </c>
      <c r="BJ695">
        <v>1725</v>
      </c>
      <c r="BK695">
        <v>-75</v>
      </c>
      <c r="BL695" t="s">
        <v>180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>"20:19:51.358"</f>
        <v>20:19:51.358</v>
      </c>
      <c r="CF695">
        <v>357708979</v>
      </c>
      <c r="CS695">
        <v>3</v>
      </c>
      <c r="CT695">
        <v>2</v>
      </c>
      <c r="CU695">
        <v>0</v>
      </c>
      <c r="CV695">
        <v>2</v>
      </c>
      <c r="CW695">
        <v>0</v>
      </c>
      <c r="CX695">
        <v>7</v>
      </c>
      <c r="CY695">
        <v>7</v>
      </c>
      <c r="CZ695" t="s">
        <v>131</v>
      </c>
      <c r="DA695">
        <v>404</v>
      </c>
      <c r="DB695">
        <v>0</v>
      </c>
      <c r="DC695" t="s">
        <v>152</v>
      </c>
      <c r="DD695" t="s">
        <v>153</v>
      </c>
      <c r="DG695">
        <v>13935438</v>
      </c>
      <c r="DI695">
        <v>1</v>
      </c>
      <c r="DJ695">
        <v>0</v>
      </c>
      <c r="DK695">
        <v>1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25">
      <c r="A696" t="str">
        <f>"10/06/2022 20:19:52.569"</f>
        <v>10/06/2022 20:19:52.569</v>
      </c>
      <c r="C696" t="str">
        <f t="shared" si="77"/>
        <v>FFDFD3C0</v>
      </c>
      <c r="D696" t="s">
        <v>134</v>
      </c>
      <c r="E696">
        <v>5</v>
      </c>
      <c r="F696">
        <v>1005</v>
      </c>
      <c r="G696" t="s">
        <v>155</v>
      </c>
      <c r="J696" t="s">
        <v>136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"20:19:52.313"</f>
        <v>20:19:52.313</v>
      </c>
      <c r="T696" t="str">
        <f>"20:19:51.413"</f>
        <v>20:19:51.413</v>
      </c>
      <c r="U696" t="str">
        <f t="shared" si="72"/>
        <v>A8A14F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9</v>
      </c>
      <c r="AF696" t="s">
        <v>145</v>
      </c>
      <c r="AG696">
        <v>0</v>
      </c>
      <c r="AH696">
        <v>3</v>
      </c>
      <c r="AI696">
        <v>1</v>
      </c>
      <c r="AJ696">
        <v>0</v>
      </c>
      <c r="AK696" t="s">
        <v>608</v>
      </c>
      <c r="AL696">
        <v>36.136544000000001</v>
      </c>
      <c r="AM696" t="s">
        <v>609</v>
      </c>
      <c r="AN696">
        <v>-79.935601000000005</v>
      </c>
      <c r="AO696">
        <v>100</v>
      </c>
      <c r="AP696">
        <v>1800</v>
      </c>
      <c r="AQ696" t="s">
        <v>129</v>
      </c>
      <c r="AR696">
        <v>56</v>
      </c>
      <c r="AS696">
        <v>56</v>
      </c>
      <c r="AT696">
        <v>-192</v>
      </c>
      <c r="BB696" t="str">
        <f t="shared" si="73"/>
        <v>1200</v>
      </c>
      <c r="BC696">
        <v>1</v>
      </c>
      <c r="BD696" t="str">
        <f t="shared" si="78"/>
        <v xml:space="preserve">N655WP  </v>
      </c>
      <c r="BE696">
        <v>1</v>
      </c>
      <c r="BG696">
        <v>0</v>
      </c>
      <c r="BH696">
        <v>0</v>
      </c>
      <c r="BI696">
        <v>0</v>
      </c>
      <c r="BJ696">
        <v>1725</v>
      </c>
      <c r="BK696">
        <v>-75</v>
      </c>
      <c r="BL696" t="s">
        <v>148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>"20:19:52.318"</f>
        <v>20:19:52.318</v>
      </c>
      <c r="CF696">
        <v>317615622</v>
      </c>
      <c r="CS696">
        <v>3</v>
      </c>
      <c r="CT696">
        <v>2</v>
      </c>
      <c r="CU696">
        <v>0</v>
      </c>
      <c r="CV696">
        <v>2</v>
      </c>
      <c r="CW696">
        <v>0</v>
      </c>
      <c r="CX696">
        <v>7</v>
      </c>
      <c r="CY696">
        <v>7</v>
      </c>
      <c r="CZ696" t="s">
        <v>131</v>
      </c>
      <c r="DA696">
        <v>404</v>
      </c>
      <c r="DB696">
        <v>0</v>
      </c>
      <c r="DC696" t="s">
        <v>152</v>
      </c>
      <c r="DD696" t="s">
        <v>153</v>
      </c>
      <c r="DG696">
        <v>13935656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25">
      <c r="A697" t="str">
        <f>"10/06/2022 20:19:52.569"</f>
        <v>10/06/2022 20:19:52.569</v>
      </c>
      <c r="C697" t="str">
        <f t="shared" si="77"/>
        <v>FFDFD3C0</v>
      </c>
      <c r="D697" t="s">
        <v>123</v>
      </c>
      <c r="E697">
        <v>25</v>
      </c>
      <c r="H697">
        <v>100</v>
      </c>
      <c r="I697" t="s">
        <v>124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"20:19:52.313"</f>
        <v>20:19:52.313</v>
      </c>
      <c r="T697" t="str">
        <f>"20:19:51.813"</f>
        <v>20:19:51.813</v>
      </c>
      <c r="U697" t="str">
        <f t="shared" si="72"/>
        <v>A8A14F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9</v>
      </c>
      <c r="AF697" t="s">
        <v>125</v>
      </c>
      <c r="AG697">
        <v>0</v>
      </c>
      <c r="AH697">
        <v>3</v>
      </c>
      <c r="AI697">
        <v>1</v>
      </c>
      <c r="AJ697">
        <v>0</v>
      </c>
      <c r="AK697" t="s">
        <v>608</v>
      </c>
      <c r="AL697">
        <v>36.136544000000001</v>
      </c>
      <c r="AM697" t="s">
        <v>609</v>
      </c>
      <c r="AN697">
        <v>-79.935601000000005</v>
      </c>
      <c r="AO697">
        <v>100</v>
      </c>
      <c r="AP697">
        <v>1800</v>
      </c>
      <c r="AQ697" t="s">
        <v>129</v>
      </c>
      <c r="AR697">
        <v>56</v>
      </c>
      <c r="AS697">
        <v>56</v>
      </c>
      <c r="AT697">
        <v>-128</v>
      </c>
      <c r="BB697" t="str">
        <f t="shared" si="73"/>
        <v>1200</v>
      </c>
      <c r="BC697">
        <v>1</v>
      </c>
      <c r="BD697" t="str">
        <f t="shared" si="78"/>
        <v xml:space="preserve">N655WP  </v>
      </c>
      <c r="BE697">
        <v>1</v>
      </c>
      <c r="BG697">
        <v>0</v>
      </c>
      <c r="BH697">
        <v>0</v>
      </c>
      <c r="BI697">
        <v>0</v>
      </c>
      <c r="BJ697">
        <v>1725</v>
      </c>
      <c r="BK697">
        <v>-75</v>
      </c>
      <c r="BL697" t="s">
        <v>180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>"20:19:52.318"</f>
        <v>20:19:52.318</v>
      </c>
      <c r="CF697">
        <v>317671124</v>
      </c>
      <c r="CS697">
        <v>3</v>
      </c>
      <c r="CT697">
        <v>2</v>
      </c>
      <c r="CU697">
        <v>0</v>
      </c>
      <c r="CV697">
        <v>2</v>
      </c>
      <c r="CW697">
        <v>0</v>
      </c>
      <c r="CX697">
        <v>7</v>
      </c>
      <c r="CY697">
        <v>7</v>
      </c>
      <c r="CZ697" t="s">
        <v>131</v>
      </c>
      <c r="DA697">
        <v>403</v>
      </c>
      <c r="DB697">
        <v>0</v>
      </c>
      <c r="DC697" t="s">
        <v>199</v>
      </c>
      <c r="DD697" t="s">
        <v>200</v>
      </c>
      <c r="DG697">
        <v>390902</v>
      </c>
      <c r="DI697">
        <v>0</v>
      </c>
      <c r="DJ697">
        <v>0</v>
      </c>
      <c r="DK697">
        <v>1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25">
      <c r="A698" t="str">
        <f>"10/06/2022 20:19:52.569"</f>
        <v>10/06/2022 20:19:52.569</v>
      </c>
      <c r="C698" t="str">
        <f t="shared" si="77"/>
        <v>FFDFD3C0</v>
      </c>
      <c r="D698" t="s">
        <v>134</v>
      </c>
      <c r="E698">
        <v>4</v>
      </c>
      <c r="F698">
        <v>1004</v>
      </c>
      <c r="G698" t="s">
        <v>135</v>
      </c>
      <c r="J698" t="s">
        <v>136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"20:19:52.313"</f>
        <v>20:19:52.313</v>
      </c>
      <c r="T698" t="str">
        <f>"20:19:51.813"</f>
        <v>20:19:51.813</v>
      </c>
      <c r="U698" t="str">
        <f t="shared" si="72"/>
        <v>A8A14F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9</v>
      </c>
      <c r="AF698" t="s">
        <v>125</v>
      </c>
      <c r="AG698">
        <v>0</v>
      </c>
      <c r="AH698">
        <v>3</v>
      </c>
      <c r="AI698">
        <v>1</v>
      </c>
      <c r="AJ698">
        <v>0</v>
      </c>
      <c r="AK698" t="s">
        <v>608</v>
      </c>
      <c r="AL698">
        <v>36.136544000000001</v>
      </c>
      <c r="AM698" t="s">
        <v>609</v>
      </c>
      <c r="AN698">
        <v>-79.935601000000005</v>
      </c>
      <c r="AO698">
        <v>100</v>
      </c>
      <c r="AP698">
        <v>1800</v>
      </c>
      <c r="AQ698" t="s">
        <v>129</v>
      </c>
      <c r="AR698">
        <v>56</v>
      </c>
      <c r="AS698">
        <v>56</v>
      </c>
      <c r="AT698">
        <v>-128</v>
      </c>
      <c r="BB698" t="str">
        <f t="shared" si="73"/>
        <v>1200</v>
      </c>
      <c r="BC698">
        <v>1</v>
      </c>
      <c r="BD698" t="str">
        <f t="shared" si="78"/>
        <v xml:space="preserve">N655WP  </v>
      </c>
      <c r="BE698">
        <v>1</v>
      </c>
      <c r="BG698">
        <v>0</v>
      </c>
      <c r="BH698">
        <v>0</v>
      </c>
      <c r="BI698">
        <v>0</v>
      </c>
      <c r="BJ698">
        <v>1725</v>
      </c>
      <c r="BK698">
        <v>-75</v>
      </c>
      <c r="BL698" t="s">
        <v>180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>"20:19:52.318"</f>
        <v>20:19:52.318</v>
      </c>
      <c r="CF698">
        <v>317671124</v>
      </c>
      <c r="CS698">
        <v>3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131</v>
      </c>
      <c r="DA698">
        <v>403</v>
      </c>
      <c r="DB698">
        <v>0</v>
      </c>
      <c r="DC698" t="s">
        <v>199</v>
      </c>
      <c r="DD698" t="s">
        <v>200</v>
      </c>
      <c r="DG698">
        <v>390902</v>
      </c>
      <c r="DI698">
        <v>0</v>
      </c>
      <c r="DJ698">
        <v>0</v>
      </c>
      <c r="DK698">
        <v>1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25">
      <c r="A699" t="str">
        <f>"10/06/2022 20:19:52.569"</f>
        <v>10/06/2022 20:19:52.569</v>
      </c>
      <c r="C699" t="str">
        <f t="shared" si="77"/>
        <v>FFDFD3C0</v>
      </c>
      <c r="D699" t="s">
        <v>123</v>
      </c>
      <c r="E699">
        <v>27</v>
      </c>
      <c r="H699">
        <v>102</v>
      </c>
      <c r="I699" t="s">
        <v>151</v>
      </c>
      <c r="J699" t="s">
        <v>125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"20:19:52.313"</f>
        <v>20:19:52.313</v>
      </c>
      <c r="T699" t="str">
        <f>"20:19:51.813"</f>
        <v>20:19:51.813</v>
      </c>
      <c r="U699" t="str">
        <f t="shared" si="72"/>
        <v>A8A14F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9</v>
      </c>
      <c r="AF699" t="s">
        <v>125</v>
      </c>
      <c r="AG699">
        <v>0</v>
      </c>
      <c r="AH699">
        <v>3</v>
      </c>
      <c r="AI699">
        <v>1</v>
      </c>
      <c r="AJ699">
        <v>0</v>
      </c>
      <c r="AK699" t="s">
        <v>608</v>
      </c>
      <c r="AL699">
        <v>36.136544000000001</v>
      </c>
      <c r="AM699" t="s">
        <v>609</v>
      </c>
      <c r="AN699">
        <v>-79.935601000000005</v>
      </c>
      <c r="AO699">
        <v>100</v>
      </c>
      <c r="AP699">
        <v>1800</v>
      </c>
      <c r="AQ699" t="s">
        <v>129</v>
      </c>
      <c r="AR699">
        <v>56</v>
      </c>
      <c r="AS699">
        <v>56</v>
      </c>
      <c r="AT699">
        <v>-128</v>
      </c>
      <c r="BB699" t="str">
        <f t="shared" si="73"/>
        <v>1200</v>
      </c>
      <c r="BC699">
        <v>1</v>
      </c>
      <c r="BD699" t="str">
        <f t="shared" si="78"/>
        <v xml:space="preserve">N655WP  </v>
      </c>
      <c r="BE699">
        <v>1</v>
      </c>
      <c r="BG699">
        <v>0</v>
      </c>
      <c r="BH699">
        <v>0</v>
      </c>
      <c r="BI699">
        <v>0</v>
      </c>
      <c r="BJ699">
        <v>1725</v>
      </c>
      <c r="BK699">
        <v>-75</v>
      </c>
      <c r="BL699" t="s">
        <v>180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>"20:19:52.318"</f>
        <v>20:19:52.318</v>
      </c>
      <c r="CF699">
        <v>317671124</v>
      </c>
      <c r="CS699">
        <v>3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131</v>
      </c>
      <c r="DA699">
        <v>403</v>
      </c>
      <c r="DB699">
        <v>0</v>
      </c>
      <c r="DC699" t="s">
        <v>199</v>
      </c>
      <c r="DD699" t="s">
        <v>200</v>
      </c>
      <c r="DG699">
        <v>390902</v>
      </c>
      <c r="DI699">
        <v>0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25">
      <c r="A700" t="str">
        <f>"10/06/2022 20:19:53.459"</f>
        <v>10/06/2022 20:19:53.459</v>
      </c>
      <c r="C700" t="str">
        <f t="shared" si="77"/>
        <v>FFDFD3C0</v>
      </c>
      <c r="D700" t="s">
        <v>134</v>
      </c>
      <c r="E700">
        <v>4</v>
      </c>
      <c r="F700">
        <v>1004</v>
      </c>
      <c r="G700" t="s">
        <v>135</v>
      </c>
      <c r="J700" t="s">
        <v>136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"20:19:53.172"</f>
        <v>20:19:53.172</v>
      </c>
      <c r="T700" t="str">
        <f>"20:19:52.972"</f>
        <v>20:19:52.972</v>
      </c>
      <c r="U700" t="str">
        <f t="shared" si="72"/>
        <v>A8A14F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9</v>
      </c>
      <c r="AF700" t="s">
        <v>125</v>
      </c>
      <c r="AG700">
        <v>0</v>
      </c>
      <c r="AH700">
        <v>3</v>
      </c>
      <c r="AI700">
        <v>1</v>
      </c>
      <c r="AJ700">
        <v>0</v>
      </c>
      <c r="AK700" t="s">
        <v>610</v>
      </c>
      <c r="AL700">
        <v>36.136736999999997</v>
      </c>
      <c r="AM700" t="s">
        <v>611</v>
      </c>
      <c r="AN700">
        <v>-79.935299999999998</v>
      </c>
      <c r="AO700">
        <v>100</v>
      </c>
      <c r="AP700">
        <v>1800</v>
      </c>
      <c r="AQ700" t="s">
        <v>129</v>
      </c>
      <c r="AR700">
        <v>56</v>
      </c>
      <c r="AS700">
        <v>56</v>
      </c>
      <c r="AT700">
        <v>128</v>
      </c>
      <c r="BB700" t="str">
        <f t="shared" si="73"/>
        <v>1200</v>
      </c>
      <c r="BC700">
        <v>1</v>
      </c>
      <c r="BD700" t="str">
        <f t="shared" si="78"/>
        <v xml:space="preserve">N655WP  </v>
      </c>
      <c r="BE700">
        <v>1</v>
      </c>
      <c r="BG700">
        <v>0</v>
      </c>
      <c r="BH700">
        <v>0</v>
      </c>
      <c r="BI700">
        <v>0</v>
      </c>
      <c r="BJ700">
        <v>1725</v>
      </c>
      <c r="BK700">
        <v>-75</v>
      </c>
      <c r="BL700" t="s">
        <v>180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>"20:19:53.173"</f>
        <v>20:19:53.173</v>
      </c>
      <c r="CF700">
        <v>172587845</v>
      </c>
      <c r="CS700">
        <v>3</v>
      </c>
      <c r="CT700">
        <v>2</v>
      </c>
      <c r="CU700">
        <v>0</v>
      </c>
      <c r="CV700">
        <v>2</v>
      </c>
      <c r="CW700">
        <v>0</v>
      </c>
      <c r="CX700">
        <v>7</v>
      </c>
      <c r="CY700">
        <v>7</v>
      </c>
      <c r="CZ700" t="s">
        <v>131</v>
      </c>
      <c r="DA700">
        <v>403</v>
      </c>
      <c r="DB700">
        <v>0</v>
      </c>
      <c r="DC700" t="s">
        <v>199</v>
      </c>
      <c r="DD700" t="s">
        <v>200</v>
      </c>
      <c r="DG700">
        <v>392397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25">
      <c r="A701" t="str">
        <f>"10/06/2022 20:19:54.522"</f>
        <v>10/06/2022 20:19:54.522</v>
      </c>
      <c r="C701" t="str">
        <f t="shared" si="77"/>
        <v>FFDFD3C0</v>
      </c>
      <c r="D701" t="s">
        <v>123</v>
      </c>
      <c r="E701">
        <v>27</v>
      </c>
      <c r="H701">
        <v>102</v>
      </c>
      <c r="I701" t="s">
        <v>151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"20:19:54.156"</f>
        <v>20:19:54.156</v>
      </c>
      <c r="T701" t="str">
        <f>"20:19:53.856"</f>
        <v>20:19:53.856</v>
      </c>
      <c r="U701" t="str">
        <f t="shared" si="72"/>
        <v>A8A14F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9</v>
      </c>
      <c r="AF701" t="s">
        <v>125</v>
      </c>
      <c r="AG701">
        <v>0</v>
      </c>
      <c r="AH701">
        <v>3</v>
      </c>
      <c r="AI701">
        <v>1</v>
      </c>
      <c r="AJ701">
        <v>0</v>
      </c>
      <c r="AK701" t="s">
        <v>612</v>
      </c>
      <c r="AL701">
        <v>36.137016000000003</v>
      </c>
      <c r="AM701" t="s">
        <v>613</v>
      </c>
      <c r="AN701">
        <v>-79.934978000000001</v>
      </c>
      <c r="AO701">
        <v>100</v>
      </c>
      <c r="AP701">
        <v>1800</v>
      </c>
      <c r="AQ701" t="s">
        <v>129</v>
      </c>
      <c r="AR701">
        <v>56</v>
      </c>
      <c r="AS701">
        <v>55</v>
      </c>
      <c r="AT701">
        <v>384</v>
      </c>
      <c r="BB701" t="str">
        <f t="shared" si="73"/>
        <v>1200</v>
      </c>
      <c r="BC701">
        <v>1</v>
      </c>
      <c r="BD701" t="str">
        <f t="shared" si="78"/>
        <v xml:space="preserve">N655WP  </v>
      </c>
      <c r="BE701">
        <v>1</v>
      </c>
      <c r="BG701">
        <v>0</v>
      </c>
      <c r="BH701">
        <v>0</v>
      </c>
      <c r="BI701">
        <v>0</v>
      </c>
      <c r="BJ701">
        <v>1725</v>
      </c>
      <c r="BK701">
        <v>-75</v>
      </c>
      <c r="BL701" t="s">
        <v>180</v>
      </c>
      <c r="BM701">
        <v>1</v>
      </c>
      <c r="BN701">
        <v>1</v>
      </c>
      <c r="BO701">
        <v>1</v>
      </c>
      <c r="BP701">
        <v>0</v>
      </c>
      <c r="BS701">
        <v>0</v>
      </c>
      <c r="BT701">
        <v>0</v>
      </c>
      <c r="BU701">
        <v>0</v>
      </c>
      <c r="CE701" t="str">
        <f>"20:19:54.162"</f>
        <v>20:19:54.162</v>
      </c>
      <c r="CF701">
        <v>162436219</v>
      </c>
      <c r="CS701">
        <v>3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131</v>
      </c>
      <c r="DA701">
        <v>404</v>
      </c>
      <c r="DB701">
        <v>0</v>
      </c>
      <c r="DC701" t="s">
        <v>152</v>
      </c>
      <c r="DD701" t="s">
        <v>153</v>
      </c>
      <c r="DG701">
        <v>13936066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25">
      <c r="A702" t="str">
        <f>"10/06/2022 20:19:54.522"</f>
        <v>10/06/2022 20:19:54.522</v>
      </c>
      <c r="C702" t="str">
        <f t="shared" si="77"/>
        <v>FFDFD3C0</v>
      </c>
      <c r="D702" t="s">
        <v>123</v>
      </c>
      <c r="E702">
        <v>25</v>
      </c>
      <c r="H702">
        <v>100</v>
      </c>
      <c r="I702" t="s">
        <v>124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"20:19:54.156"</f>
        <v>20:19:54.156</v>
      </c>
      <c r="T702" t="str">
        <f>"20:19:53.856"</f>
        <v>20:19:53.856</v>
      </c>
      <c r="U702" t="str">
        <f t="shared" si="72"/>
        <v>A8A14F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9</v>
      </c>
      <c r="AF702" t="s">
        <v>125</v>
      </c>
      <c r="AG702">
        <v>0</v>
      </c>
      <c r="AH702">
        <v>3</v>
      </c>
      <c r="AI702">
        <v>1</v>
      </c>
      <c r="AJ702">
        <v>0</v>
      </c>
      <c r="AK702" t="s">
        <v>612</v>
      </c>
      <c r="AL702">
        <v>36.137016000000003</v>
      </c>
      <c r="AM702" t="s">
        <v>613</v>
      </c>
      <c r="AN702">
        <v>-79.934978000000001</v>
      </c>
      <c r="AO702">
        <v>100</v>
      </c>
      <c r="AP702">
        <v>1800</v>
      </c>
      <c r="AQ702" t="s">
        <v>129</v>
      </c>
      <c r="AR702">
        <v>56</v>
      </c>
      <c r="AS702">
        <v>55</v>
      </c>
      <c r="AT702">
        <v>384</v>
      </c>
      <c r="BB702" t="str">
        <f t="shared" si="73"/>
        <v>1200</v>
      </c>
      <c r="BC702">
        <v>1</v>
      </c>
      <c r="BD702" t="str">
        <f t="shared" si="78"/>
        <v xml:space="preserve">N655WP  </v>
      </c>
      <c r="BE702">
        <v>1</v>
      </c>
      <c r="BG702">
        <v>0</v>
      </c>
      <c r="BH702">
        <v>0</v>
      </c>
      <c r="BI702">
        <v>0</v>
      </c>
      <c r="BJ702">
        <v>1725</v>
      </c>
      <c r="BK702">
        <v>-75</v>
      </c>
      <c r="BL702" t="s">
        <v>180</v>
      </c>
      <c r="BM702">
        <v>1</v>
      </c>
      <c r="BN702">
        <v>1</v>
      </c>
      <c r="BO702">
        <v>1</v>
      </c>
      <c r="BP702">
        <v>0</v>
      </c>
      <c r="BS702">
        <v>0</v>
      </c>
      <c r="BT702">
        <v>0</v>
      </c>
      <c r="BU702">
        <v>0</v>
      </c>
      <c r="CE702" t="str">
        <f>"20:19:54.162"</f>
        <v>20:19:54.162</v>
      </c>
      <c r="CF702">
        <v>162436219</v>
      </c>
      <c r="CS702">
        <v>3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131</v>
      </c>
      <c r="DA702">
        <v>404</v>
      </c>
      <c r="DB702">
        <v>0</v>
      </c>
      <c r="DC702" t="s">
        <v>152</v>
      </c>
      <c r="DD702" t="s">
        <v>153</v>
      </c>
      <c r="DG702">
        <v>13936066</v>
      </c>
      <c r="DI702">
        <v>0</v>
      </c>
      <c r="DJ702">
        <v>0</v>
      </c>
      <c r="DK702">
        <v>1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25">
      <c r="A703" t="str">
        <f>"10/06/2022 20:19:54.522"</f>
        <v>10/06/2022 20:19:54.522</v>
      </c>
      <c r="C703" t="str">
        <f t="shared" si="77"/>
        <v>FFDFD3C0</v>
      </c>
      <c r="D703" t="s">
        <v>134</v>
      </c>
      <c r="E703">
        <v>4</v>
      </c>
      <c r="F703">
        <v>1004</v>
      </c>
      <c r="G703" t="s">
        <v>135</v>
      </c>
      <c r="J703" t="s">
        <v>136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"20:19:54.156"</f>
        <v>20:19:54.156</v>
      </c>
      <c r="T703" t="str">
        <f>"20:19:53.856"</f>
        <v>20:19:53.856</v>
      </c>
      <c r="U703" t="str">
        <f t="shared" si="72"/>
        <v>A8A14F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9</v>
      </c>
      <c r="AF703" t="s">
        <v>125</v>
      </c>
      <c r="AG703">
        <v>0</v>
      </c>
      <c r="AH703">
        <v>3</v>
      </c>
      <c r="AI703">
        <v>1</v>
      </c>
      <c r="AJ703">
        <v>0</v>
      </c>
      <c r="AK703" t="s">
        <v>612</v>
      </c>
      <c r="AL703">
        <v>36.137016000000003</v>
      </c>
      <c r="AM703" t="s">
        <v>613</v>
      </c>
      <c r="AN703">
        <v>-79.934978000000001</v>
      </c>
      <c r="AO703">
        <v>100</v>
      </c>
      <c r="AP703">
        <v>1800</v>
      </c>
      <c r="AQ703" t="s">
        <v>129</v>
      </c>
      <c r="AR703">
        <v>56</v>
      </c>
      <c r="AS703">
        <v>55</v>
      </c>
      <c r="AT703">
        <v>384</v>
      </c>
      <c r="BB703" t="str">
        <f t="shared" si="73"/>
        <v>1200</v>
      </c>
      <c r="BC703">
        <v>1</v>
      </c>
      <c r="BD703" t="str">
        <f t="shared" si="78"/>
        <v xml:space="preserve">N655WP  </v>
      </c>
      <c r="BE703">
        <v>1</v>
      </c>
      <c r="BG703">
        <v>0</v>
      </c>
      <c r="BH703">
        <v>0</v>
      </c>
      <c r="BI703">
        <v>0</v>
      </c>
      <c r="BJ703">
        <v>1725</v>
      </c>
      <c r="BK703">
        <v>-75</v>
      </c>
      <c r="BL703" t="s">
        <v>180</v>
      </c>
      <c r="BM703">
        <v>1</v>
      </c>
      <c r="BN703">
        <v>1</v>
      </c>
      <c r="BO703">
        <v>1</v>
      </c>
      <c r="BP703">
        <v>0</v>
      </c>
      <c r="BS703">
        <v>0</v>
      </c>
      <c r="BT703">
        <v>0</v>
      </c>
      <c r="BU703">
        <v>0</v>
      </c>
      <c r="CE703" t="str">
        <f>"20:19:54.162"</f>
        <v>20:19:54.162</v>
      </c>
      <c r="CF703">
        <v>162436219</v>
      </c>
      <c r="CS703">
        <v>3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404</v>
      </c>
      <c r="DB703">
        <v>0</v>
      </c>
      <c r="DC703" t="s">
        <v>152</v>
      </c>
      <c r="DD703" t="s">
        <v>153</v>
      </c>
      <c r="DG703">
        <v>13936066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25">
      <c r="A704" t="str">
        <f>"10/06/2022 20:19:54.584"</f>
        <v>10/06/2022 20:19:54.584</v>
      </c>
      <c r="C704" t="str">
        <f t="shared" si="77"/>
        <v>FFDFD3C0</v>
      </c>
      <c r="D704" t="s">
        <v>134</v>
      </c>
      <c r="E704">
        <v>5</v>
      </c>
      <c r="F704">
        <v>1005</v>
      </c>
      <c r="G704" t="s">
        <v>155</v>
      </c>
      <c r="J704" t="s">
        <v>136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"20:19:54.156"</f>
        <v>20:19:54.156</v>
      </c>
      <c r="T704" t="str">
        <f>"20:19:53.856"</f>
        <v>20:19:53.856</v>
      </c>
      <c r="U704" t="str">
        <f t="shared" si="72"/>
        <v>A8A14F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9</v>
      </c>
      <c r="AF704" t="s">
        <v>145</v>
      </c>
      <c r="AG704">
        <v>0</v>
      </c>
      <c r="AH704">
        <v>3</v>
      </c>
      <c r="AI704">
        <v>1</v>
      </c>
      <c r="AJ704">
        <v>0</v>
      </c>
      <c r="AK704" t="s">
        <v>612</v>
      </c>
      <c r="AL704">
        <v>36.137016000000003</v>
      </c>
      <c r="AM704" t="s">
        <v>613</v>
      </c>
      <c r="AN704">
        <v>-79.934978000000001</v>
      </c>
      <c r="AO704">
        <v>100</v>
      </c>
      <c r="AP704">
        <v>1800</v>
      </c>
      <c r="AQ704" t="s">
        <v>129</v>
      </c>
      <c r="AR704">
        <v>56</v>
      </c>
      <c r="AS704">
        <v>55</v>
      </c>
      <c r="AT704">
        <v>384</v>
      </c>
      <c r="BB704" t="str">
        <f t="shared" si="73"/>
        <v>1200</v>
      </c>
      <c r="BC704">
        <v>1</v>
      </c>
      <c r="BD704" t="str">
        <f t="shared" si="78"/>
        <v xml:space="preserve">N655WP  </v>
      </c>
      <c r="BE704">
        <v>1</v>
      </c>
      <c r="BG704">
        <v>0</v>
      </c>
      <c r="BH704">
        <v>0</v>
      </c>
      <c r="BI704">
        <v>0</v>
      </c>
      <c r="BJ704">
        <v>1725</v>
      </c>
      <c r="BK704">
        <v>-75</v>
      </c>
      <c r="BL704" t="s">
        <v>148</v>
      </c>
      <c r="BM704">
        <v>1</v>
      </c>
      <c r="BN704">
        <v>1</v>
      </c>
      <c r="BO704">
        <v>1</v>
      </c>
      <c r="BP704">
        <v>0</v>
      </c>
      <c r="BS704">
        <v>0</v>
      </c>
      <c r="BT704">
        <v>0</v>
      </c>
      <c r="BU704">
        <v>0</v>
      </c>
      <c r="CE704" t="str">
        <f>"20:19:54.162"</f>
        <v>20:19:54.162</v>
      </c>
      <c r="CF704">
        <v>162436219</v>
      </c>
      <c r="CS704">
        <v>3</v>
      </c>
      <c r="CT704">
        <v>2</v>
      </c>
      <c r="CU704">
        <v>0</v>
      </c>
      <c r="CV704">
        <v>2</v>
      </c>
      <c r="CW704">
        <v>0</v>
      </c>
      <c r="CX704">
        <v>7</v>
      </c>
      <c r="CY704">
        <v>7</v>
      </c>
      <c r="CZ704" t="s">
        <v>131</v>
      </c>
      <c r="DA704">
        <v>404</v>
      </c>
      <c r="DB704">
        <v>0</v>
      </c>
      <c r="DC704" t="s">
        <v>152</v>
      </c>
      <c r="DD704" t="s">
        <v>153</v>
      </c>
      <c r="DG704">
        <v>13936066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25">
      <c r="A705" t="str">
        <f>"10/06/2022 20:19:55.741"</f>
        <v>10/06/2022 20:19:55.741</v>
      </c>
      <c r="C705" t="str">
        <f t="shared" si="77"/>
        <v>FFDFD3C0</v>
      </c>
      <c r="D705" t="s">
        <v>123</v>
      </c>
      <c r="E705">
        <v>27</v>
      </c>
      <c r="H705">
        <v>102</v>
      </c>
      <c r="I705" t="s">
        <v>151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ref="S705:T707" si="82">"20:19:55.266"</f>
        <v>20:19:55.266</v>
      </c>
      <c r="T705" t="str">
        <f t="shared" si="82"/>
        <v>20:19:55.266</v>
      </c>
      <c r="U705" t="str">
        <f t="shared" si="72"/>
        <v>A8A14F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9</v>
      </c>
      <c r="AF705" t="s">
        <v>125</v>
      </c>
      <c r="AG705">
        <v>0</v>
      </c>
      <c r="AH705">
        <v>3</v>
      </c>
      <c r="AI705">
        <v>1</v>
      </c>
      <c r="AJ705">
        <v>0</v>
      </c>
      <c r="AK705" t="s">
        <v>614</v>
      </c>
      <c r="AL705">
        <v>36.137295000000002</v>
      </c>
      <c r="AM705" t="s">
        <v>615</v>
      </c>
      <c r="AN705">
        <v>-79.934657000000001</v>
      </c>
      <c r="AO705">
        <v>100</v>
      </c>
      <c r="AP705">
        <v>1800</v>
      </c>
      <c r="AQ705" t="s">
        <v>129</v>
      </c>
      <c r="AR705">
        <v>55</v>
      </c>
      <c r="AS705">
        <v>54</v>
      </c>
      <c r="AT705">
        <v>384</v>
      </c>
      <c r="BB705" t="str">
        <f t="shared" si="73"/>
        <v>1200</v>
      </c>
      <c r="BC705">
        <v>1</v>
      </c>
      <c r="BD705" t="str">
        <f t="shared" si="78"/>
        <v xml:space="preserve">N655WP  </v>
      </c>
      <c r="BE705">
        <v>1</v>
      </c>
      <c r="BG705">
        <v>0</v>
      </c>
      <c r="BH705">
        <v>0</v>
      </c>
      <c r="BI705">
        <v>0</v>
      </c>
      <c r="BJ705">
        <v>1750</v>
      </c>
      <c r="BK705">
        <v>-50</v>
      </c>
      <c r="BL705" t="s">
        <v>180</v>
      </c>
      <c r="BM705">
        <v>1</v>
      </c>
      <c r="BN705">
        <v>1</v>
      </c>
      <c r="BO705">
        <v>1</v>
      </c>
      <c r="BP705">
        <v>0</v>
      </c>
      <c r="BS705">
        <v>0</v>
      </c>
      <c r="BT705">
        <v>0</v>
      </c>
      <c r="BU705">
        <v>0</v>
      </c>
      <c r="CE705" t="str">
        <f>"20:19:55.272"</f>
        <v>20:19:55.272</v>
      </c>
      <c r="CF705">
        <v>272383294</v>
      </c>
      <c r="CS705">
        <v>3</v>
      </c>
      <c r="CT705">
        <v>2</v>
      </c>
      <c r="CU705">
        <v>0</v>
      </c>
      <c r="CV705">
        <v>2</v>
      </c>
      <c r="CW705">
        <v>0</v>
      </c>
      <c r="CX705">
        <v>6</v>
      </c>
      <c r="CY705">
        <v>7</v>
      </c>
      <c r="CZ705" t="s">
        <v>131</v>
      </c>
      <c r="DA705">
        <v>403</v>
      </c>
      <c r="DB705">
        <v>0</v>
      </c>
      <c r="DC705" t="s">
        <v>199</v>
      </c>
      <c r="DD705" t="s">
        <v>200</v>
      </c>
      <c r="DG705">
        <v>396275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25">
      <c r="A706" t="str">
        <f>"10/06/2022 20:19:55.772"</f>
        <v>10/06/2022 20:19:55.772</v>
      </c>
      <c r="C706" t="str">
        <f t="shared" si="77"/>
        <v>FFDFD3C0</v>
      </c>
      <c r="D706" t="s">
        <v>123</v>
      </c>
      <c r="E706">
        <v>25</v>
      </c>
      <c r="H706">
        <v>100</v>
      </c>
      <c r="I706" t="s">
        <v>124</v>
      </c>
      <c r="J706" t="s">
        <v>125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82"/>
        <v>20:19:55.266</v>
      </c>
      <c r="T706" t="str">
        <f t="shared" si="82"/>
        <v>20:19:55.266</v>
      </c>
      <c r="U706" t="str">
        <f t="shared" ref="U706:U769" si="83">"A8A14F"</f>
        <v>A8A14F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9</v>
      </c>
      <c r="AF706" t="s">
        <v>125</v>
      </c>
      <c r="AG706">
        <v>0</v>
      </c>
      <c r="AH706">
        <v>3</v>
      </c>
      <c r="AI706">
        <v>1</v>
      </c>
      <c r="AJ706">
        <v>0</v>
      </c>
      <c r="AK706" t="s">
        <v>614</v>
      </c>
      <c r="AL706">
        <v>36.137295000000002</v>
      </c>
      <c r="AM706" t="s">
        <v>615</v>
      </c>
      <c r="AN706">
        <v>-79.934657000000001</v>
      </c>
      <c r="AO706">
        <v>100</v>
      </c>
      <c r="AP706">
        <v>1800</v>
      </c>
      <c r="AQ706" t="s">
        <v>129</v>
      </c>
      <c r="AR706">
        <v>55</v>
      </c>
      <c r="AS706">
        <v>54</v>
      </c>
      <c r="AT706">
        <v>384</v>
      </c>
      <c r="BB706" t="str">
        <f t="shared" ref="BB706:BB769" si="84">"1200"</f>
        <v>1200</v>
      </c>
      <c r="BC706">
        <v>1</v>
      </c>
      <c r="BD706" t="str">
        <f t="shared" si="78"/>
        <v xml:space="preserve">N655WP  </v>
      </c>
      <c r="BE706">
        <v>1</v>
      </c>
      <c r="BG706">
        <v>0</v>
      </c>
      <c r="BH706">
        <v>0</v>
      </c>
      <c r="BI706">
        <v>0</v>
      </c>
      <c r="BJ706">
        <v>1750</v>
      </c>
      <c r="BK706">
        <v>-50</v>
      </c>
      <c r="BL706" t="s">
        <v>180</v>
      </c>
      <c r="BM706">
        <v>1</v>
      </c>
      <c r="BN706">
        <v>1</v>
      </c>
      <c r="BO706">
        <v>1</v>
      </c>
      <c r="BP706">
        <v>0</v>
      </c>
      <c r="BS706">
        <v>0</v>
      </c>
      <c r="BT706">
        <v>0</v>
      </c>
      <c r="BU706">
        <v>0</v>
      </c>
      <c r="CE706" t="str">
        <f>"20:19:55.272"</f>
        <v>20:19:55.272</v>
      </c>
      <c r="CF706">
        <v>272383294</v>
      </c>
      <c r="CS706">
        <v>3</v>
      </c>
      <c r="CT706">
        <v>2</v>
      </c>
      <c r="CU706">
        <v>0</v>
      </c>
      <c r="CV706">
        <v>2</v>
      </c>
      <c r="CW706">
        <v>0</v>
      </c>
      <c r="CX706">
        <v>6</v>
      </c>
      <c r="CY706">
        <v>7</v>
      </c>
      <c r="CZ706" t="s">
        <v>131</v>
      </c>
      <c r="DA706">
        <v>403</v>
      </c>
      <c r="DB706">
        <v>0</v>
      </c>
      <c r="DC706" t="s">
        <v>199</v>
      </c>
      <c r="DD706" t="s">
        <v>200</v>
      </c>
      <c r="DG706">
        <v>396275</v>
      </c>
      <c r="DI706">
        <v>0</v>
      </c>
      <c r="DJ706">
        <v>0</v>
      </c>
      <c r="DK706">
        <v>1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25">
      <c r="A707" t="str">
        <f>"10/06/2022 20:19:55.772"</f>
        <v>10/06/2022 20:19:55.772</v>
      </c>
      <c r="C707" t="str">
        <f t="shared" si="77"/>
        <v>FFDFD3C0</v>
      </c>
      <c r="D707" t="s">
        <v>134</v>
      </c>
      <c r="E707">
        <v>4</v>
      </c>
      <c r="F707">
        <v>1004</v>
      </c>
      <c r="G707" t="s">
        <v>135</v>
      </c>
      <c r="J707" t="s">
        <v>136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82"/>
        <v>20:19:55.266</v>
      </c>
      <c r="T707" t="str">
        <f t="shared" si="82"/>
        <v>20:19:55.266</v>
      </c>
      <c r="U707" t="str">
        <f t="shared" si="83"/>
        <v>A8A14F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9</v>
      </c>
      <c r="AF707" t="s">
        <v>125</v>
      </c>
      <c r="AG707">
        <v>0</v>
      </c>
      <c r="AH707">
        <v>3</v>
      </c>
      <c r="AI707">
        <v>1</v>
      </c>
      <c r="AJ707">
        <v>0</v>
      </c>
      <c r="AK707" t="s">
        <v>614</v>
      </c>
      <c r="AL707">
        <v>36.137295000000002</v>
      </c>
      <c r="AM707" t="s">
        <v>615</v>
      </c>
      <c r="AN707">
        <v>-79.934657000000001</v>
      </c>
      <c r="AO707">
        <v>100</v>
      </c>
      <c r="AP707">
        <v>1800</v>
      </c>
      <c r="AQ707" t="s">
        <v>129</v>
      </c>
      <c r="AR707">
        <v>55</v>
      </c>
      <c r="AS707">
        <v>54</v>
      </c>
      <c r="AT707">
        <v>384</v>
      </c>
      <c r="BB707" t="str">
        <f t="shared" si="84"/>
        <v>1200</v>
      </c>
      <c r="BC707">
        <v>1</v>
      </c>
      <c r="BD707" t="str">
        <f t="shared" si="78"/>
        <v xml:space="preserve">N655WP  </v>
      </c>
      <c r="BE707">
        <v>1</v>
      </c>
      <c r="BG707">
        <v>0</v>
      </c>
      <c r="BH707">
        <v>0</v>
      </c>
      <c r="BI707">
        <v>0</v>
      </c>
      <c r="BJ707">
        <v>1750</v>
      </c>
      <c r="BK707">
        <v>-50</v>
      </c>
      <c r="BL707" t="s">
        <v>180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>"20:19:55.272"</f>
        <v>20:19:55.272</v>
      </c>
      <c r="CF707">
        <v>272383294</v>
      </c>
      <c r="CS707">
        <v>3</v>
      </c>
      <c r="CT707">
        <v>2</v>
      </c>
      <c r="CU707">
        <v>0</v>
      </c>
      <c r="CV707">
        <v>2</v>
      </c>
      <c r="CW707">
        <v>0</v>
      </c>
      <c r="CX707">
        <v>6</v>
      </c>
      <c r="CY707">
        <v>7</v>
      </c>
      <c r="CZ707" t="s">
        <v>131</v>
      </c>
      <c r="DA707">
        <v>403</v>
      </c>
      <c r="DB707">
        <v>0</v>
      </c>
      <c r="DC707" t="s">
        <v>199</v>
      </c>
      <c r="DD707" t="s">
        <v>200</v>
      </c>
      <c r="DG707">
        <v>396275</v>
      </c>
      <c r="DI707">
        <v>0</v>
      </c>
      <c r="DJ707">
        <v>0</v>
      </c>
      <c r="DK707">
        <v>1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25">
      <c r="A708" t="str">
        <f>"10/06/2022 20:19:56.006"</f>
        <v>10/06/2022 20:19:56.006</v>
      </c>
      <c r="C708" t="str">
        <f t="shared" si="77"/>
        <v>FFDFD3C0</v>
      </c>
      <c r="D708" t="s">
        <v>134</v>
      </c>
      <c r="E708">
        <v>5</v>
      </c>
      <c r="F708">
        <v>1005</v>
      </c>
      <c r="G708" t="s">
        <v>155</v>
      </c>
      <c r="J708" t="s">
        <v>136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"20:19:55.703"</f>
        <v>20:19:55.703</v>
      </c>
      <c r="T708" t="str">
        <f>"20:19:55.703"</f>
        <v>20:19:55.703</v>
      </c>
      <c r="U708" t="str">
        <f t="shared" si="83"/>
        <v>A8A14F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9</v>
      </c>
      <c r="AF708" t="s">
        <v>145</v>
      </c>
      <c r="AG708">
        <v>0</v>
      </c>
      <c r="AH708">
        <v>3</v>
      </c>
      <c r="AI708">
        <v>1</v>
      </c>
      <c r="AJ708">
        <v>0</v>
      </c>
      <c r="AK708" t="s">
        <v>616</v>
      </c>
      <c r="AL708">
        <v>36.137380999999998</v>
      </c>
      <c r="AM708" t="s">
        <v>617</v>
      </c>
      <c r="AN708">
        <v>-79.934484999999995</v>
      </c>
      <c r="AO708">
        <v>100</v>
      </c>
      <c r="AP708">
        <v>1800</v>
      </c>
      <c r="AQ708" t="s">
        <v>129</v>
      </c>
      <c r="AR708">
        <v>55</v>
      </c>
      <c r="AS708">
        <v>53</v>
      </c>
      <c r="AT708">
        <v>384</v>
      </c>
      <c r="BB708" t="str">
        <f t="shared" si="84"/>
        <v>1200</v>
      </c>
      <c r="BC708">
        <v>1</v>
      </c>
      <c r="BD708" t="str">
        <f t="shared" si="78"/>
        <v xml:space="preserve">N655WP  </v>
      </c>
      <c r="BE708">
        <v>1</v>
      </c>
      <c r="BG708">
        <v>0</v>
      </c>
      <c r="BH708">
        <v>0</v>
      </c>
      <c r="BI708">
        <v>0</v>
      </c>
      <c r="BJ708">
        <v>1750</v>
      </c>
      <c r="BK708">
        <v>-50</v>
      </c>
      <c r="BL708" t="s">
        <v>148</v>
      </c>
      <c r="BM708">
        <v>1</v>
      </c>
      <c r="BN708">
        <v>1</v>
      </c>
      <c r="BO708">
        <v>1</v>
      </c>
      <c r="BP708">
        <v>0</v>
      </c>
      <c r="BS708">
        <v>0</v>
      </c>
      <c r="BT708">
        <v>0</v>
      </c>
      <c r="BU708">
        <v>0</v>
      </c>
      <c r="CE708" t="str">
        <f>"20:19:55.707"</f>
        <v>20:19:55.707</v>
      </c>
      <c r="CF708">
        <v>707285971</v>
      </c>
      <c r="CS708">
        <v>3</v>
      </c>
      <c r="CT708">
        <v>2</v>
      </c>
      <c r="CU708">
        <v>0</v>
      </c>
      <c r="CV708">
        <v>2</v>
      </c>
      <c r="CW708">
        <v>0</v>
      </c>
      <c r="CX708">
        <v>7</v>
      </c>
      <c r="CY708">
        <v>7</v>
      </c>
      <c r="CZ708" t="s">
        <v>131</v>
      </c>
      <c r="DA708">
        <v>404</v>
      </c>
      <c r="DB708">
        <v>0</v>
      </c>
      <c r="DC708" t="s">
        <v>152</v>
      </c>
      <c r="DD708" t="s">
        <v>153</v>
      </c>
      <c r="DG708">
        <v>13936408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25">
      <c r="A709" t="str">
        <f>"10/06/2022 20:19:56.475"</f>
        <v>10/06/2022 20:19:56.475</v>
      </c>
      <c r="C709" t="str">
        <f t="shared" si="77"/>
        <v>FFDFD3C0</v>
      </c>
      <c r="D709" t="s">
        <v>123</v>
      </c>
      <c r="E709">
        <v>25</v>
      </c>
      <c r="H709">
        <v>100</v>
      </c>
      <c r="I709" t="s">
        <v>124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"20:19:56.258"</f>
        <v>20:19:56.258</v>
      </c>
      <c r="T709" t="str">
        <f>"20:19:55.758"</f>
        <v>20:19:55.758</v>
      </c>
      <c r="U709" t="str">
        <f t="shared" si="83"/>
        <v>A8A14F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9</v>
      </c>
      <c r="AF709" t="s">
        <v>125</v>
      </c>
      <c r="AG709">
        <v>0</v>
      </c>
      <c r="AH709">
        <v>3</v>
      </c>
      <c r="AI709">
        <v>1</v>
      </c>
      <c r="AJ709">
        <v>0</v>
      </c>
      <c r="AK709" t="s">
        <v>618</v>
      </c>
      <c r="AL709">
        <v>36.137509000000001</v>
      </c>
      <c r="AM709" t="s">
        <v>619</v>
      </c>
      <c r="AN709">
        <v>-79.934355999999994</v>
      </c>
      <c r="AO709">
        <v>100</v>
      </c>
      <c r="AP709">
        <v>1800</v>
      </c>
      <c r="AQ709" t="s">
        <v>129</v>
      </c>
      <c r="AR709">
        <v>55</v>
      </c>
      <c r="AS709">
        <v>53</v>
      </c>
      <c r="AT709">
        <v>384</v>
      </c>
      <c r="BB709" t="str">
        <f t="shared" si="84"/>
        <v>1200</v>
      </c>
      <c r="BC709">
        <v>1</v>
      </c>
      <c r="BD709" t="str">
        <f t="shared" si="78"/>
        <v xml:space="preserve">N655WP  </v>
      </c>
      <c r="BE709">
        <v>1</v>
      </c>
      <c r="BG709">
        <v>0</v>
      </c>
      <c r="BH709">
        <v>0</v>
      </c>
      <c r="BI709">
        <v>0</v>
      </c>
      <c r="BJ709">
        <v>1750</v>
      </c>
      <c r="BK709">
        <v>-50</v>
      </c>
      <c r="BL709" t="s">
        <v>180</v>
      </c>
      <c r="BM709">
        <v>1</v>
      </c>
      <c r="BN709">
        <v>1</v>
      </c>
      <c r="BO709">
        <v>1</v>
      </c>
      <c r="BP709">
        <v>0</v>
      </c>
      <c r="BS709">
        <v>0</v>
      </c>
      <c r="BT709">
        <v>0</v>
      </c>
      <c r="BU709">
        <v>0</v>
      </c>
      <c r="CE709" t="str">
        <f>"20:19:56.262"</f>
        <v>20:19:56.262</v>
      </c>
      <c r="CF709">
        <v>262286853</v>
      </c>
      <c r="CS709">
        <v>3</v>
      </c>
      <c r="CT709">
        <v>2</v>
      </c>
      <c r="CU709">
        <v>0</v>
      </c>
      <c r="CV709">
        <v>2</v>
      </c>
      <c r="CW709">
        <v>0</v>
      </c>
      <c r="CX709">
        <v>6</v>
      </c>
      <c r="CY709">
        <v>7</v>
      </c>
      <c r="CZ709" t="s">
        <v>131</v>
      </c>
      <c r="DA709">
        <v>403</v>
      </c>
      <c r="DB709">
        <v>0</v>
      </c>
      <c r="DC709" t="s">
        <v>199</v>
      </c>
      <c r="DD709" t="s">
        <v>200</v>
      </c>
      <c r="DG709">
        <v>398033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25">
      <c r="A710" t="str">
        <f>"10/06/2022 20:19:56.569"</f>
        <v>10/06/2022 20:19:56.569</v>
      </c>
      <c r="C710" t="str">
        <f t="shared" si="77"/>
        <v>FFDFD3C0</v>
      </c>
      <c r="D710" t="s">
        <v>123</v>
      </c>
      <c r="E710">
        <v>27</v>
      </c>
      <c r="H710">
        <v>102</v>
      </c>
      <c r="I710" t="s">
        <v>151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"20:19:56.258"</f>
        <v>20:19:56.258</v>
      </c>
      <c r="T710" t="str">
        <f>"20:19:55.758"</f>
        <v>20:19:55.758</v>
      </c>
      <c r="U710" t="str">
        <f t="shared" si="83"/>
        <v>A8A14F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9</v>
      </c>
      <c r="AF710" t="s">
        <v>125</v>
      </c>
      <c r="AG710">
        <v>0</v>
      </c>
      <c r="AH710">
        <v>3</v>
      </c>
      <c r="AI710">
        <v>1</v>
      </c>
      <c r="AJ710">
        <v>0</v>
      </c>
      <c r="AK710" t="s">
        <v>618</v>
      </c>
      <c r="AL710">
        <v>36.137509000000001</v>
      </c>
      <c r="AM710" t="s">
        <v>619</v>
      </c>
      <c r="AN710">
        <v>-79.934355999999994</v>
      </c>
      <c r="AO710">
        <v>100</v>
      </c>
      <c r="AP710">
        <v>1800</v>
      </c>
      <c r="AQ710" t="s">
        <v>129</v>
      </c>
      <c r="AR710">
        <v>55</v>
      </c>
      <c r="AS710">
        <v>53</v>
      </c>
      <c r="AT710">
        <v>384</v>
      </c>
      <c r="BB710" t="str">
        <f t="shared" si="84"/>
        <v>1200</v>
      </c>
      <c r="BC710">
        <v>1</v>
      </c>
      <c r="BD710" t="str">
        <f t="shared" si="78"/>
        <v xml:space="preserve">N655WP  </v>
      </c>
      <c r="BE710">
        <v>1</v>
      </c>
      <c r="BG710">
        <v>0</v>
      </c>
      <c r="BH710">
        <v>0</v>
      </c>
      <c r="BI710">
        <v>0</v>
      </c>
      <c r="BJ710">
        <v>1750</v>
      </c>
      <c r="BK710">
        <v>-50</v>
      </c>
      <c r="BL710" t="s">
        <v>180</v>
      </c>
      <c r="BM710">
        <v>1</v>
      </c>
      <c r="BN710">
        <v>1</v>
      </c>
      <c r="BO710">
        <v>1</v>
      </c>
      <c r="BP710">
        <v>0</v>
      </c>
      <c r="BS710">
        <v>0</v>
      </c>
      <c r="BT710">
        <v>0</v>
      </c>
      <c r="BU710">
        <v>0</v>
      </c>
      <c r="CE710" t="str">
        <f>"20:19:56.262"</f>
        <v>20:19:56.262</v>
      </c>
      <c r="CF710">
        <v>262286853</v>
      </c>
      <c r="CS710">
        <v>3</v>
      </c>
      <c r="CT710">
        <v>2</v>
      </c>
      <c r="CU710">
        <v>0</v>
      </c>
      <c r="CV710">
        <v>2</v>
      </c>
      <c r="CW710">
        <v>0</v>
      </c>
      <c r="CX710">
        <v>6</v>
      </c>
      <c r="CY710">
        <v>7</v>
      </c>
      <c r="CZ710" t="s">
        <v>131</v>
      </c>
      <c r="DA710">
        <v>403</v>
      </c>
      <c r="DB710">
        <v>0</v>
      </c>
      <c r="DC710" t="s">
        <v>199</v>
      </c>
      <c r="DD710" t="s">
        <v>200</v>
      </c>
      <c r="DG710">
        <v>398033</v>
      </c>
      <c r="DI710">
        <v>0</v>
      </c>
      <c r="DJ710">
        <v>0</v>
      </c>
      <c r="DK710">
        <v>1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25">
      <c r="A711" t="str">
        <f>"10/06/2022 20:19:56.553"</f>
        <v>10/06/2022 20:19:56.553</v>
      </c>
      <c r="C711" t="str">
        <f t="shared" si="77"/>
        <v>FFDFD3C0</v>
      </c>
      <c r="D711" t="s">
        <v>134</v>
      </c>
      <c r="E711">
        <v>4</v>
      </c>
      <c r="F711">
        <v>1004</v>
      </c>
      <c r="G711" t="s">
        <v>135</v>
      </c>
      <c r="J711" t="s">
        <v>136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"20:19:56.258"</f>
        <v>20:19:56.258</v>
      </c>
      <c r="T711" t="str">
        <f>"20:19:55.758"</f>
        <v>20:19:55.758</v>
      </c>
      <c r="U711" t="str">
        <f t="shared" si="83"/>
        <v>A8A14F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9</v>
      </c>
      <c r="AF711" t="s">
        <v>125</v>
      </c>
      <c r="AG711">
        <v>0</v>
      </c>
      <c r="AH711">
        <v>3</v>
      </c>
      <c r="AI711">
        <v>1</v>
      </c>
      <c r="AJ711">
        <v>0</v>
      </c>
      <c r="AK711" t="s">
        <v>618</v>
      </c>
      <c r="AL711">
        <v>36.137509000000001</v>
      </c>
      <c r="AM711" t="s">
        <v>619</v>
      </c>
      <c r="AN711">
        <v>-79.934355999999994</v>
      </c>
      <c r="AO711">
        <v>100</v>
      </c>
      <c r="AP711">
        <v>1800</v>
      </c>
      <c r="AQ711" t="s">
        <v>129</v>
      </c>
      <c r="AR711">
        <v>55</v>
      </c>
      <c r="AS711">
        <v>53</v>
      </c>
      <c r="AT711">
        <v>384</v>
      </c>
      <c r="BB711" t="str">
        <f t="shared" si="84"/>
        <v>1200</v>
      </c>
      <c r="BC711">
        <v>1</v>
      </c>
      <c r="BD711" t="str">
        <f t="shared" si="78"/>
        <v xml:space="preserve">N655WP  </v>
      </c>
      <c r="BE711">
        <v>1</v>
      </c>
      <c r="BG711">
        <v>0</v>
      </c>
      <c r="BH711">
        <v>0</v>
      </c>
      <c r="BI711">
        <v>0</v>
      </c>
      <c r="BJ711">
        <v>1750</v>
      </c>
      <c r="BK711">
        <v>-50</v>
      </c>
      <c r="BL711" t="s">
        <v>180</v>
      </c>
      <c r="BM711">
        <v>1</v>
      </c>
      <c r="BN711">
        <v>1</v>
      </c>
      <c r="BO711">
        <v>1</v>
      </c>
      <c r="BP711">
        <v>0</v>
      </c>
      <c r="BS711">
        <v>0</v>
      </c>
      <c r="BT711">
        <v>0</v>
      </c>
      <c r="BU711">
        <v>0</v>
      </c>
      <c r="CE711" t="str">
        <f>"20:19:56.262"</f>
        <v>20:19:56.262</v>
      </c>
      <c r="CF711">
        <v>262286853</v>
      </c>
      <c r="CS711">
        <v>3</v>
      </c>
      <c r="CT711">
        <v>2</v>
      </c>
      <c r="CU711">
        <v>0</v>
      </c>
      <c r="CV711">
        <v>2</v>
      </c>
      <c r="CW711">
        <v>0</v>
      </c>
      <c r="CX711">
        <v>6</v>
      </c>
      <c r="CY711">
        <v>7</v>
      </c>
      <c r="CZ711" t="s">
        <v>131</v>
      </c>
      <c r="DA711">
        <v>403</v>
      </c>
      <c r="DB711">
        <v>0</v>
      </c>
      <c r="DC711" t="s">
        <v>199</v>
      </c>
      <c r="DD711" t="s">
        <v>200</v>
      </c>
      <c r="DG711">
        <v>398033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25">
      <c r="A712" t="str">
        <f>"10/06/2022 20:19:57.209"</f>
        <v>10/06/2022 20:19:57.209</v>
      </c>
      <c r="C712" t="str">
        <f t="shared" si="77"/>
        <v>FFDFD3C0</v>
      </c>
      <c r="D712" t="s">
        <v>134</v>
      </c>
      <c r="E712">
        <v>5</v>
      </c>
      <c r="F712">
        <v>1005</v>
      </c>
      <c r="G712" t="s">
        <v>155</v>
      </c>
      <c r="J712" t="s">
        <v>136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"20:19:56.844"</f>
        <v>20:19:56.844</v>
      </c>
      <c r="T712" t="str">
        <f>"20:19:56.844"</f>
        <v>20:19:56.844</v>
      </c>
      <c r="U712" t="str">
        <f t="shared" si="83"/>
        <v>A8A14F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9</v>
      </c>
      <c r="AF712" t="s">
        <v>145</v>
      </c>
      <c r="AG712">
        <v>0</v>
      </c>
      <c r="AH712">
        <v>3</v>
      </c>
      <c r="AI712">
        <v>1</v>
      </c>
      <c r="AJ712">
        <v>0</v>
      </c>
      <c r="AK712" t="s">
        <v>620</v>
      </c>
      <c r="AL712">
        <v>36.137659999999997</v>
      </c>
      <c r="AM712" t="s">
        <v>621</v>
      </c>
      <c r="AN712">
        <v>-79.934119999999993</v>
      </c>
      <c r="AO712">
        <v>100</v>
      </c>
      <c r="AP712">
        <v>1800</v>
      </c>
      <c r="AQ712" t="s">
        <v>129</v>
      </c>
      <c r="AR712">
        <v>55</v>
      </c>
      <c r="AS712">
        <v>53</v>
      </c>
      <c r="AT712">
        <v>320</v>
      </c>
      <c r="BB712" t="str">
        <f t="shared" si="84"/>
        <v>1200</v>
      </c>
      <c r="BC712">
        <v>1</v>
      </c>
      <c r="BD712" t="str">
        <f t="shared" si="78"/>
        <v xml:space="preserve">N655WP  </v>
      </c>
      <c r="BE712">
        <v>1</v>
      </c>
      <c r="BG712">
        <v>0</v>
      </c>
      <c r="BH712">
        <v>0</v>
      </c>
      <c r="BI712">
        <v>0</v>
      </c>
      <c r="BJ712">
        <v>1750</v>
      </c>
      <c r="BK712">
        <v>-50</v>
      </c>
      <c r="BL712" t="s">
        <v>148</v>
      </c>
      <c r="BM712">
        <v>1</v>
      </c>
      <c r="BN712">
        <v>1</v>
      </c>
      <c r="BO712">
        <v>1</v>
      </c>
      <c r="BP712">
        <v>0</v>
      </c>
      <c r="BS712">
        <v>0</v>
      </c>
      <c r="BT712">
        <v>0</v>
      </c>
      <c r="BU712">
        <v>0</v>
      </c>
      <c r="CE712" t="str">
        <f>"20:19:56.847"</f>
        <v>20:19:56.847</v>
      </c>
      <c r="CF712">
        <v>847175080</v>
      </c>
      <c r="CS712">
        <v>3</v>
      </c>
      <c r="CT712">
        <v>2</v>
      </c>
      <c r="CU712">
        <v>0</v>
      </c>
      <c r="CV712">
        <v>2</v>
      </c>
      <c r="CW712">
        <v>0</v>
      </c>
      <c r="CX712">
        <v>7</v>
      </c>
      <c r="CY712">
        <v>7</v>
      </c>
      <c r="CZ712" t="s">
        <v>131</v>
      </c>
      <c r="DA712">
        <v>404</v>
      </c>
      <c r="DB712">
        <v>0</v>
      </c>
      <c r="DC712" t="s">
        <v>152</v>
      </c>
      <c r="DD712" t="s">
        <v>153</v>
      </c>
      <c r="DG712">
        <v>13936659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25">
      <c r="A713" t="str">
        <f>"10/06/2022 20:19:57.569"</f>
        <v>10/06/2022 20:19:57.569</v>
      </c>
      <c r="C713" t="str">
        <f t="shared" si="77"/>
        <v>FFDFD3C0</v>
      </c>
      <c r="D713" t="s">
        <v>134</v>
      </c>
      <c r="E713">
        <v>4</v>
      </c>
      <c r="F713">
        <v>1004</v>
      </c>
      <c r="G713" t="s">
        <v>135</v>
      </c>
      <c r="J713" t="s">
        <v>136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ref="S713:T715" si="85">"20:19:57.336"</f>
        <v>20:19:57.336</v>
      </c>
      <c r="T713" t="str">
        <f t="shared" si="85"/>
        <v>20:19:57.336</v>
      </c>
      <c r="U713" t="str">
        <f t="shared" si="83"/>
        <v>A8A14F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9</v>
      </c>
      <c r="AF713" t="s">
        <v>125</v>
      </c>
      <c r="AG713">
        <v>0</v>
      </c>
      <c r="AH713">
        <v>3</v>
      </c>
      <c r="AI713">
        <v>1</v>
      </c>
      <c r="AJ713">
        <v>0</v>
      </c>
      <c r="AK713" t="s">
        <v>622</v>
      </c>
      <c r="AL713">
        <v>36.137810000000002</v>
      </c>
      <c r="AM713" t="s">
        <v>623</v>
      </c>
      <c r="AN713">
        <v>-79.933948999999998</v>
      </c>
      <c r="AO713">
        <v>100</v>
      </c>
      <c r="AP713">
        <v>1800</v>
      </c>
      <c r="AQ713" t="s">
        <v>129</v>
      </c>
      <c r="AR713">
        <v>55</v>
      </c>
      <c r="AS713">
        <v>53</v>
      </c>
      <c r="AT713">
        <v>448</v>
      </c>
      <c r="BB713" t="str">
        <f t="shared" si="84"/>
        <v>1200</v>
      </c>
      <c r="BC713">
        <v>1</v>
      </c>
      <c r="BD713" t="str">
        <f t="shared" si="78"/>
        <v xml:space="preserve">N655WP  </v>
      </c>
      <c r="BE713">
        <v>1</v>
      </c>
      <c r="BG713">
        <v>0</v>
      </c>
      <c r="BH713">
        <v>0</v>
      </c>
      <c r="BI713">
        <v>0</v>
      </c>
      <c r="BJ713">
        <v>1750</v>
      </c>
      <c r="BK713">
        <v>-50</v>
      </c>
      <c r="BL713" t="s">
        <v>180</v>
      </c>
      <c r="BM713">
        <v>1</v>
      </c>
      <c r="BN713">
        <v>1</v>
      </c>
      <c r="BO713">
        <v>1</v>
      </c>
      <c r="BP713">
        <v>0</v>
      </c>
      <c r="BS713">
        <v>0</v>
      </c>
      <c r="BT713">
        <v>0</v>
      </c>
      <c r="BU713">
        <v>0</v>
      </c>
      <c r="CE713" t="str">
        <f>"20:19:57.342"</f>
        <v>20:19:57.342</v>
      </c>
      <c r="CF713">
        <v>342181644</v>
      </c>
      <c r="CS713">
        <v>3</v>
      </c>
      <c r="CT713">
        <v>2</v>
      </c>
      <c r="CU713">
        <v>0</v>
      </c>
      <c r="CV713">
        <v>2</v>
      </c>
      <c r="CW713">
        <v>0</v>
      </c>
      <c r="CX713">
        <v>7</v>
      </c>
      <c r="CY713">
        <v>7</v>
      </c>
      <c r="CZ713" t="s">
        <v>131</v>
      </c>
      <c r="DA713">
        <v>403</v>
      </c>
      <c r="DB713">
        <v>0</v>
      </c>
      <c r="DC713" t="s">
        <v>199</v>
      </c>
      <c r="DD713" t="s">
        <v>200</v>
      </c>
      <c r="DG713">
        <v>399966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25">
      <c r="A714" t="str">
        <f>"10/06/2022 20:19:57.569"</f>
        <v>10/06/2022 20:19:57.569</v>
      </c>
      <c r="C714" t="str">
        <f t="shared" si="77"/>
        <v>FFDFD3C0</v>
      </c>
      <c r="D714" t="s">
        <v>123</v>
      </c>
      <c r="E714">
        <v>27</v>
      </c>
      <c r="H714">
        <v>102</v>
      </c>
      <c r="I714" t="s">
        <v>151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85"/>
        <v>20:19:57.336</v>
      </c>
      <c r="T714" t="str">
        <f t="shared" si="85"/>
        <v>20:19:57.336</v>
      </c>
      <c r="U714" t="str">
        <f t="shared" si="83"/>
        <v>A8A14F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9</v>
      </c>
      <c r="AF714" t="s">
        <v>125</v>
      </c>
      <c r="AG714">
        <v>0</v>
      </c>
      <c r="AH714">
        <v>3</v>
      </c>
      <c r="AI714">
        <v>1</v>
      </c>
      <c r="AJ714">
        <v>0</v>
      </c>
      <c r="AK714" t="s">
        <v>622</v>
      </c>
      <c r="AL714">
        <v>36.137810000000002</v>
      </c>
      <c r="AM714" t="s">
        <v>623</v>
      </c>
      <c r="AN714">
        <v>-79.933948999999998</v>
      </c>
      <c r="AO714">
        <v>100</v>
      </c>
      <c r="AP714">
        <v>1800</v>
      </c>
      <c r="AQ714" t="s">
        <v>129</v>
      </c>
      <c r="AR714">
        <v>55</v>
      </c>
      <c r="AS714">
        <v>53</v>
      </c>
      <c r="AT714">
        <v>448</v>
      </c>
      <c r="BB714" t="str">
        <f t="shared" si="84"/>
        <v>1200</v>
      </c>
      <c r="BC714">
        <v>1</v>
      </c>
      <c r="BD714" t="str">
        <f t="shared" si="78"/>
        <v xml:space="preserve">N655WP  </v>
      </c>
      <c r="BE714">
        <v>1</v>
      </c>
      <c r="BG714">
        <v>0</v>
      </c>
      <c r="BH714">
        <v>0</v>
      </c>
      <c r="BI714">
        <v>0</v>
      </c>
      <c r="BJ714">
        <v>1750</v>
      </c>
      <c r="BK714">
        <v>-50</v>
      </c>
      <c r="BL714" t="s">
        <v>180</v>
      </c>
      <c r="BM714">
        <v>1</v>
      </c>
      <c r="BN714">
        <v>1</v>
      </c>
      <c r="BO714">
        <v>1</v>
      </c>
      <c r="BP714">
        <v>0</v>
      </c>
      <c r="BS714">
        <v>0</v>
      </c>
      <c r="BT714">
        <v>0</v>
      </c>
      <c r="BU714">
        <v>0</v>
      </c>
      <c r="CE714" t="str">
        <f>"20:19:57.342"</f>
        <v>20:19:57.342</v>
      </c>
      <c r="CF714">
        <v>342181644</v>
      </c>
      <c r="CS714">
        <v>3</v>
      </c>
      <c r="CT714">
        <v>2</v>
      </c>
      <c r="CU714">
        <v>0</v>
      </c>
      <c r="CV714">
        <v>2</v>
      </c>
      <c r="CW714">
        <v>0</v>
      </c>
      <c r="CX714">
        <v>7</v>
      </c>
      <c r="CY714">
        <v>7</v>
      </c>
      <c r="CZ714" t="s">
        <v>131</v>
      </c>
      <c r="DA714">
        <v>403</v>
      </c>
      <c r="DB714">
        <v>0</v>
      </c>
      <c r="DC714" t="s">
        <v>199</v>
      </c>
      <c r="DD714" t="s">
        <v>200</v>
      </c>
      <c r="DG714">
        <v>399966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25">
      <c r="A715" t="str">
        <f>"10/06/2022 20:19:57.631"</f>
        <v>10/06/2022 20:19:57.631</v>
      </c>
      <c r="C715" t="str">
        <f t="shared" si="77"/>
        <v>FFDFD3C0</v>
      </c>
      <c r="D715" t="s">
        <v>123</v>
      </c>
      <c r="E715">
        <v>25</v>
      </c>
      <c r="H715">
        <v>100</v>
      </c>
      <c r="I715" t="s">
        <v>124</v>
      </c>
      <c r="J715" t="s">
        <v>125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85"/>
        <v>20:19:57.336</v>
      </c>
      <c r="T715" t="str">
        <f t="shared" si="85"/>
        <v>20:19:57.336</v>
      </c>
      <c r="U715" t="str">
        <f t="shared" si="83"/>
        <v>A8A14F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9</v>
      </c>
      <c r="AF715" t="s">
        <v>125</v>
      </c>
      <c r="AG715">
        <v>0</v>
      </c>
      <c r="AH715">
        <v>3</v>
      </c>
      <c r="AI715">
        <v>1</v>
      </c>
      <c r="AJ715">
        <v>0</v>
      </c>
      <c r="AK715" t="s">
        <v>622</v>
      </c>
      <c r="AL715">
        <v>36.137810000000002</v>
      </c>
      <c r="AM715" t="s">
        <v>623</v>
      </c>
      <c r="AN715">
        <v>-79.933948999999998</v>
      </c>
      <c r="AO715">
        <v>100</v>
      </c>
      <c r="AP715">
        <v>1800</v>
      </c>
      <c r="AQ715" t="s">
        <v>129</v>
      </c>
      <c r="AR715">
        <v>55</v>
      </c>
      <c r="AS715">
        <v>53</v>
      </c>
      <c r="AT715">
        <v>448</v>
      </c>
      <c r="BB715" t="str">
        <f t="shared" si="84"/>
        <v>1200</v>
      </c>
      <c r="BC715">
        <v>1</v>
      </c>
      <c r="BD715" t="str">
        <f t="shared" si="78"/>
        <v xml:space="preserve">N655WP  </v>
      </c>
      <c r="BE715">
        <v>1</v>
      </c>
      <c r="BG715">
        <v>0</v>
      </c>
      <c r="BH715">
        <v>0</v>
      </c>
      <c r="BI715">
        <v>0</v>
      </c>
      <c r="BJ715">
        <v>1750</v>
      </c>
      <c r="BK715">
        <v>-50</v>
      </c>
      <c r="BL715" t="s">
        <v>180</v>
      </c>
      <c r="BM715">
        <v>1</v>
      </c>
      <c r="BN715">
        <v>1</v>
      </c>
      <c r="BO715">
        <v>1</v>
      </c>
      <c r="BP715">
        <v>0</v>
      </c>
      <c r="BS715">
        <v>0</v>
      </c>
      <c r="BT715">
        <v>0</v>
      </c>
      <c r="BU715">
        <v>0</v>
      </c>
      <c r="CE715" t="str">
        <f>"20:19:57.342"</f>
        <v>20:19:57.342</v>
      </c>
      <c r="CF715">
        <v>342181644</v>
      </c>
      <c r="CS715">
        <v>3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131</v>
      </c>
      <c r="DA715">
        <v>403</v>
      </c>
      <c r="DB715">
        <v>0</v>
      </c>
      <c r="DC715" t="s">
        <v>199</v>
      </c>
      <c r="DD715" t="s">
        <v>200</v>
      </c>
      <c r="DG715">
        <v>399966</v>
      </c>
      <c r="DI715">
        <v>0</v>
      </c>
      <c r="DJ715">
        <v>0</v>
      </c>
      <c r="DK715">
        <v>1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25">
      <c r="A716" t="str">
        <f>"10/06/2022 20:19:58.433"</f>
        <v>10/06/2022 20:19:58.433</v>
      </c>
      <c r="C716" t="str">
        <f t="shared" si="77"/>
        <v>FFDFD3C0</v>
      </c>
      <c r="D716" t="s">
        <v>123</v>
      </c>
      <c r="E716">
        <v>27</v>
      </c>
      <c r="H716">
        <v>102</v>
      </c>
      <c r="I716" t="s">
        <v>151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"20:19:58.227"</f>
        <v>20:19:58.227</v>
      </c>
      <c r="T716" t="str">
        <f>"20:19:57.827"</f>
        <v>20:19:57.827</v>
      </c>
      <c r="U716" t="str">
        <f t="shared" si="83"/>
        <v>A8A14F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9</v>
      </c>
      <c r="AF716" t="s">
        <v>125</v>
      </c>
      <c r="AG716">
        <v>0</v>
      </c>
      <c r="AH716">
        <v>3</v>
      </c>
      <c r="AI716">
        <v>1</v>
      </c>
      <c r="AJ716">
        <v>0</v>
      </c>
      <c r="AK716" t="s">
        <v>624</v>
      </c>
      <c r="AL716">
        <v>36.138024000000001</v>
      </c>
      <c r="AM716" t="s">
        <v>625</v>
      </c>
      <c r="AN716">
        <v>-79.933712</v>
      </c>
      <c r="AO716">
        <v>100</v>
      </c>
      <c r="AP716">
        <v>1800</v>
      </c>
      <c r="AQ716" t="s">
        <v>129</v>
      </c>
      <c r="AR716">
        <v>55</v>
      </c>
      <c r="AS716">
        <v>53</v>
      </c>
      <c r="AT716">
        <v>384</v>
      </c>
      <c r="BB716" t="str">
        <f t="shared" si="84"/>
        <v>1200</v>
      </c>
      <c r="BC716">
        <v>1</v>
      </c>
      <c r="BD716" t="str">
        <f t="shared" si="78"/>
        <v xml:space="preserve">N655WP  </v>
      </c>
      <c r="BE716">
        <v>1</v>
      </c>
      <c r="BG716">
        <v>0</v>
      </c>
      <c r="BH716">
        <v>0</v>
      </c>
      <c r="BI716">
        <v>0</v>
      </c>
      <c r="BJ716">
        <v>1775</v>
      </c>
      <c r="BK716">
        <v>-25</v>
      </c>
      <c r="BL716" t="s">
        <v>180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>"20:19:58.227"</f>
        <v>20:19:58.227</v>
      </c>
      <c r="CF716">
        <v>227040884</v>
      </c>
      <c r="CS716">
        <v>3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131</v>
      </c>
      <c r="DA716">
        <v>404</v>
      </c>
      <c r="DB716">
        <v>0</v>
      </c>
      <c r="DC716" t="s">
        <v>152</v>
      </c>
      <c r="DD716" t="s">
        <v>153</v>
      </c>
      <c r="DG716">
        <v>13936958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25">
      <c r="A717" t="str">
        <f>"10/06/2022 20:19:58.433"</f>
        <v>10/06/2022 20:19:58.433</v>
      </c>
      <c r="C717" t="str">
        <f t="shared" si="77"/>
        <v>FFDFD3C0</v>
      </c>
      <c r="D717" t="s">
        <v>123</v>
      </c>
      <c r="E717">
        <v>25</v>
      </c>
      <c r="H717">
        <v>100</v>
      </c>
      <c r="I717" t="s">
        <v>124</v>
      </c>
      <c r="J717" t="s">
        <v>125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"20:19:58.227"</f>
        <v>20:19:58.227</v>
      </c>
      <c r="T717" t="str">
        <f>"20:19:57.827"</f>
        <v>20:19:57.827</v>
      </c>
      <c r="U717" t="str">
        <f t="shared" si="83"/>
        <v>A8A14F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9</v>
      </c>
      <c r="AF717" t="s">
        <v>125</v>
      </c>
      <c r="AG717">
        <v>0</v>
      </c>
      <c r="AH717">
        <v>3</v>
      </c>
      <c r="AI717">
        <v>1</v>
      </c>
      <c r="AJ717">
        <v>0</v>
      </c>
      <c r="AK717" t="s">
        <v>624</v>
      </c>
      <c r="AL717">
        <v>36.138024000000001</v>
      </c>
      <c r="AM717" t="s">
        <v>625</v>
      </c>
      <c r="AN717">
        <v>-79.933712</v>
      </c>
      <c r="AO717">
        <v>100</v>
      </c>
      <c r="AP717">
        <v>1800</v>
      </c>
      <c r="AQ717" t="s">
        <v>129</v>
      </c>
      <c r="AR717">
        <v>55</v>
      </c>
      <c r="AS717">
        <v>53</v>
      </c>
      <c r="AT717">
        <v>384</v>
      </c>
      <c r="BB717" t="str">
        <f t="shared" si="84"/>
        <v>1200</v>
      </c>
      <c r="BC717">
        <v>1</v>
      </c>
      <c r="BD717" t="str">
        <f t="shared" si="78"/>
        <v xml:space="preserve">N655WP  </v>
      </c>
      <c r="BE717">
        <v>1</v>
      </c>
      <c r="BG717">
        <v>0</v>
      </c>
      <c r="BH717">
        <v>0</v>
      </c>
      <c r="BI717">
        <v>0</v>
      </c>
      <c r="BJ717">
        <v>1775</v>
      </c>
      <c r="BK717">
        <v>-25</v>
      </c>
      <c r="BL717" t="s">
        <v>180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>"20:19:58.227"</f>
        <v>20:19:58.227</v>
      </c>
      <c r="CF717">
        <v>227040884</v>
      </c>
      <c r="CS717">
        <v>3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131</v>
      </c>
      <c r="DA717">
        <v>404</v>
      </c>
      <c r="DB717">
        <v>0</v>
      </c>
      <c r="DC717" t="s">
        <v>152</v>
      </c>
      <c r="DD717" t="s">
        <v>153</v>
      </c>
      <c r="DG717">
        <v>13936958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25">
      <c r="A718" t="str">
        <f>"10/06/2022 20:19:58.496"</f>
        <v>10/06/2022 20:19:58.496</v>
      </c>
      <c r="C718" t="str">
        <f t="shared" si="77"/>
        <v>FFDFD3C0</v>
      </c>
      <c r="D718" t="s">
        <v>134</v>
      </c>
      <c r="E718">
        <v>4</v>
      </c>
      <c r="F718">
        <v>1004</v>
      </c>
      <c r="G718" t="s">
        <v>135</v>
      </c>
      <c r="J718" t="s">
        <v>136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"20:19:58.227"</f>
        <v>20:19:58.227</v>
      </c>
      <c r="T718" t="str">
        <f>"20:19:57.827"</f>
        <v>20:19:57.827</v>
      </c>
      <c r="U718" t="str">
        <f t="shared" si="83"/>
        <v>A8A14F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9</v>
      </c>
      <c r="AF718" t="s">
        <v>125</v>
      </c>
      <c r="AG718">
        <v>0</v>
      </c>
      <c r="AH718">
        <v>3</v>
      </c>
      <c r="AI718">
        <v>1</v>
      </c>
      <c r="AJ718">
        <v>0</v>
      </c>
      <c r="AK718" t="s">
        <v>624</v>
      </c>
      <c r="AL718">
        <v>36.138024000000001</v>
      </c>
      <c r="AM718" t="s">
        <v>625</v>
      </c>
      <c r="AN718">
        <v>-79.933712</v>
      </c>
      <c r="AO718">
        <v>100</v>
      </c>
      <c r="AP718">
        <v>1800</v>
      </c>
      <c r="AQ718" t="s">
        <v>129</v>
      </c>
      <c r="AR718">
        <v>55</v>
      </c>
      <c r="AS718">
        <v>53</v>
      </c>
      <c r="AT718">
        <v>384</v>
      </c>
      <c r="BB718" t="str">
        <f t="shared" si="84"/>
        <v>1200</v>
      </c>
      <c r="BC718">
        <v>1</v>
      </c>
      <c r="BD718" t="str">
        <f t="shared" si="78"/>
        <v xml:space="preserve">N655WP  </v>
      </c>
      <c r="BE718">
        <v>1</v>
      </c>
      <c r="BG718">
        <v>0</v>
      </c>
      <c r="BH718">
        <v>0</v>
      </c>
      <c r="BI718">
        <v>0</v>
      </c>
      <c r="BJ718">
        <v>1775</v>
      </c>
      <c r="BK718">
        <v>-25</v>
      </c>
      <c r="BL718" t="s">
        <v>180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>"20:19:58.227"</f>
        <v>20:19:58.227</v>
      </c>
      <c r="CF718">
        <v>227040884</v>
      </c>
      <c r="CS718">
        <v>3</v>
      </c>
      <c r="CT718">
        <v>2</v>
      </c>
      <c r="CU718">
        <v>0</v>
      </c>
      <c r="CV718">
        <v>2</v>
      </c>
      <c r="CW718">
        <v>0</v>
      </c>
      <c r="CX718">
        <v>7</v>
      </c>
      <c r="CY718">
        <v>7</v>
      </c>
      <c r="CZ718" t="s">
        <v>131</v>
      </c>
      <c r="DA718">
        <v>404</v>
      </c>
      <c r="DB718">
        <v>0</v>
      </c>
      <c r="DC718" t="s">
        <v>152</v>
      </c>
      <c r="DD718" t="s">
        <v>153</v>
      </c>
      <c r="DG718">
        <v>13936958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25">
      <c r="A719" t="str">
        <f>"10/06/2022 20:19:58.496"</f>
        <v>10/06/2022 20:19:58.496</v>
      </c>
      <c r="C719" t="str">
        <f t="shared" si="77"/>
        <v>FFDFD3C0</v>
      </c>
      <c r="D719" t="s">
        <v>134</v>
      </c>
      <c r="E719">
        <v>5</v>
      </c>
      <c r="F719">
        <v>1005</v>
      </c>
      <c r="G719" t="s">
        <v>155</v>
      </c>
      <c r="J719" t="s">
        <v>136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"20:19:58.227"</f>
        <v>20:19:58.227</v>
      </c>
      <c r="T719" t="str">
        <f>"20:19:57.827"</f>
        <v>20:19:57.827</v>
      </c>
      <c r="U719" t="str">
        <f t="shared" si="83"/>
        <v>A8A14F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9</v>
      </c>
      <c r="AF719" t="s">
        <v>145</v>
      </c>
      <c r="AG719">
        <v>0</v>
      </c>
      <c r="AH719">
        <v>3</v>
      </c>
      <c r="AI719">
        <v>1</v>
      </c>
      <c r="AJ719">
        <v>0</v>
      </c>
      <c r="AK719" t="s">
        <v>624</v>
      </c>
      <c r="AL719">
        <v>36.138024000000001</v>
      </c>
      <c r="AM719" t="s">
        <v>625</v>
      </c>
      <c r="AN719">
        <v>-79.933712</v>
      </c>
      <c r="AO719">
        <v>100</v>
      </c>
      <c r="AP719">
        <v>1800</v>
      </c>
      <c r="AQ719" t="s">
        <v>129</v>
      </c>
      <c r="AR719">
        <v>55</v>
      </c>
      <c r="AS719">
        <v>53</v>
      </c>
      <c r="AT719">
        <v>384</v>
      </c>
      <c r="BB719" t="str">
        <f t="shared" si="84"/>
        <v>1200</v>
      </c>
      <c r="BC719">
        <v>1</v>
      </c>
      <c r="BD719" t="str">
        <f t="shared" si="78"/>
        <v xml:space="preserve">N655WP  </v>
      </c>
      <c r="BE719">
        <v>1</v>
      </c>
      <c r="BG719">
        <v>0</v>
      </c>
      <c r="BH719">
        <v>0</v>
      </c>
      <c r="BI719">
        <v>0</v>
      </c>
      <c r="BJ719">
        <v>1775</v>
      </c>
      <c r="BK719">
        <v>-25</v>
      </c>
      <c r="BL719" t="s">
        <v>148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>"20:19:58.227"</f>
        <v>20:19:58.227</v>
      </c>
      <c r="CF719">
        <v>227040884</v>
      </c>
      <c r="CS719">
        <v>3</v>
      </c>
      <c r="CT719">
        <v>2</v>
      </c>
      <c r="CU719">
        <v>0</v>
      </c>
      <c r="CV719">
        <v>2</v>
      </c>
      <c r="CW719">
        <v>0</v>
      </c>
      <c r="CX719">
        <v>7</v>
      </c>
      <c r="CY719">
        <v>7</v>
      </c>
      <c r="CZ719" t="s">
        <v>131</v>
      </c>
      <c r="DA719">
        <v>404</v>
      </c>
      <c r="DB719">
        <v>0</v>
      </c>
      <c r="DC719" t="s">
        <v>152</v>
      </c>
      <c r="DD719" t="s">
        <v>153</v>
      </c>
      <c r="DG719">
        <v>13936958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25">
      <c r="A720" t="str">
        <f>"10/06/2022 20:19:59.480"</f>
        <v>10/06/2022 20:19:59.480</v>
      </c>
      <c r="C720" t="str">
        <f t="shared" si="77"/>
        <v>FFDFD3C0</v>
      </c>
      <c r="D720" t="s">
        <v>134</v>
      </c>
      <c r="E720">
        <v>5</v>
      </c>
      <c r="F720">
        <v>1005</v>
      </c>
      <c r="G720" t="s">
        <v>155</v>
      </c>
      <c r="J720" t="s">
        <v>136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"20:19:59.242"</f>
        <v>20:19:59.242</v>
      </c>
      <c r="T720" t="str">
        <f>"20:19:59.042"</f>
        <v>20:19:59.042</v>
      </c>
      <c r="U720" t="str">
        <f t="shared" si="83"/>
        <v>A8A14F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9</v>
      </c>
      <c r="AF720" t="s">
        <v>145</v>
      </c>
      <c r="AG720">
        <v>0</v>
      </c>
      <c r="AH720">
        <v>3</v>
      </c>
      <c r="AI720">
        <v>1</v>
      </c>
      <c r="AJ720">
        <v>0</v>
      </c>
      <c r="AK720" t="s">
        <v>626</v>
      </c>
      <c r="AL720">
        <v>36.138260000000002</v>
      </c>
      <c r="AM720" t="s">
        <v>627</v>
      </c>
      <c r="AN720">
        <v>-79.933368999999999</v>
      </c>
      <c r="AO720">
        <v>100</v>
      </c>
      <c r="AP720">
        <v>1800</v>
      </c>
      <c r="AQ720" t="s">
        <v>129</v>
      </c>
      <c r="AR720">
        <v>54</v>
      </c>
      <c r="AS720">
        <v>54</v>
      </c>
      <c r="AT720">
        <v>0</v>
      </c>
      <c r="BB720" t="str">
        <f t="shared" si="84"/>
        <v>1200</v>
      </c>
      <c r="BC720">
        <v>1</v>
      </c>
      <c r="BD720" t="str">
        <f t="shared" si="78"/>
        <v xml:space="preserve">N655WP  </v>
      </c>
      <c r="BE720">
        <v>1</v>
      </c>
      <c r="BG720">
        <v>0</v>
      </c>
      <c r="BH720">
        <v>0</v>
      </c>
      <c r="BI720">
        <v>0</v>
      </c>
      <c r="BJ720">
        <v>1775</v>
      </c>
      <c r="BK720">
        <v>-25</v>
      </c>
      <c r="BL720" t="s">
        <v>148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>"20:19:59.247"</f>
        <v>20:19:59.247</v>
      </c>
      <c r="CF720">
        <v>246941686</v>
      </c>
      <c r="CS720">
        <v>3</v>
      </c>
      <c r="CT720">
        <v>2</v>
      </c>
      <c r="CU720">
        <v>0</v>
      </c>
      <c r="CV720">
        <v>2</v>
      </c>
      <c r="CW720">
        <v>0</v>
      </c>
      <c r="CX720">
        <v>7</v>
      </c>
      <c r="CY720">
        <v>7</v>
      </c>
      <c r="CZ720" t="s">
        <v>131</v>
      </c>
      <c r="DA720">
        <v>404</v>
      </c>
      <c r="DB720">
        <v>0</v>
      </c>
      <c r="DC720" t="s">
        <v>152</v>
      </c>
      <c r="DD720" t="s">
        <v>153</v>
      </c>
      <c r="DG720">
        <v>13937170</v>
      </c>
      <c r="DI720">
        <v>1</v>
      </c>
      <c r="DJ720">
        <v>0</v>
      </c>
      <c r="DK720">
        <v>0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25">
      <c r="A721" t="str">
        <f>"10/06/2022 20:19:59.480"</f>
        <v>10/06/2022 20:19:59.480</v>
      </c>
      <c r="C721" t="str">
        <f t="shared" si="77"/>
        <v>FFDFD3C0</v>
      </c>
      <c r="D721" t="s">
        <v>134</v>
      </c>
      <c r="E721">
        <v>4</v>
      </c>
      <c r="F721">
        <v>1004</v>
      </c>
      <c r="G721" t="s">
        <v>135</v>
      </c>
      <c r="J721" t="s">
        <v>136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"20:19:59.242"</f>
        <v>20:19:59.242</v>
      </c>
      <c r="T721" t="str">
        <f>"20:19:59.042"</f>
        <v>20:19:59.042</v>
      </c>
      <c r="U721" t="str">
        <f t="shared" si="83"/>
        <v>A8A14F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9</v>
      </c>
      <c r="AF721" t="s">
        <v>125</v>
      </c>
      <c r="AG721">
        <v>0</v>
      </c>
      <c r="AH721">
        <v>3</v>
      </c>
      <c r="AI721">
        <v>1</v>
      </c>
      <c r="AJ721">
        <v>0</v>
      </c>
      <c r="AK721" t="s">
        <v>626</v>
      </c>
      <c r="AL721">
        <v>36.138260000000002</v>
      </c>
      <c r="AM721" t="s">
        <v>627</v>
      </c>
      <c r="AN721">
        <v>-79.933368999999999</v>
      </c>
      <c r="AO721">
        <v>100</v>
      </c>
      <c r="AP721">
        <v>1800</v>
      </c>
      <c r="AQ721" t="s">
        <v>129</v>
      </c>
      <c r="AR721">
        <v>54</v>
      </c>
      <c r="AS721">
        <v>54</v>
      </c>
      <c r="AT721">
        <v>0</v>
      </c>
      <c r="BB721" t="str">
        <f t="shared" si="84"/>
        <v>1200</v>
      </c>
      <c r="BC721">
        <v>1</v>
      </c>
      <c r="BD721" t="str">
        <f t="shared" si="78"/>
        <v xml:space="preserve">N655WP  </v>
      </c>
      <c r="BE721">
        <v>1</v>
      </c>
      <c r="BG721">
        <v>0</v>
      </c>
      <c r="BH721">
        <v>0</v>
      </c>
      <c r="BI721">
        <v>0</v>
      </c>
      <c r="BJ721">
        <v>1775</v>
      </c>
      <c r="BK721">
        <v>-25</v>
      </c>
      <c r="BL721" t="s">
        <v>180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>"20:19:59.247"</f>
        <v>20:19:59.247</v>
      </c>
      <c r="CF721">
        <v>246941686</v>
      </c>
      <c r="CS721">
        <v>3</v>
      </c>
      <c r="CT721">
        <v>2</v>
      </c>
      <c r="CU721">
        <v>0</v>
      </c>
      <c r="CV721">
        <v>2</v>
      </c>
      <c r="CW721">
        <v>0</v>
      </c>
      <c r="CX721">
        <v>7</v>
      </c>
      <c r="CY721">
        <v>7</v>
      </c>
      <c r="CZ721" t="s">
        <v>131</v>
      </c>
      <c r="DA721">
        <v>404</v>
      </c>
      <c r="DB721">
        <v>0</v>
      </c>
      <c r="DC721" t="s">
        <v>152</v>
      </c>
      <c r="DD721" t="s">
        <v>153</v>
      </c>
      <c r="DG721">
        <v>13937170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25">
      <c r="A722" t="str">
        <f>"10/06/2022 20:19:59.480"</f>
        <v>10/06/2022 20:19:59.480</v>
      </c>
      <c r="C722" t="str">
        <f t="shared" si="77"/>
        <v>FFDFD3C0</v>
      </c>
      <c r="D722" t="s">
        <v>123</v>
      </c>
      <c r="E722">
        <v>27</v>
      </c>
      <c r="H722">
        <v>102</v>
      </c>
      <c r="I722" t="s">
        <v>151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"20:19:59.242"</f>
        <v>20:19:59.242</v>
      </c>
      <c r="T722" t="str">
        <f>"20:19:59.042"</f>
        <v>20:19:59.042</v>
      </c>
      <c r="U722" t="str">
        <f t="shared" si="83"/>
        <v>A8A14F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9</v>
      </c>
      <c r="AF722" t="s">
        <v>125</v>
      </c>
      <c r="AG722">
        <v>0</v>
      </c>
      <c r="AH722">
        <v>3</v>
      </c>
      <c r="AI722">
        <v>1</v>
      </c>
      <c r="AJ722">
        <v>0</v>
      </c>
      <c r="AK722" t="s">
        <v>626</v>
      </c>
      <c r="AL722">
        <v>36.138260000000002</v>
      </c>
      <c r="AM722" t="s">
        <v>627</v>
      </c>
      <c r="AN722">
        <v>-79.933368999999999</v>
      </c>
      <c r="AO722">
        <v>100</v>
      </c>
      <c r="AP722">
        <v>1800</v>
      </c>
      <c r="AQ722" t="s">
        <v>129</v>
      </c>
      <c r="AR722">
        <v>54</v>
      </c>
      <c r="AS722">
        <v>54</v>
      </c>
      <c r="AT722">
        <v>0</v>
      </c>
      <c r="BB722" t="str">
        <f t="shared" si="84"/>
        <v>1200</v>
      </c>
      <c r="BC722">
        <v>1</v>
      </c>
      <c r="BD722" t="str">
        <f t="shared" si="78"/>
        <v xml:space="preserve">N655WP  </v>
      </c>
      <c r="BE722">
        <v>1</v>
      </c>
      <c r="BG722">
        <v>0</v>
      </c>
      <c r="BH722">
        <v>0</v>
      </c>
      <c r="BI722">
        <v>0</v>
      </c>
      <c r="BJ722">
        <v>1775</v>
      </c>
      <c r="BK722">
        <v>-25</v>
      </c>
      <c r="BL722" t="s">
        <v>180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>"20:19:59.247"</f>
        <v>20:19:59.247</v>
      </c>
      <c r="CF722">
        <v>246941686</v>
      </c>
      <c r="CS722">
        <v>3</v>
      </c>
      <c r="CT722">
        <v>2</v>
      </c>
      <c r="CU722">
        <v>0</v>
      </c>
      <c r="CV722">
        <v>2</v>
      </c>
      <c r="CW722">
        <v>0</v>
      </c>
      <c r="CX722">
        <v>7</v>
      </c>
      <c r="CY722">
        <v>7</v>
      </c>
      <c r="CZ722" t="s">
        <v>131</v>
      </c>
      <c r="DA722">
        <v>404</v>
      </c>
      <c r="DB722">
        <v>0</v>
      </c>
      <c r="DC722" t="s">
        <v>152</v>
      </c>
      <c r="DD722" t="s">
        <v>153</v>
      </c>
      <c r="DG722">
        <v>13937170</v>
      </c>
      <c r="DI722">
        <v>1</v>
      </c>
      <c r="DJ722">
        <v>0</v>
      </c>
      <c r="DK722">
        <v>1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25">
      <c r="A723" t="str">
        <f>"10/06/2022 20:19:59.480"</f>
        <v>10/06/2022 20:19:59.480</v>
      </c>
      <c r="C723" t="str">
        <f t="shared" si="77"/>
        <v>FFDFD3C0</v>
      </c>
      <c r="D723" t="s">
        <v>123</v>
      </c>
      <c r="E723">
        <v>25</v>
      </c>
      <c r="H723">
        <v>100</v>
      </c>
      <c r="I723" t="s">
        <v>124</v>
      </c>
      <c r="J723" t="s">
        <v>125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"20:19:59.242"</f>
        <v>20:19:59.242</v>
      </c>
      <c r="T723" t="str">
        <f>"20:19:59.042"</f>
        <v>20:19:59.042</v>
      </c>
      <c r="U723" t="str">
        <f t="shared" si="83"/>
        <v>A8A14F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9</v>
      </c>
      <c r="AF723" t="s">
        <v>125</v>
      </c>
      <c r="AG723">
        <v>0</v>
      </c>
      <c r="AH723">
        <v>3</v>
      </c>
      <c r="AI723">
        <v>1</v>
      </c>
      <c r="AJ723">
        <v>0</v>
      </c>
      <c r="AK723" t="s">
        <v>626</v>
      </c>
      <c r="AL723">
        <v>36.138260000000002</v>
      </c>
      <c r="AM723" t="s">
        <v>627</v>
      </c>
      <c r="AN723">
        <v>-79.933368999999999</v>
      </c>
      <c r="AO723">
        <v>100</v>
      </c>
      <c r="AP723">
        <v>1800</v>
      </c>
      <c r="AQ723" t="s">
        <v>129</v>
      </c>
      <c r="AR723">
        <v>54</v>
      </c>
      <c r="AS723">
        <v>54</v>
      </c>
      <c r="AT723">
        <v>0</v>
      </c>
      <c r="BB723" t="str">
        <f t="shared" si="84"/>
        <v>1200</v>
      </c>
      <c r="BC723">
        <v>1</v>
      </c>
      <c r="BD723" t="str">
        <f t="shared" si="78"/>
        <v xml:space="preserve">N655WP  </v>
      </c>
      <c r="BE723">
        <v>1</v>
      </c>
      <c r="BG723">
        <v>0</v>
      </c>
      <c r="BH723">
        <v>0</v>
      </c>
      <c r="BI723">
        <v>0</v>
      </c>
      <c r="BJ723">
        <v>1775</v>
      </c>
      <c r="BK723">
        <v>-25</v>
      </c>
      <c r="BL723" t="s">
        <v>180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>"20:19:59.247"</f>
        <v>20:19:59.247</v>
      </c>
      <c r="CF723">
        <v>246941686</v>
      </c>
      <c r="CS723">
        <v>3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131</v>
      </c>
      <c r="DA723">
        <v>404</v>
      </c>
      <c r="DB723">
        <v>0</v>
      </c>
      <c r="DC723" t="s">
        <v>152</v>
      </c>
      <c r="DD723" t="s">
        <v>153</v>
      </c>
      <c r="DG723">
        <v>13937170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25">
      <c r="A724" t="str">
        <f>"10/06/2022 20:20:00.386"</f>
        <v>10/06/2022 20:20:00.386</v>
      </c>
      <c r="C724" t="str">
        <f t="shared" si="77"/>
        <v>FFDFD3C0</v>
      </c>
      <c r="D724" t="s">
        <v>123</v>
      </c>
      <c r="E724">
        <v>27</v>
      </c>
      <c r="H724">
        <v>102</v>
      </c>
      <c r="I724" t="s">
        <v>151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"20:20:00.172"</f>
        <v>20:20:00.172</v>
      </c>
      <c r="T724" t="str">
        <f>"20:20:00.072"</f>
        <v>20:20:00.072</v>
      </c>
      <c r="U724" t="str">
        <f t="shared" si="83"/>
        <v>A8A14F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9</v>
      </c>
      <c r="AF724" t="s">
        <v>125</v>
      </c>
      <c r="AG724">
        <v>0</v>
      </c>
      <c r="AH724">
        <v>3</v>
      </c>
      <c r="AI724">
        <v>1</v>
      </c>
      <c r="AJ724">
        <v>0</v>
      </c>
      <c r="AK724" t="s">
        <v>628</v>
      </c>
      <c r="AL724">
        <v>36.138517999999998</v>
      </c>
      <c r="AM724" t="s">
        <v>629</v>
      </c>
      <c r="AN724">
        <v>-79.933090000000007</v>
      </c>
      <c r="AO724">
        <v>100</v>
      </c>
      <c r="AP724">
        <v>1800</v>
      </c>
      <c r="AQ724" t="s">
        <v>129</v>
      </c>
      <c r="AR724">
        <v>55</v>
      </c>
      <c r="AS724">
        <v>54</v>
      </c>
      <c r="AT724">
        <v>-128</v>
      </c>
      <c r="BB724" t="str">
        <f t="shared" si="84"/>
        <v>1200</v>
      </c>
      <c r="BC724">
        <v>1</v>
      </c>
      <c r="BD724" t="str">
        <f t="shared" si="78"/>
        <v xml:space="preserve">N655WP  </v>
      </c>
      <c r="BE724">
        <v>1</v>
      </c>
      <c r="BG724">
        <v>0</v>
      </c>
      <c r="BH724">
        <v>0</v>
      </c>
      <c r="BI724">
        <v>0</v>
      </c>
      <c r="BJ724">
        <v>1775</v>
      </c>
      <c r="BK724">
        <v>-25</v>
      </c>
      <c r="BL724" t="s">
        <v>180</v>
      </c>
      <c r="BM724">
        <v>1</v>
      </c>
      <c r="BN724">
        <v>1</v>
      </c>
      <c r="BO724">
        <v>1</v>
      </c>
      <c r="BP724">
        <v>0</v>
      </c>
      <c r="BS724">
        <v>0</v>
      </c>
      <c r="BT724">
        <v>0</v>
      </c>
      <c r="BU724">
        <v>0</v>
      </c>
      <c r="CE724" t="str">
        <f>"20:20:00.177"</f>
        <v>20:20:00.177</v>
      </c>
      <c r="CF724">
        <v>176851243</v>
      </c>
      <c r="CS724">
        <v>3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131</v>
      </c>
      <c r="DA724">
        <v>404</v>
      </c>
      <c r="DB724">
        <v>0</v>
      </c>
      <c r="DC724" t="s">
        <v>152</v>
      </c>
      <c r="DD724" t="s">
        <v>153</v>
      </c>
      <c r="DG724">
        <v>13937369</v>
      </c>
      <c r="DI724">
        <v>1</v>
      </c>
      <c r="DJ724">
        <v>0</v>
      </c>
      <c r="DK724">
        <v>0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25">
      <c r="A725" t="str">
        <f>"10/06/2022 20:20:00.386"</f>
        <v>10/06/2022 20:20:00.386</v>
      </c>
      <c r="C725" t="str">
        <f t="shared" si="77"/>
        <v>FFDFD3C0</v>
      </c>
      <c r="D725" t="s">
        <v>134</v>
      </c>
      <c r="E725">
        <v>4</v>
      </c>
      <c r="F725">
        <v>1004</v>
      </c>
      <c r="G725" t="s">
        <v>135</v>
      </c>
      <c r="J725" t="s">
        <v>136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"20:20:00.172"</f>
        <v>20:20:00.172</v>
      </c>
      <c r="T725" t="str">
        <f>"20:20:00.072"</f>
        <v>20:20:00.072</v>
      </c>
      <c r="U725" t="str">
        <f t="shared" si="83"/>
        <v>A8A14F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9</v>
      </c>
      <c r="AF725" t="s">
        <v>125</v>
      </c>
      <c r="AG725">
        <v>0</v>
      </c>
      <c r="AH725">
        <v>3</v>
      </c>
      <c r="AI725">
        <v>1</v>
      </c>
      <c r="AJ725">
        <v>0</v>
      </c>
      <c r="AK725" t="s">
        <v>628</v>
      </c>
      <c r="AL725">
        <v>36.138517999999998</v>
      </c>
      <c r="AM725" t="s">
        <v>629</v>
      </c>
      <c r="AN725">
        <v>-79.933090000000007</v>
      </c>
      <c r="AO725">
        <v>100</v>
      </c>
      <c r="AP725">
        <v>1800</v>
      </c>
      <c r="AQ725" t="s">
        <v>129</v>
      </c>
      <c r="AR725">
        <v>55</v>
      </c>
      <c r="AS725">
        <v>54</v>
      </c>
      <c r="AT725">
        <v>-128</v>
      </c>
      <c r="BB725" t="str">
        <f t="shared" si="84"/>
        <v>1200</v>
      </c>
      <c r="BC725">
        <v>1</v>
      </c>
      <c r="BD725" t="str">
        <f t="shared" si="78"/>
        <v xml:space="preserve">N655WP  </v>
      </c>
      <c r="BE725">
        <v>1</v>
      </c>
      <c r="BG725">
        <v>0</v>
      </c>
      <c r="BH725">
        <v>0</v>
      </c>
      <c r="BI725">
        <v>0</v>
      </c>
      <c r="BJ725">
        <v>1775</v>
      </c>
      <c r="BK725">
        <v>-25</v>
      </c>
      <c r="BL725" t="s">
        <v>180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>"20:20:00.177"</f>
        <v>20:20:00.177</v>
      </c>
      <c r="CF725">
        <v>176851243</v>
      </c>
      <c r="CS725">
        <v>3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131</v>
      </c>
      <c r="DA725">
        <v>404</v>
      </c>
      <c r="DB725">
        <v>0</v>
      </c>
      <c r="DC725" t="s">
        <v>152</v>
      </c>
      <c r="DD725" t="s">
        <v>153</v>
      </c>
      <c r="DG725">
        <v>13937369</v>
      </c>
      <c r="DI725">
        <v>1</v>
      </c>
      <c r="DJ725">
        <v>0</v>
      </c>
      <c r="DK725">
        <v>1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25">
      <c r="A726" t="str">
        <f>"10/06/2022 20:20:00.386"</f>
        <v>10/06/2022 20:20:00.386</v>
      </c>
      <c r="C726" t="str">
        <f t="shared" si="77"/>
        <v>FFDFD3C0</v>
      </c>
      <c r="D726" t="s">
        <v>123</v>
      </c>
      <c r="E726">
        <v>25</v>
      </c>
      <c r="H726">
        <v>100</v>
      </c>
      <c r="I726" t="s">
        <v>124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"20:20:00.172"</f>
        <v>20:20:00.172</v>
      </c>
      <c r="T726" t="str">
        <f>"20:20:00.072"</f>
        <v>20:20:00.072</v>
      </c>
      <c r="U726" t="str">
        <f t="shared" si="83"/>
        <v>A8A14F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9</v>
      </c>
      <c r="AF726" t="s">
        <v>125</v>
      </c>
      <c r="AG726">
        <v>0</v>
      </c>
      <c r="AH726">
        <v>3</v>
      </c>
      <c r="AI726">
        <v>1</v>
      </c>
      <c r="AJ726">
        <v>0</v>
      </c>
      <c r="AK726" t="s">
        <v>628</v>
      </c>
      <c r="AL726">
        <v>36.138517999999998</v>
      </c>
      <c r="AM726" t="s">
        <v>629</v>
      </c>
      <c r="AN726">
        <v>-79.933090000000007</v>
      </c>
      <c r="AO726">
        <v>100</v>
      </c>
      <c r="AP726">
        <v>1800</v>
      </c>
      <c r="AQ726" t="s">
        <v>129</v>
      </c>
      <c r="AR726">
        <v>55</v>
      </c>
      <c r="AS726">
        <v>54</v>
      </c>
      <c r="AT726">
        <v>-128</v>
      </c>
      <c r="BB726" t="str">
        <f t="shared" si="84"/>
        <v>1200</v>
      </c>
      <c r="BC726">
        <v>1</v>
      </c>
      <c r="BD726" t="str">
        <f t="shared" si="78"/>
        <v xml:space="preserve">N655WP  </v>
      </c>
      <c r="BE726">
        <v>1</v>
      </c>
      <c r="BG726">
        <v>0</v>
      </c>
      <c r="BH726">
        <v>0</v>
      </c>
      <c r="BI726">
        <v>0</v>
      </c>
      <c r="BJ726">
        <v>1775</v>
      </c>
      <c r="BK726">
        <v>-25</v>
      </c>
      <c r="BL726" t="s">
        <v>180</v>
      </c>
      <c r="BM726">
        <v>1</v>
      </c>
      <c r="BN726">
        <v>1</v>
      </c>
      <c r="BO726">
        <v>1</v>
      </c>
      <c r="BP726">
        <v>0</v>
      </c>
      <c r="BS726">
        <v>0</v>
      </c>
      <c r="BT726">
        <v>0</v>
      </c>
      <c r="BU726">
        <v>0</v>
      </c>
      <c r="CE726" t="str">
        <f>"20:20:00.177"</f>
        <v>20:20:00.177</v>
      </c>
      <c r="CF726">
        <v>176851243</v>
      </c>
      <c r="CS726">
        <v>3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131</v>
      </c>
      <c r="DA726">
        <v>404</v>
      </c>
      <c r="DB726">
        <v>0</v>
      </c>
      <c r="DC726" t="s">
        <v>152</v>
      </c>
      <c r="DD726" t="s">
        <v>153</v>
      </c>
      <c r="DG726">
        <v>13937369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25">
      <c r="A727" t="str">
        <f>"10/06/2022 20:20:00.402"</f>
        <v>10/06/2022 20:20:00.402</v>
      </c>
      <c r="C727" t="str">
        <f t="shared" si="77"/>
        <v>FFDFD3C0</v>
      </c>
      <c r="D727" t="s">
        <v>134</v>
      </c>
      <c r="E727">
        <v>5</v>
      </c>
      <c r="F727">
        <v>1005</v>
      </c>
      <c r="G727" t="s">
        <v>155</v>
      </c>
      <c r="J727" t="s">
        <v>136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"20:20:00.172"</f>
        <v>20:20:00.172</v>
      </c>
      <c r="T727" t="str">
        <f>"20:20:00.072"</f>
        <v>20:20:00.072</v>
      </c>
      <c r="U727" t="str">
        <f t="shared" si="83"/>
        <v>A8A14F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9</v>
      </c>
      <c r="AF727" t="s">
        <v>145</v>
      </c>
      <c r="AG727">
        <v>0</v>
      </c>
      <c r="AH727">
        <v>3</v>
      </c>
      <c r="AI727">
        <v>1</v>
      </c>
      <c r="AJ727">
        <v>0</v>
      </c>
      <c r="AK727" t="s">
        <v>628</v>
      </c>
      <c r="AL727">
        <v>36.138517999999998</v>
      </c>
      <c r="AM727" t="s">
        <v>629</v>
      </c>
      <c r="AN727">
        <v>-79.933090000000007</v>
      </c>
      <c r="AO727">
        <v>100</v>
      </c>
      <c r="AP727">
        <v>1800</v>
      </c>
      <c r="AQ727" t="s">
        <v>129</v>
      </c>
      <c r="AR727">
        <v>55</v>
      </c>
      <c r="AS727">
        <v>54</v>
      </c>
      <c r="AT727">
        <v>-128</v>
      </c>
      <c r="BB727" t="str">
        <f t="shared" si="84"/>
        <v>1200</v>
      </c>
      <c r="BC727">
        <v>1</v>
      </c>
      <c r="BD727" t="str">
        <f t="shared" si="78"/>
        <v xml:space="preserve">N655WP  </v>
      </c>
      <c r="BE727">
        <v>1</v>
      </c>
      <c r="BG727">
        <v>0</v>
      </c>
      <c r="BH727">
        <v>0</v>
      </c>
      <c r="BI727">
        <v>0</v>
      </c>
      <c r="BJ727">
        <v>1775</v>
      </c>
      <c r="BK727">
        <v>-25</v>
      </c>
      <c r="BL727" t="s">
        <v>148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>"20:20:00.177"</f>
        <v>20:20:00.177</v>
      </c>
      <c r="CF727">
        <v>176851243</v>
      </c>
      <c r="CS727">
        <v>3</v>
      </c>
      <c r="CT727">
        <v>2</v>
      </c>
      <c r="CU727">
        <v>0</v>
      </c>
      <c r="CV727">
        <v>2</v>
      </c>
      <c r="CW727">
        <v>0</v>
      </c>
      <c r="CX727">
        <v>7</v>
      </c>
      <c r="CY727">
        <v>7</v>
      </c>
      <c r="CZ727" t="s">
        <v>131</v>
      </c>
      <c r="DA727">
        <v>404</v>
      </c>
      <c r="DB727">
        <v>0</v>
      </c>
      <c r="DC727" t="s">
        <v>152</v>
      </c>
      <c r="DD727" t="s">
        <v>153</v>
      </c>
      <c r="DG727">
        <v>13937369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25">
      <c r="A728" t="str">
        <f>"10/06/2022 20:20:14.523"</f>
        <v>10/06/2022 20:20:14.523</v>
      </c>
      <c r="C728" t="str">
        <f t="shared" si="77"/>
        <v>FFDFD3C0</v>
      </c>
      <c r="D728" t="s">
        <v>123</v>
      </c>
      <c r="E728">
        <v>25</v>
      </c>
      <c r="H728">
        <v>100</v>
      </c>
      <c r="I728" t="s">
        <v>124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"20:20:14.375"</f>
        <v>20:20:14.375</v>
      </c>
      <c r="T728" t="str">
        <f>"20:20:13.975"</f>
        <v>20:20:13.975</v>
      </c>
      <c r="U728" t="str">
        <f t="shared" si="83"/>
        <v>A8A14F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9</v>
      </c>
      <c r="AF728" t="s">
        <v>125</v>
      </c>
      <c r="AG728">
        <v>0</v>
      </c>
      <c r="AH728">
        <v>3</v>
      </c>
      <c r="AI728">
        <v>1</v>
      </c>
      <c r="AJ728">
        <v>0</v>
      </c>
      <c r="AK728" t="s">
        <v>630</v>
      </c>
      <c r="AL728">
        <v>36.141007000000002</v>
      </c>
      <c r="AM728" t="s">
        <v>631</v>
      </c>
      <c r="AN728">
        <v>-79.928991999999994</v>
      </c>
      <c r="AO728">
        <v>100</v>
      </c>
      <c r="AP728">
        <v>1800</v>
      </c>
      <c r="AQ728" t="s">
        <v>129</v>
      </c>
      <c r="AR728">
        <v>52</v>
      </c>
      <c r="AS728">
        <v>8</v>
      </c>
      <c r="AT728">
        <v>-704</v>
      </c>
      <c r="BB728" t="str">
        <f t="shared" si="84"/>
        <v>1200</v>
      </c>
      <c r="BC728">
        <v>1</v>
      </c>
      <c r="BD728" t="str">
        <f t="shared" si="78"/>
        <v xml:space="preserve">N655WP  </v>
      </c>
      <c r="BE728">
        <v>1</v>
      </c>
      <c r="BG728">
        <v>0</v>
      </c>
      <c r="BH728">
        <v>0</v>
      </c>
      <c r="BI728">
        <v>0</v>
      </c>
      <c r="BJ728">
        <v>1775</v>
      </c>
      <c r="BK728">
        <v>-25</v>
      </c>
      <c r="BL728" t="s">
        <v>180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>"20:20:14.381"</f>
        <v>20:20:14.381</v>
      </c>
      <c r="CF728">
        <v>380515153</v>
      </c>
      <c r="CS728">
        <v>3</v>
      </c>
      <c r="CT728">
        <v>2</v>
      </c>
      <c r="CU728">
        <v>0</v>
      </c>
      <c r="CV728">
        <v>2</v>
      </c>
      <c r="CW728">
        <v>0</v>
      </c>
      <c r="CX728">
        <v>7</v>
      </c>
      <c r="CY728">
        <v>7</v>
      </c>
      <c r="CZ728" t="s">
        <v>131</v>
      </c>
      <c r="DA728">
        <v>404</v>
      </c>
      <c r="DB728">
        <v>0</v>
      </c>
      <c r="DC728" t="s">
        <v>152</v>
      </c>
      <c r="DD728" t="s">
        <v>153</v>
      </c>
      <c r="DG728">
        <v>13940454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25">
      <c r="A729" t="str">
        <f>"10/06/2022 20:20:14.523"</f>
        <v>10/06/2022 20:20:14.523</v>
      </c>
      <c r="C729" t="str">
        <f t="shared" si="77"/>
        <v>FFDFD3C0</v>
      </c>
      <c r="D729" t="s">
        <v>134</v>
      </c>
      <c r="E729">
        <v>4</v>
      </c>
      <c r="F729">
        <v>1004</v>
      </c>
      <c r="G729" t="s">
        <v>135</v>
      </c>
      <c r="J729" t="s">
        <v>136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"20:20:14.375"</f>
        <v>20:20:14.375</v>
      </c>
      <c r="T729" t="str">
        <f>"20:20:13.975"</f>
        <v>20:20:13.975</v>
      </c>
      <c r="U729" t="str">
        <f t="shared" si="83"/>
        <v>A8A14F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9</v>
      </c>
      <c r="AF729" t="s">
        <v>125</v>
      </c>
      <c r="AG729">
        <v>0</v>
      </c>
      <c r="AH729">
        <v>3</v>
      </c>
      <c r="AI729">
        <v>1</v>
      </c>
      <c r="AJ729">
        <v>0</v>
      </c>
      <c r="AK729" t="s">
        <v>630</v>
      </c>
      <c r="AL729">
        <v>36.141007000000002</v>
      </c>
      <c r="AM729" t="s">
        <v>631</v>
      </c>
      <c r="AN729">
        <v>-79.928991999999994</v>
      </c>
      <c r="AO729">
        <v>100</v>
      </c>
      <c r="AP729">
        <v>1800</v>
      </c>
      <c r="AQ729" t="s">
        <v>129</v>
      </c>
      <c r="AR729">
        <v>52</v>
      </c>
      <c r="AS729">
        <v>8</v>
      </c>
      <c r="AT729">
        <v>-704</v>
      </c>
      <c r="BB729" t="str">
        <f t="shared" si="84"/>
        <v>1200</v>
      </c>
      <c r="BC729">
        <v>1</v>
      </c>
      <c r="BD729" t="str">
        <f t="shared" si="78"/>
        <v xml:space="preserve">N655WP  </v>
      </c>
      <c r="BE729">
        <v>1</v>
      </c>
      <c r="BG729">
        <v>0</v>
      </c>
      <c r="BH729">
        <v>0</v>
      </c>
      <c r="BI729">
        <v>0</v>
      </c>
      <c r="BJ729">
        <v>1775</v>
      </c>
      <c r="BK729">
        <v>-25</v>
      </c>
      <c r="BL729" t="s">
        <v>180</v>
      </c>
      <c r="BM729">
        <v>1</v>
      </c>
      <c r="BN729">
        <v>1</v>
      </c>
      <c r="BO729">
        <v>1</v>
      </c>
      <c r="BP729">
        <v>0</v>
      </c>
      <c r="BS729">
        <v>0</v>
      </c>
      <c r="BT729">
        <v>0</v>
      </c>
      <c r="BU729">
        <v>0</v>
      </c>
      <c r="CE729" t="str">
        <f>"20:20:14.381"</f>
        <v>20:20:14.381</v>
      </c>
      <c r="CF729">
        <v>380515153</v>
      </c>
      <c r="CS729">
        <v>3</v>
      </c>
      <c r="CT729">
        <v>2</v>
      </c>
      <c r="CU729">
        <v>0</v>
      </c>
      <c r="CV729">
        <v>2</v>
      </c>
      <c r="CW729">
        <v>0</v>
      </c>
      <c r="CX729">
        <v>7</v>
      </c>
      <c r="CY729">
        <v>7</v>
      </c>
      <c r="CZ729" t="s">
        <v>131</v>
      </c>
      <c r="DA729">
        <v>404</v>
      </c>
      <c r="DB729">
        <v>0</v>
      </c>
      <c r="DC729" t="s">
        <v>152</v>
      </c>
      <c r="DD729" t="s">
        <v>153</v>
      </c>
      <c r="DG729">
        <v>13940454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25">
      <c r="A730" t="str">
        <f>"10/06/2022 20:20:14.539"</f>
        <v>10/06/2022 20:20:14.539</v>
      </c>
      <c r="C730" t="str">
        <f t="shared" si="77"/>
        <v>FFDFD3C0</v>
      </c>
      <c r="D730" t="s">
        <v>123</v>
      </c>
      <c r="E730">
        <v>27</v>
      </c>
      <c r="H730">
        <v>102</v>
      </c>
      <c r="I730" t="s">
        <v>151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"20:20:14.375"</f>
        <v>20:20:14.375</v>
      </c>
      <c r="T730" t="str">
        <f>"20:20:13.975"</f>
        <v>20:20:13.975</v>
      </c>
      <c r="U730" t="str">
        <f t="shared" si="83"/>
        <v>A8A14F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9</v>
      </c>
      <c r="AF730" t="s">
        <v>125</v>
      </c>
      <c r="AG730">
        <v>0</v>
      </c>
      <c r="AH730">
        <v>3</v>
      </c>
      <c r="AI730">
        <v>1</v>
      </c>
      <c r="AJ730">
        <v>0</v>
      </c>
      <c r="AK730" t="s">
        <v>630</v>
      </c>
      <c r="AL730">
        <v>36.141007000000002</v>
      </c>
      <c r="AM730" t="s">
        <v>631</v>
      </c>
      <c r="AN730">
        <v>-79.928991999999994</v>
      </c>
      <c r="AO730">
        <v>100</v>
      </c>
      <c r="AP730">
        <v>1800</v>
      </c>
      <c r="AQ730" t="s">
        <v>129</v>
      </c>
      <c r="AR730">
        <v>52</v>
      </c>
      <c r="AS730">
        <v>8</v>
      </c>
      <c r="AT730">
        <v>-704</v>
      </c>
      <c r="BB730" t="str">
        <f t="shared" si="84"/>
        <v>1200</v>
      </c>
      <c r="BC730">
        <v>1</v>
      </c>
      <c r="BD730" t="str">
        <f t="shared" si="78"/>
        <v xml:space="preserve">N655WP  </v>
      </c>
      <c r="BE730">
        <v>1</v>
      </c>
      <c r="BG730">
        <v>0</v>
      </c>
      <c r="BH730">
        <v>0</v>
      </c>
      <c r="BI730">
        <v>0</v>
      </c>
      <c r="BJ730">
        <v>1775</v>
      </c>
      <c r="BK730">
        <v>-25</v>
      </c>
      <c r="BL730" t="s">
        <v>180</v>
      </c>
      <c r="BM730">
        <v>1</v>
      </c>
      <c r="BN730">
        <v>1</v>
      </c>
      <c r="BO730">
        <v>1</v>
      </c>
      <c r="BP730">
        <v>0</v>
      </c>
      <c r="BS730">
        <v>0</v>
      </c>
      <c r="BT730">
        <v>0</v>
      </c>
      <c r="BU730">
        <v>0</v>
      </c>
      <c r="CE730" t="str">
        <f>"20:20:14.381"</f>
        <v>20:20:14.381</v>
      </c>
      <c r="CF730">
        <v>380515153</v>
      </c>
      <c r="CS730">
        <v>3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131</v>
      </c>
      <c r="DA730">
        <v>404</v>
      </c>
      <c r="DB730">
        <v>0</v>
      </c>
      <c r="DC730" t="s">
        <v>152</v>
      </c>
      <c r="DD730" t="s">
        <v>153</v>
      </c>
      <c r="DG730">
        <v>13940454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25">
      <c r="A731" t="str">
        <f>"10/06/2022 20:20:14.586"</f>
        <v>10/06/2022 20:20:14.586</v>
      </c>
      <c r="C731" t="str">
        <f t="shared" si="77"/>
        <v>FFDFD3C0</v>
      </c>
      <c r="D731" t="s">
        <v>134</v>
      </c>
      <c r="E731">
        <v>5</v>
      </c>
      <c r="F731">
        <v>1005</v>
      </c>
      <c r="G731" t="s">
        <v>155</v>
      </c>
      <c r="J731" t="s">
        <v>136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"20:20:14.375"</f>
        <v>20:20:14.375</v>
      </c>
      <c r="T731" t="str">
        <f>"20:20:13.975"</f>
        <v>20:20:13.975</v>
      </c>
      <c r="U731" t="str">
        <f t="shared" si="83"/>
        <v>A8A14F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9</v>
      </c>
      <c r="AF731" t="s">
        <v>145</v>
      </c>
      <c r="AG731">
        <v>0</v>
      </c>
      <c r="AH731">
        <v>3</v>
      </c>
      <c r="AI731">
        <v>1</v>
      </c>
      <c r="AJ731">
        <v>0</v>
      </c>
      <c r="AK731" t="s">
        <v>630</v>
      </c>
      <c r="AL731">
        <v>36.141007000000002</v>
      </c>
      <c r="AM731" t="s">
        <v>631</v>
      </c>
      <c r="AN731">
        <v>-79.928991999999994</v>
      </c>
      <c r="AO731">
        <v>100</v>
      </c>
      <c r="AP731">
        <v>1800</v>
      </c>
      <c r="AQ731" t="s">
        <v>129</v>
      </c>
      <c r="AR731">
        <v>52</v>
      </c>
      <c r="AS731">
        <v>8</v>
      </c>
      <c r="AT731">
        <v>-704</v>
      </c>
      <c r="BB731" t="str">
        <f t="shared" si="84"/>
        <v>1200</v>
      </c>
      <c r="BC731">
        <v>1</v>
      </c>
      <c r="BD731" t="str">
        <f t="shared" si="78"/>
        <v xml:space="preserve">N655WP  </v>
      </c>
      <c r="BE731">
        <v>1</v>
      </c>
      <c r="BG731">
        <v>0</v>
      </c>
      <c r="BH731">
        <v>0</v>
      </c>
      <c r="BI731">
        <v>0</v>
      </c>
      <c r="BJ731">
        <v>1775</v>
      </c>
      <c r="BK731">
        <v>-25</v>
      </c>
      <c r="BL731" t="s">
        <v>148</v>
      </c>
      <c r="BM731">
        <v>1</v>
      </c>
      <c r="BN731">
        <v>1</v>
      </c>
      <c r="BO731">
        <v>1</v>
      </c>
      <c r="BP731">
        <v>0</v>
      </c>
      <c r="BS731">
        <v>0</v>
      </c>
      <c r="BT731">
        <v>0</v>
      </c>
      <c r="BU731">
        <v>0</v>
      </c>
      <c r="CE731" t="str">
        <f>"20:20:14.381"</f>
        <v>20:20:14.381</v>
      </c>
      <c r="CF731">
        <v>380515153</v>
      </c>
      <c r="CS731">
        <v>3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131</v>
      </c>
      <c r="DA731">
        <v>404</v>
      </c>
      <c r="DB731">
        <v>0</v>
      </c>
      <c r="DC731" t="s">
        <v>152</v>
      </c>
      <c r="DD731" t="s">
        <v>153</v>
      </c>
      <c r="DG731">
        <v>13940454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25">
      <c r="A732" t="str">
        <f>"10/06/2022 20:20:15.633"</f>
        <v>10/06/2022 20:20:15.633</v>
      </c>
      <c r="C732" t="str">
        <f t="shared" si="77"/>
        <v>FFDFD3C0</v>
      </c>
      <c r="D732" t="s">
        <v>134</v>
      </c>
      <c r="E732">
        <v>5</v>
      </c>
      <c r="F732">
        <v>1005</v>
      </c>
      <c r="G732" t="s">
        <v>155</v>
      </c>
      <c r="J732" t="s">
        <v>136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"20:20:15.383"</f>
        <v>20:20:15.383</v>
      </c>
      <c r="T732" t="str">
        <f>"20:20:15.083"</f>
        <v>20:20:15.083</v>
      </c>
      <c r="U732" t="str">
        <f t="shared" si="83"/>
        <v>A8A14F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9</v>
      </c>
      <c r="AF732" t="s">
        <v>145</v>
      </c>
      <c r="AG732">
        <v>0</v>
      </c>
      <c r="AH732">
        <v>3</v>
      </c>
      <c r="AI732">
        <v>1</v>
      </c>
      <c r="AJ732">
        <v>0</v>
      </c>
      <c r="AK732" t="s">
        <v>632</v>
      </c>
      <c r="AL732">
        <v>36.140985000000001</v>
      </c>
      <c r="AM732" t="s">
        <v>633</v>
      </c>
      <c r="AN732">
        <v>-79.928691000000001</v>
      </c>
      <c r="AO732">
        <v>100</v>
      </c>
      <c r="AP732">
        <v>1800</v>
      </c>
      <c r="AQ732" t="s">
        <v>129</v>
      </c>
      <c r="AR732">
        <v>52</v>
      </c>
      <c r="AS732">
        <v>1</v>
      </c>
      <c r="AT732">
        <v>-896</v>
      </c>
      <c r="BB732" t="str">
        <f t="shared" si="84"/>
        <v>1200</v>
      </c>
      <c r="BC732">
        <v>1</v>
      </c>
      <c r="BD732" t="str">
        <f t="shared" si="78"/>
        <v xml:space="preserve">N655WP  </v>
      </c>
      <c r="BE732">
        <v>1</v>
      </c>
      <c r="BG732">
        <v>0</v>
      </c>
      <c r="BH732">
        <v>0</v>
      </c>
      <c r="BI732">
        <v>0</v>
      </c>
      <c r="BJ732">
        <v>1750</v>
      </c>
      <c r="BK732">
        <v>-50</v>
      </c>
      <c r="BL732" t="s">
        <v>148</v>
      </c>
      <c r="BM732">
        <v>1</v>
      </c>
      <c r="BN732">
        <v>1</v>
      </c>
      <c r="BO732">
        <v>1</v>
      </c>
      <c r="BP732">
        <v>0</v>
      </c>
      <c r="BS732">
        <v>0</v>
      </c>
      <c r="BT732">
        <v>0</v>
      </c>
      <c r="BU732">
        <v>0</v>
      </c>
      <c r="CE732" t="str">
        <f>"20:20:15.385"</f>
        <v>20:20:15.385</v>
      </c>
      <c r="CF732">
        <v>385417414</v>
      </c>
      <c r="CS732">
        <v>3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131</v>
      </c>
      <c r="DA732">
        <v>404</v>
      </c>
      <c r="DB732">
        <v>0</v>
      </c>
      <c r="DC732" t="s">
        <v>152</v>
      </c>
      <c r="DD732" t="s">
        <v>153</v>
      </c>
      <c r="DG732">
        <v>13940669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25">
      <c r="A733" t="str">
        <f>"10/06/2022 20:20:15.633"</f>
        <v>10/06/2022 20:20:15.633</v>
      </c>
      <c r="C733" t="str">
        <f t="shared" si="77"/>
        <v>FFDFD3C0</v>
      </c>
      <c r="D733" t="s">
        <v>123</v>
      </c>
      <c r="E733">
        <v>25</v>
      </c>
      <c r="H733">
        <v>100</v>
      </c>
      <c r="I733" t="s">
        <v>124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"20:20:15.383"</f>
        <v>20:20:15.383</v>
      </c>
      <c r="T733" t="str">
        <f>"20:20:15.083"</f>
        <v>20:20:15.083</v>
      </c>
      <c r="U733" t="str">
        <f t="shared" si="83"/>
        <v>A8A14F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9</v>
      </c>
      <c r="AF733" t="s">
        <v>125</v>
      </c>
      <c r="AG733">
        <v>0</v>
      </c>
      <c r="AH733">
        <v>3</v>
      </c>
      <c r="AI733">
        <v>1</v>
      </c>
      <c r="AJ733">
        <v>0</v>
      </c>
      <c r="AK733" t="s">
        <v>632</v>
      </c>
      <c r="AL733">
        <v>36.140985000000001</v>
      </c>
      <c r="AM733" t="s">
        <v>633</v>
      </c>
      <c r="AN733">
        <v>-79.928691000000001</v>
      </c>
      <c r="AO733">
        <v>100</v>
      </c>
      <c r="AP733">
        <v>1800</v>
      </c>
      <c r="AQ733" t="s">
        <v>129</v>
      </c>
      <c r="AR733">
        <v>52</v>
      </c>
      <c r="AS733">
        <v>1</v>
      </c>
      <c r="AT733">
        <v>-896</v>
      </c>
      <c r="BB733" t="str">
        <f t="shared" si="84"/>
        <v>1200</v>
      </c>
      <c r="BC733">
        <v>1</v>
      </c>
      <c r="BD733" t="str">
        <f t="shared" si="78"/>
        <v xml:space="preserve">N655WP  </v>
      </c>
      <c r="BE733">
        <v>1</v>
      </c>
      <c r="BG733">
        <v>0</v>
      </c>
      <c r="BH733">
        <v>0</v>
      </c>
      <c r="BI733">
        <v>0</v>
      </c>
      <c r="BJ733">
        <v>1750</v>
      </c>
      <c r="BK733">
        <v>-50</v>
      </c>
      <c r="BL733" t="s">
        <v>180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t="str">
        <f>"20:20:15.385"</f>
        <v>20:20:15.385</v>
      </c>
      <c r="CF733">
        <v>385417414</v>
      </c>
      <c r="CS733">
        <v>3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131</v>
      </c>
      <c r="DA733">
        <v>404</v>
      </c>
      <c r="DB733">
        <v>0</v>
      </c>
      <c r="DC733" t="s">
        <v>152</v>
      </c>
      <c r="DD733" t="s">
        <v>153</v>
      </c>
      <c r="DG733">
        <v>13940669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25">
      <c r="A734" t="str">
        <f>"10/06/2022 20:20:15.633"</f>
        <v>10/06/2022 20:20:15.633</v>
      </c>
      <c r="C734" t="str">
        <f t="shared" si="77"/>
        <v>FFDFD3C0</v>
      </c>
      <c r="D734" t="s">
        <v>134</v>
      </c>
      <c r="E734">
        <v>4</v>
      </c>
      <c r="F734">
        <v>1004</v>
      </c>
      <c r="G734" t="s">
        <v>135</v>
      </c>
      <c r="J734" t="s">
        <v>136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"20:20:15.383"</f>
        <v>20:20:15.383</v>
      </c>
      <c r="T734" t="str">
        <f>"20:20:15.083"</f>
        <v>20:20:15.083</v>
      </c>
      <c r="U734" t="str">
        <f t="shared" si="83"/>
        <v>A8A14F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9</v>
      </c>
      <c r="AF734" t="s">
        <v>125</v>
      </c>
      <c r="AG734">
        <v>0</v>
      </c>
      <c r="AH734">
        <v>3</v>
      </c>
      <c r="AI734">
        <v>1</v>
      </c>
      <c r="AJ734">
        <v>0</v>
      </c>
      <c r="AK734" t="s">
        <v>632</v>
      </c>
      <c r="AL734">
        <v>36.140985000000001</v>
      </c>
      <c r="AM734" t="s">
        <v>633</v>
      </c>
      <c r="AN734">
        <v>-79.928691000000001</v>
      </c>
      <c r="AO734">
        <v>100</v>
      </c>
      <c r="AP734">
        <v>1800</v>
      </c>
      <c r="AQ734" t="s">
        <v>129</v>
      </c>
      <c r="AR734">
        <v>52</v>
      </c>
      <c r="AS734">
        <v>1</v>
      </c>
      <c r="AT734">
        <v>-896</v>
      </c>
      <c r="BB734" t="str">
        <f t="shared" si="84"/>
        <v>1200</v>
      </c>
      <c r="BC734">
        <v>1</v>
      </c>
      <c r="BD734" t="str">
        <f t="shared" si="78"/>
        <v xml:space="preserve">N655WP  </v>
      </c>
      <c r="BE734">
        <v>1</v>
      </c>
      <c r="BG734">
        <v>0</v>
      </c>
      <c r="BH734">
        <v>0</v>
      </c>
      <c r="BI734">
        <v>0</v>
      </c>
      <c r="BJ734">
        <v>1750</v>
      </c>
      <c r="BK734">
        <v>-50</v>
      </c>
      <c r="BL734" t="s">
        <v>180</v>
      </c>
      <c r="BM734">
        <v>1</v>
      </c>
      <c r="BN734">
        <v>1</v>
      </c>
      <c r="BO734">
        <v>1</v>
      </c>
      <c r="BP734">
        <v>0</v>
      </c>
      <c r="BS734">
        <v>0</v>
      </c>
      <c r="BT734">
        <v>0</v>
      </c>
      <c r="BU734">
        <v>0</v>
      </c>
      <c r="CE734" t="str">
        <f>"20:20:15.385"</f>
        <v>20:20:15.385</v>
      </c>
      <c r="CF734">
        <v>385417414</v>
      </c>
      <c r="CS734">
        <v>3</v>
      </c>
      <c r="CT734">
        <v>2</v>
      </c>
      <c r="CU734">
        <v>0</v>
      </c>
      <c r="CV734">
        <v>2</v>
      </c>
      <c r="CW734">
        <v>0</v>
      </c>
      <c r="CX734">
        <v>7</v>
      </c>
      <c r="CY734">
        <v>7</v>
      </c>
      <c r="CZ734" t="s">
        <v>131</v>
      </c>
      <c r="DA734">
        <v>404</v>
      </c>
      <c r="DB734">
        <v>0</v>
      </c>
      <c r="DC734" t="s">
        <v>152</v>
      </c>
      <c r="DD734" t="s">
        <v>153</v>
      </c>
      <c r="DG734">
        <v>13940669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25">
      <c r="A735" t="str">
        <f>"10/06/2022 20:20:15.664"</f>
        <v>10/06/2022 20:20:15.664</v>
      </c>
      <c r="C735" t="str">
        <f t="shared" si="77"/>
        <v>FFDFD3C0</v>
      </c>
      <c r="D735" t="s">
        <v>123</v>
      </c>
      <c r="E735">
        <v>27</v>
      </c>
      <c r="H735">
        <v>102</v>
      </c>
      <c r="I735" t="s">
        <v>151</v>
      </c>
      <c r="J735" t="s">
        <v>125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"20:20:15.383"</f>
        <v>20:20:15.383</v>
      </c>
      <c r="T735" t="str">
        <f>"20:20:15.083"</f>
        <v>20:20:15.083</v>
      </c>
      <c r="U735" t="str">
        <f t="shared" si="83"/>
        <v>A8A14F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9</v>
      </c>
      <c r="AF735" t="s">
        <v>125</v>
      </c>
      <c r="AG735">
        <v>0</v>
      </c>
      <c r="AH735">
        <v>3</v>
      </c>
      <c r="AI735">
        <v>1</v>
      </c>
      <c r="AJ735">
        <v>0</v>
      </c>
      <c r="AK735" t="s">
        <v>632</v>
      </c>
      <c r="AL735">
        <v>36.140985000000001</v>
      </c>
      <c r="AM735" t="s">
        <v>633</v>
      </c>
      <c r="AN735">
        <v>-79.928691000000001</v>
      </c>
      <c r="AO735">
        <v>100</v>
      </c>
      <c r="AP735">
        <v>1800</v>
      </c>
      <c r="AQ735" t="s">
        <v>129</v>
      </c>
      <c r="AR735">
        <v>52</v>
      </c>
      <c r="AS735">
        <v>1</v>
      </c>
      <c r="AT735">
        <v>-896</v>
      </c>
      <c r="BB735" t="str">
        <f t="shared" si="84"/>
        <v>1200</v>
      </c>
      <c r="BC735">
        <v>1</v>
      </c>
      <c r="BD735" t="str">
        <f t="shared" si="78"/>
        <v xml:space="preserve">N655WP  </v>
      </c>
      <c r="BE735">
        <v>1</v>
      </c>
      <c r="BG735">
        <v>0</v>
      </c>
      <c r="BH735">
        <v>0</v>
      </c>
      <c r="BI735">
        <v>0</v>
      </c>
      <c r="BJ735">
        <v>1750</v>
      </c>
      <c r="BK735">
        <v>-50</v>
      </c>
      <c r="BL735" t="s">
        <v>180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>"20:20:15.385"</f>
        <v>20:20:15.385</v>
      </c>
      <c r="CF735">
        <v>385417414</v>
      </c>
      <c r="CS735">
        <v>3</v>
      </c>
      <c r="CT735">
        <v>2</v>
      </c>
      <c r="CU735">
        <v>0</v>
      </c>
      <c r="CV735">
        <v>2</v>
      </c>
      <c r="CW735">
        <v>0</v>
      </c>
      <c r="CX735">
        <v>7</v>
      </c>
      <c r="CY735">
        <v>7</v>
      </c>
      <c r="CZ735" t="s">
        <v>131</v>
      </c>
      <c r="DA735">
        <v>404</v>
      </c>
      <c r="DB735">
        <v>0</v>
      </c>
      <c r="DC735" t="s">
        <v>152</v>
      </c>
      <c r="DD735" t="s">
        <v>153</v>
      </c>
      <c r="DG735">
        <v>13940669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25">
      <c r="A736" t="str">
        <f>"10/06/2022 20:20:18.164"</f>
        <v>10/06/2022 20:20:18.164</v>
      </c>
      <c r="C736" t="str">
        <f t="shared" si="77"/>
        <v>FFDFD3C0</v>
      </c>
      <c r="D736" t="s">
        <v>134</v>
      </c>
      <c r="E736">
        <v>5</v>
      </c>
      <c r="F736">
        <v>1005</v>
      </c>
      <c r="G736" t="s">
        <v>155</v>
      </c>
      <c r="J736" t="s">
        <v>136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"20:20:17.828"</f>
        <v>20:20:17.828</v>
      </c>
      <c r="T736" t="str">
        <f>"20:20:17.428"</f>
        <v>20:20:17.428</v>
      </c>
      <c r="U736" t="str">
        <f t="shared" si="83"/>
        <v>A8A14F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9</v>
      </c>
      <c r="AF736" t="s">
        <v>145</v>
      </c>
      <c r="AG736">
        <v>0</v>
      </c>
      <c r="AH736">
        <v>3</v>
      </c>
      <c r="AI736">
        <v>1</v>
      </c>
      <c r="AJ736">
        <v>0</v>
      </c>
      <c r="AK736" t="s">
        <v>634</v>
      </c>
      <c r="AL736">
        <v>36.140900000000002</v>
      </c>
      <c r="AM736" t="s">
        <v>635</v>
      </c>
      <c r="AN736">
        <v>-79.928004999999999</v>
      </c>
      <c r="AO736">
        <v>100</v>
      </c>
      <c r="AP736">
        <v>1700</v>
      </c>
      <c r="AQ736" t="s">
        <v>129</v>
      </c>
      <c r="AR736">
        <v>51</v>
      </c>
      <c r="AS736">
        <v>-11</v>
      </c>
      <c r="AT736">
        <v>-1280</v>
      </c>
      <c r="BB736" t="str">
        <f t="shared" si="84"/>
        <v>1200</v>
      </c>
      <c r="BC736">
        <v>1</v>
      </c>
      <c r="BD736" t="str">
        <f t="shared" si="78"/>
        <v xml:space="preserve">N655WP  </v>
      </c>
      <c r="BE736">
        <v>1</v>
      </c>
      <c r="BG736">
        <v>0</v>
      </c>
      <c r="BH736">
        <v>0</v>
      </c>
      <c r="BI736">
        <v>0</v>
      </c>
      <c r="BJ736">
        <v>1675</v>
      </c>
      <c r="BK736">
        <v>-25</v>
      </c>
      <c r="BL736" t="s">
        <v>148</v>
      </c>
      <c r="BM736">
        <v>1</v>
      </c>
      <c r="BN736">
        <v>1</v>
      </c>
      <c r="BO736">
        <v>1</v>
      </c>
      <c r="BP736">
        <v>0</v>
      </c>
      <c r="BS736">
        <v>0.04</v>
      </c>
      <c r="BT736">
        <v>0</v>
      </c>
      <c r="BU736">
        <v>0</v>
      </c>
      <c r="CE736" t="str">
        <f>"20:20:17.830"</f>
        <v>20:20:17.830</v>
      </c>
      <c r="CF736">
        <v>830179659</v>
      </c>
      <c r="CS736">
        <v>3</v>
      </c>
      <c r="CT736">
        <v>2</v>
      </c>
      <c r="CU736">
        <v>0</v>
      </c>
      <c r="CV736">
        <v>2</v>
      </c>
      <c r="CW736">
        <v>0</v>
      </c>
      <c r="CX736">
        <v>7</v>
      </c>
      <c r="CY736">
        <v>7</v>
      </c>
      <c r="CZ736" t="s">
        <v>131</v>
      </c>
      <c r="DA736">
        <v>404</v>
      </c>
      <c r="DB736">
        <v>0</v>
      </c>
      <c r="DC736" t="s">
        <v>152</v>
      </c>
      <c r="DD736" t="s">
        <v>153</v>
      </c>
      <c r="DG736">
        <v>13941216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25">
      <c r="A737" t="str">
        <f>"10/06/2022 20:20:18.664"</f>
        <v>10/06/2022 20:20:18.664</v>
      </c>
      <c r="C737" t="str">
        <f t="shared" ref="C737:C800" si="86">"FFDFD3C0"</f>
        <v>FFDFD3C0</v>
      </c>
      <c r="D737" t="s">
        <v>123</v>
      </c>
      <c r="E737">
        <v>25</v>
      </c>
      <c r="H737">
        <v>100</v>
      </c>
      <c r="I737" t="s">
        <v>124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"20:20:18.336"</f>
        <v>20:20:18.336</v>
      </c>
      <c r="T737" t="str">
        <f>"20:20:17.436"</f>
        <v>20:20:17.436</v>
      </c>
      <c r="U737" t="str">
        <f t="shared" si="83"/>
        <v>A8A14F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9</v>
      </c>
      <c r="AF737" t="s">
        <v>125</v>
      </c>
      <c r="AG737">
        <v>0</v>
      </c>
      <c r="AH737">
        <v>3</v>
      </c>
      <c r="AI737">
        <v>1</v>
      </c>
      <c r="AJ737">
        <v>0</v>
      </c>
      <c r="AK737" t="s">
        <v>636</v>
      </c>
      <c r="AL737">
        <v>36.140856999999997</v>
      </c>
      <c r="AM737" t="s">
        <v>637</v>
      </c>
      <c r="AN737">
        <v>-79.927875999999998</v>
      </c>
      <c r="AO737">
        <v>100</v>
      </c>
      <c r="AP737">
        <v>1700</v>
      </c>
      <c r="AQ737" t="s">
        <v>129</v>
      </c>
      <c r="AR737">
        <v>51</v>
      </c>
      <c r="AS737">
        <v>-11</v>
      </c>
      <c r="AT737">
        <v>-1280</v>
      </c>
      <c r="BB737" t="str">
        <f t="shared" si="84"/>
        <v>1200</v>
      </c>
      <c r="BC737">
        <v>1</v>
      </c>
      <c r="BD737" t="str">
        <f t="shared" ref="BD737:BD800" si="87">"N655WP  "</f>
        <v xml:space="preserve">N655WP  </v>
      </c>
      <c r="BE737">
        <v>1</v>
      </c>
      <c r="BG737">
        <v>0</v>
      </c>
      <c r="BH737">
        <v>0</v>
      </c>
      <c r="BI737">
        <v>0</v>
      </c>
      <c r="BJ737">
        <v>1675</v>
      </c>
      <c r="BK737">
        <v>-25</v>
      </c>
      <c r="BL737" t="s">
        <v>180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>"20:20:18.340"</f>
        <v>20:20:18.340</v>
      </c>
      <c r="CF737">
        <v>340181460</v>
      </c>
      <c r="CS737">
        <v>3</v>
      </c>
      <c r="CT737">
        <v>2</v>
      </c>
      <c r="CU737">
        <v>0</v>
      </c>
      <c r="CV737">
        <v>2</v>
      </c>
      <c r="CW737">
        <v>0</v>
      </c>
      <c r="CX737">
        <v>5</v>
      </c>
      <c r="CY737">
        <v>7</v>
      </c>
      <c r="CZ737" t="s">
        <v>131</v>
      </c>
      <c r="DA737">
        <v>403</v>
      </c>
      <c r="DB737">
        <v>0</v>
      </c>
      <c r="DC737" t="s">
        <v>199</v>
      </c>
      <c r="DD737" t="s">
        <v>200</v>
      </c>
      <c r="DG737">
        <v>437580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25">
      <c r="A738" t="str">
        <f>"10/06/2022 20:20:18.664"</f>
        <v>10/06/2022 20:20:18.664</v>
      </c>
      <c r="C738" t="str">
        <f t="shared" si="86"/>
        <v>FFDFD3C0</v>
      </c>
      <c r="D738" t="s">
        <v>134</v>
      </c>
      <c r="E738">
        <v>4</v>
      </c>
      <c r="F738">
        <v>1004</v>
      </c>
      <c r="G738" t="s">
        <v>135</v>
      </c>
      <c r="J738" t="s">
        <v>136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"20:20:18.336"</f>
        <v>20:20:18.336</v>
      </c>
      <c r="T738" t="str">
        <f>"20:20:17.436"</f>
        <v>20:20:17.436</v>
      </c>
      <c r="U738" t="str">
        <f t="shared" si="83"/>
        <v>A8A14F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9</v>
      </c>
      <c r="AF738" t="s">
        <v>125</v>
      </c>
      <c r="AG738">
        <v>0</v>
      </c>
      <c r="AH738">
        <v>3</v>
      </c>
      <c r="AI738">
        <v>1</v>
      </c>
      <c r="AJ738">
        <v>0</v>
      </c>
      <c r="AK738" t="s">
        <v>636</v>
      </c>
      <c r="AL738">
        <v>36.140856999999997</v>
      </c>
      <c r="AM738" t="s">
        <v>637</v>
      </c>
      <c r="AN738">
        <v>-79.927875999999998</v>
      </c>
      <c r="AO738">
        <v>100</v>
      </c>
      <c r="AP738">
        <v>1700</v>
      </c>
      <c r="AQ738" t="s">
        <v>129</v>
      </c>
      <c r="AR738">
        <v>51</v>
      </c>
      <c r="AS738">
        <v>-11</v>
      </c>
      <c r="AT738">
        <v>-1280</v>
      </c>
      <c r="BB738" t="str">
        <f t="shared" si="84"/>
        <v>1200</v>
      </c>
      <c r="BC738">
        <v>1</v>
      </c>
      <c r="BD738" t="str">
        <f t="shared" si="87"/>
        <v xml:space="preserve">N655WP  </v>
      </c>
      <c r="BE738">
        <v>1</v>
      </c>
      <c r="BG738">
        <v>0</v>
      </c>
      <c r="BH738">
        <v>0</v>
      </c>
      <c r="BI738">
        <v>0</v>
      </c>
      <c r="BJ738">
        <v>1675</v>
      </c>
      <c r="BK738">
        <v>-25</v>
      </c>
      <c r="BL738" t="s">
        <v>180</v>
      </c>
      <c r="BM738">
        <v>1</v>
      </c>
      <c r="BN738">
        <v>1</v>
      </c>
      <c r="BO738">
        <v>1</v>
      </c>
      <c r="BP738">
        <v>0</v>
      </c>
      <c r="BS738">
        <v>0</v>
      </c>
      <c r="BT738">
        <v>0</v>
      </c>
      <c r="BU738">
        <v>0</v>
      </c>
      <c r="CE738" t="str">
        <f>"20:20:18.340"</f>
        <v>20:20:18.340</v>
      </c>
      <c r="CF738">
        <v>340181460</v>
      </c>
      <c r="CS738">
        <v>3</v>
      </c>
      <c r="CT738">
        <v>2</v>
      </c>
      <c r="CU738">
        <v>0</v>
      </c>
      <c r="CV738">
        <v>2</v>
      </c>
      <c r="CW738">
        <v>0</v>
      </c>
      <c r="CX738">
        <v>5</v>
      </c>
      <c r="CY738">
        <v>7</v>
      </c>
      <c r="CZ738" t="s">
        <v>131</v>
      </c>
      <c r="DA738">
        <v>403</v>
      </c>
      <c r="DB738">
        <v>0</v>
      </c>
      <c r="DC738" t="s">
        <v>199</v>
      </c>
      <c r="DD738" t="s">
        <v>200</v>
      </c>
      <c r="DG738">
        <v>437580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25">
      <c r="A739" t="str">
        <f>"10/06/2022 20:20:18.664"</f>
        <v>10/06/2022 20:20:18.664</v>
      </c>
      <c r="C739" t="str">
        <f t="shared" si="86"/>
        <v>FFDFD3C0</v>
      </c>
      <c r="D739" t="s">
        <v>123</v>
      </c>
      <c r="E739">
        <v>27</v>
      </c>
      <c r="H739">
        <v>102</v>
      </c>
      <c r="I739" t="s">
        <v>151</v>
      </c>
      <c r="J739" t="s">
        <v>125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"20:20:18.336"</f>
        <v>20:20:18.336</v>
      </c>
      <c r="T739" t="str">
        <f>"20:20:17.436"</f>
        <v>20:20:17.436</v>
      </c>
      <c r="U739" t="str">
        <f t="shared" si="83"/>
        <v>A8A14F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9</v>
      </c>
      <c r="AF739" t="s">
        <v>125</v>
      </c>
      <c r="AG739">
        <v>0</v>
      </c>
      <c r="AH739">
        <v>3</v>
      </c>
      <c r="AI739">
        <v>1</v>
      </c>
      <c r="AJ739">
        <v>0</v>
      </c>
      <c r="AK739" t="s">
        <v>636</v>
      </c>
      <c r="AL739">
        <v>36.140856999999997</v>
      </c>
      <c r="AM739" t="s">
        <v>637</v>
      </c>
      <c r="AN739">
        <v>-79.927875999999998</v>
      </c>
      <c r="AO739">
        <v>100</v>
      </c>
      <c r="AP739">
        <v>1700</v>
      </c>
      <c r="AQ739" t="s">
        <v>129</v>
      </c>
      <c r="AR739">
        <v>51</v>
      </c>
      <c r="AS739">
        <v>-11</v>
      </c>
      <c r="AT739">
        <v>-1280</v>
      </c>
      <c r="BB739" t="str">
        <f t="shared" si="84"/>
        <v>1200</v>
      </c>
      <c r="BC739">
        <v>1</v>
      </c>
      <c r="BD739" t="str">
        <f t="shared" si="87"/>
        <v xml:space="preserve">N655WP  </v>
      </c>
      <c r="BE739">
        <v>1</v>
      </c>
      <c r="BG739">
        <v>0</v>
      </c>
      <c r="BH739">
        <v>0</v>
      </c>
      <c r="BI739">
        <v>0</v>
      </c>
      <c r="BJ739">
        <v>1675</v>
      </c>
      <c r="BK739">
        <v>-25</v>
      </c>
      <c r="BL739" t="s">
        <v>180</v>
      </c>
      <c r="BM739">
        <v>1</v>
      </c>
      <c r="BN739">
        <v>1</v>
      </c>
      <c r="BO739">
        <v>1</v>
      </c>
      <c r="BP739">
        <v>0</v>
      </c>
      <c r="BS739">
        <v>0</v>
      </c>
      <c r="BT739">
        <v>0</v>
      </c>
      <c r="BU739">
        <v>0</v>
      </c>
      <c r="CE739" t="str">
        <f>"20:20:18.340"</f>
        <v>20:20:18.340</v>
      </c>
      <c r="CF739">
        <v>340181460</v>
      </c>
      <c r="CS739">
        <v>3</v>
      </c>
      <c r="CT739">
        <v>2</v>
      </c>
      <c r="CU739">
        <v>0</v>
      </c>
      <c r="CV739">
        <v>2</v>
      </c>
      <c r="CW739">
        <v>0</v>
      </c>
      <c r="CX739">
        <v>5</v>
      </c>
      <c r="CY739">
        <v>7</v>
      </c>
      <c r="CZ739" t="s">
        <v>131</v>
      </c>
      <c r="DA739">
        <v>403</v>
      </c>
      <c r="DB739">
        <v>0</v>
      </c>
      <c r="DC739" t="s">
        <v>199</v>
      </c>
      <c r="DD739" t="s">
        <v>200</v>
      </c>
      <c r="DG739">
        <v>437580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25">
      <c r="A740" t="str">
        <f>"10/06/2022 20:20:19.148"</f>
        <v>10/06/2022 20:20:19.148</v>
      </c>
      <c r="C740" t="str">
        <f t="shared" si="86"/>
        <v>FFDFD3C0</v>
      </c>
      <c r="D740" t="s">
        <v>134</v>
      </c>
      <c r="E740">
        <v>5</v>
      </c>
      <c r="F740">
        <v>1005</v>
      </c>
      <c r="G740" t="s">
        <v>155</v>
      </c>
      <c r="J740" t="s">
        <v>136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"20:20:18.922"</f>
        <v>20:20:18.922</v>
      </c>
      <c r="T740" t="str">
        <f>"20:20:18.522"</f>
        <v>20:20:18.522</v>
      </c>
      <c r="U740" t="str">
        <f t="shared" si="83"/>
        <v>A8A14F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9</v>
      </c>
      <c r="AF740" t="s">
        <v>145</v>
      </c>
      <c r="AG740">
        <v>0</v>
      </c>
      <c r="AH740">
        <v>3</v>
      </c>
      <c r="AI740">
        <v>1</v>
      </c>
      <c r="AJ740">
        <v>0</v>
      </c>
      <c r="AK740" t="s">
        <v>638</v>
      </c>
      <c r="AL740">
        <v>36.140835000000003</v>
      </c>
      <c r="AM740" t="s">
        <v>639</v>
      </c>
      <c r="AN740">
        <v>-79.927704000000006</v>
      </c>
      <c r="AO740">
        <v>100</v>
      </c>
      <c r="AP740">
        <v>1700</v>
      </c>
      <c r="AQ740" t="s">
        <v>129</v>
      </c>
      <c r="AR740">
        <v>49</v>
      </c>
      <c r="AS740">
        <v>-17</v>
      </c>
      <c r="AT740">
        <v>-960</v>
      </c>
      <c r="BB740" t="str">
        <f t="shared" si="84"/>
        <v>1200</v>
      </c>
      <c r="BC740">
        <v>1</v>
      </c>
      <c r="BD740" t="str">
        <f t="shared" si="87"/>
        <v xml:space="preserve">N655WP  </v>
      </c>
      <c r="BE740">
        <v>1</v>
      </c>
      <c r="BG740">
        <v>0</v>
      </c>
      <c r="BH740">
        <v>0</v>
      </c>
      <c r="BI740">
        <v>0</v>
      </c>
      <c r="BJ740">
        <v>1675</v>
      </c>
      <c r="BK740">
        <v>-25</v>
      </c>
      <c r="BL740" t="s">
        <v>148</v>
      </c>
      <c r="BM740">
        <v>1</v>
      </c>
      <c r="BN740">
        <v>1</v>
      </c>
      <c r="BO740">
        <v>1</v>
      </c>
      <c r="BP740">
        <v>0</v>
      </c>
      <c r="BS740">
        <v>0.04</v>
      </c>
      <c r="BT740">
        <v>0</v>
      </c>
      <c r="BU740">
        <v>0</v>
      </c>
      <c r="CE740" t="str">
        <f>"20:20:18.925"</f>
        <v>20:20:18.925</v>
      </c>
      <c r="CF740">
        <v>925073192</v>
      </c>
      <c r="CS740">
        <v>3</v>
      </c>
      <c r="CT740">
        <v>2</v>
      </c>
      <c r="CU740">
        <v>0</v>
      </c>
      <c r="CV740">
        <v>2</v>
      </c>
      <c r="CW740">
        <v>0</v>
      </c>
      <c r="CX740">
        <v>7</v>
      </c>
      <c r="CY740">
        <v>7</v>
      </c>
      <c r="CZ740" t="s">
        <v>131</v>
      </c>
      <c r="DA740">
        <v>404</v>
      </c>
      <c r="DB740">
        <v>0</v>
      </c>
      <c r="DC740" t="s">
        <v>152</v>
      </c>
      <c r="DD740" t="s">
        <v>153</v>
      </c>
      <c r="DG740">
        <v>13941450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25">
      <c r="A741" t="str">
        <f>"10/06/2022 20:20:21.023"</f>
        <v>10/06/2022 20:20:21.023</v>
      </c>
      <c r="C741" t="str">
        <f t="shared" si="86"/>
        <v>FFDFD3C0</v>
      </c>
      <c r="D741" t="s">
        <v>123</v>
      </c>
      <c r="E741">
        <v>25</v>
      </c>
      <c r="H741">
        <v>100</v>
      </c>
      <c r="I741" t="s">
        <v>124</v>
      </c>
      <c r="J741" t="s">
        <v>125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"20:20:20.680"</f>
        <v>20:20:20.680</v>
      </c>
      <c r="T741" t="str">
        <f>"20:20:20.380"</f>
        <v>20:20:20.380</v>
      </c>
      <c r="U741" t="str">
        <f t="shared" si="83"/>
        <v>A8A14F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9</v>
      </c>
      <c r="AF741" t="s">
        <v>125</v>
      </c>
      <c r="AG741">
        <v>0</v>
      </c>
      <c r="AH741">
        <v>3</v>
      </c>
      <c r="AI741">
        <v>1</v>
      </c>
      <c r="AJ741">
        <v>0</v>
      </c>
      <c r="AK741" t="s">
        <v>640</v>
      </c>
      <c r="AL741">
        <v>36.140621000000003</v>
      </c>
      <c r="AM741" t="s">
        <v>641</v>
      </c>
      <c r="AN741">
        <v>-79.927254000000005</v>
      </c>
      <c r="AO741">
        <v>100</v>
      </c>
      <c r="AP741">
        <v>1700</v>
      </c>
      <c r="AQ741" t="s">
        <v>129</v>
      </c>
      <c r="AR741">
        <v>45</v>
      </c>
      <c r="AS741">
        <v>-24</v>
      </c>
      <c r="AT741">
        <v>-1152</v>
      </c>
      <c r="BB741" t="str">
        <f t="shared" si="84"/>
        <v>1200</v>
      </c>
      <c r="BC741">
        <v>1</v>
      </c>
      <c r="BD741" t="str">
        <f t="shared" si="87"/>
        <v xml:space="preserve">N655WP  </v>
      </c>
      <c r="BE741">
        <v>1</v>
      </c>
      <c r="BG741">
        <v>0</v>
      </c>
      <c r="BH741">
        <v>0</v>
      </c>
      <c r="BI741">
        <v>0</v>
      </c>
      <c r="BJ741">
        <v>1625</v>
      </c>
      <c r="BK741">
        <v>-75</v>
      </c>
      <c r="BL741" t="s">
        <v>180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>"20:20:20.680"</f>
        <v>20:20:20.680</v>
      </c>
      <c r="CF741">
        <v>679953509</v>
      </c>
      <c r="CS741">
        <v>3</v>
      </c>
      <c r="CT741">
        <v>2</v>
      </c>
      <c r="CU741">
        <v>0</v>
      </c>
      <c r="CV741">
        <v>2</v>
      </c>
      <c r="CW741">
        <v>0</v>
      </c>
      <c r="CX741">
        <v>4</v>
      </c>
      <c r="CY741">
        <v>7</v>
      </c>
      <c r="CZ741" t="s">
        <v>131</v>
      </c>
      <c r="DA741">
        <v>403</v>
      </c>
      <c r="DB741">
        <v>0</v>
      </c>
      <c r="DC741" t="s">
        <v>199</v>
      </c>
      <c r="DD741" t="s">
        <v>200</v>
      </c>
      <c r="DG741">
        <v>441653</v>
      </c>
      <c r="DI741">
        <v>1</v>
      </c>
      <c r="DJ741">
        <v>0</v>
      </c>
      <c r="DK741">
        <v>0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25">
      <c r="A742" t="str">
        <f>"10/06/2022 20:20:21.023"</f>
        <v>10/06/2022 20:20:21.023</v>
      </c>
      <c r="C742" t="str">
        <f t="shared" si="86"/>
        <v>FFDFD3C0</v>
      </c>
      <c r="D742" t="s">
        <v>134</v>
      </c>
      <c r="E742">
        <v>4</v>
      </c>
      <c r="F742">
        <v>1004</v>
      </c>
      <c r="G742" t="s">
        <v>135</v>
      </c>
      <c r="J742" t="s">
        <v>136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"20:20:20.680"</f>
        <v>20:20:20.680</v>
      </c>
      <c r="T742" t="str">
        <f>"20:20:20.380"</f>
        <v>20:20:20.380</v>
      </c>
      <c r="U742" t="str">
        <f t="shared" si="83"/>
        <v>A8A14F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9</v>
      </c>
      <c r="AF742" t="s">
        <v>125</v>
      </c>
      <c r="AG742">
        <v>0</v>
      </c>
      <c r="AH742">
        <v>3</v>
      </c>
      <c r="AI742">
        <v>1</v>
      </c>
      <c r="AJ742">
        <v>0</v>
      </c>
      <c r="AK742" t="s">
        <v>640</v>
      </c>
      <c r="AL742">
        <v>36.140621000000003</v>
      </c>
      <c r="AM742" t="s">
        <v>641</v>
      </c>
      <c r="AN742">
        <v>-79.927254000000005</v>
      </c>
      <c r="AO742">
        <v>100</v>
      </c>
      <c r="AP742">
        <v>1700</v>
      </c>
      <c r="AQ742" t="s">
        <v>129</v>
      </c>
      <c r="AR742">
        <v>45</v>
      </c>
      <c r="AS742">
        <v>-24</v>
      </c>
      <c r="AT742">
        <v>-1152</v>
      </c>
      <c r="BB742" t="str">
        <f t="shared" si="84"/>
        <v>1200</v>
      </c>
      <c r="BC742">
        <v>1</v>
      </c>
      <c r="BD742" t="str">
        <f t="shared" si="87"/>
        <v xml:space="preserve">N655WP  </v>
      </c>
      <c r="BE742">
        <v>1</v>
      </c>
      <c r="BG742">
        <v>0</v>
      </c>
      <c r="BH742">
        <v>0</v>
      </c>
      <c r="BI742">
        <v>0</v>
      </c>
      <c r="BJ742">
        <v>1625</v>
      </c>
      <c r="BK742">
        <v>-75</v>
      </c>
      <c r="BL742" t="s">
        <v>180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>"20:20:20.680"</f>
        <v>20:20:20.680</v>
      </c>
      <c r="CF742">
        <v>679953509</v>
      </c>
      <c r="CS742">
        <v>3</v>
      </c>
      <c r="CT742">
        <v>2</v>
      </c>
      <c r="CU742">
        <v>0</v>
      </c>
      <c r="CV742">
        <v>2</v>
      </c>
      <c r="CW742">
        <v>0</v>
      </c>
      <c r="CX742">
        <v>4</v>
      </c>
      <c r="CY742">
        <v>7</v>
      </c>
      <c r="CZ742" t="s">
        <v>131</v>
      </c>
      <c r="DA742">
        <v>403</v>
      </c>
      <c r="DB742">
        <v>0</v>
      </c>
      <c r="DC742" t="s">
        <v>199</v>
      </c>
      <c r="DD742" t="s">
        <v>200</v>
      </c>
      <c r="DG742">
        <v>441653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25">
      <c r="A743" t="str">
        <f>"10/06/2022 20:20:21.023"</f>
        <v>10/06/2022 20:20:21.023</v>
      </c>
      <c r="C743" t="str">
        <f t="shared" si="86"/>
        <v>FFDFD3C0</v>
      </c>
      <c r="D743" t="s">
        <v>123</v>
      </c>
      <c r="E743">
        <v>27</v>
      </c>
      <c r="H743">
        <v>102</v>
      </c>
      <c r="I743" t="s">
        <v>151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"20:20:20.680"</f>
        <v>20:20:20.680</v>
      </c>
      <c r="T743" t="str">
        <f>"20:20:20.380"</f>
        <v>20:20:20.380</v>
      </c>
      <c r="U743" t="str">
        <f t="shared" si="83"/>
        <v>A8A14F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9</v>
      </c>
      <c r="AF743" t="s">
        <v>125</v>
      </c>
      <c r="AG743">
        <v>0</v>
      </c>
      <c r="AH743">
        <v>3</v>
      </c>
      <c r="AI743">
        <v>1</v>
      </c>
      <c r="AJ743">
        <v>0</v>
      </c>
      <c r="AK743" t="s">
        <v>640</v>
      </c>
      <c r="AL743">
        <v>36.140621000000003</v>
      </c>
      <c r="AM743" t="s">
        <v>641</v>
      </c>
      <c r="AN743">
        <v>-79.927254000000005</v>
      </c>
      <c r="AO743">
        <v>100</v>
      </c>
      <c r="AP743">
        <v>1700</v>
      </c>
      <c r="AQ743" t="s">
        <v>129</v>
      </c>
      <c r="AR743">
        <v>45</v>
      </c>
      <c r="AS743">
        <v>-24</v>
      </c>
      <c r="AT743">
        <v>-1152</v>
      </c>
      <c r="BB743" t="str">
        <f t="shared" si="84"/>
        <v>1200</v>
      </c>
      <c r="BC743">
        <v>1</v>
      </c>
      <c r="BD743" t="str">
        <f t="shared" si="87"/>
        <v xml:space="preserve">N655WP  </v>
      </c>
      <c r="BE743">
        <v>1</v>
      </c>
      <c r="BG743">
        <v>0</v>
      </c>
      <c r="BH743">
        <v>0</v>
      </c>
      <c r="BI743">
        <v>0</v>
      </c>
      <c r="BJ743">
        <v>1625</v>
      </c>
      <c r="BK743">
        <v>-75</v>
      </c>
      <c r="BL743" t="s">
        <v>180</v>
      </c>
      <c r="BM743">
        <v>1</v>
      </c>
      <c r="BN743">
        <v>1</v>
      </c>
      <c r="BO743">
        <v>1</v>
      </c>
      <c r="BP743">
        <v>0</v>
      </c>
      <c r="BS743">
        <v>0</v>
      </c>
      <c r="BT743">
        <v>0</v>
      </c>
      <c r="BU743">
        <v>0</v>
      </c>
      <c r="CE743" t="str">
        <f>"20:20:20.680"</f>
        <v>20:20:20.680</v>
      </c>
      <c r="CF743">
        <v>679953509</v>
      </c>
      <c r="CS743">
        <v>3</v>
      </c>
      <c r="CT743">
        <v>2</v>
      </c>
      <c r="CU743">
        <v>0</v>
      </c>
      <c r="CV743">
        <v>2</v>
      </c>
      <c r="CW743">
        <v>0</v>
      </c>
      <c r="CX743">
        <v>4</v>
      </c>
      <c r="CY743">
        <v>7</v>
      </c>
      <c r="CZ743" t="s">
        <v>131</v>
      </c>
      <c r="DA743">
        <v>403</v>
      </c>
      <c r="DB743">
        <v>0</v>
      </c>
      <c r="DC743" t="s">
        <v>199</v>
      </c>
      <c r="DD743" t="s">
        <v>200</v>
      </c>
      <c r="DG743">
        <v>441653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25">
      <c r="A744" t="str">
        <f>"10/06/2022 20:20:21.383"</f>
        <v>10/06/2022 20:20:21.383</v>
      </c>
      <c r="C744" t="str">
        <f t="shared" si="86"/>
        <v>FFDFD3C0</v>
      </c>
      <c r="D744" t="s">
        <v>134</v>
      </c>
      <c r="E744">
        <v>5</v>
      </c>
      <c r="F744">
        <v>1005</v>
      </c>
      <c r="G744" t="s">
        <v>155</v>
      </c>
      <c r="J744" t="s">
        <v>136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"20:20:21.109"</f>
        <v>20:20:21.109</v>
      </c>
      <c r="T744" t="str">
        <f>"20:20:20.909"</f>
        <v>20:20:20.909</v>
      </c>
      <c r="U744" t="str">
        <f t="shared" si="83"/>
        <v>A8A14F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9</v>
      </c>
      <c r="AF744" t="s">
        <v>145</v>
      </c>
      <c r="AG744">
        <v>0</v>
      </c>
      <c r="AH744">
        <v>3</v>
      </c>
      <c r="AI744">
        <v>1</v>
      </c>
      <c r="AJ744">
        <v>0</v>
      </c>
      <c r="AK744" t="s">
        <v>642</v>
      </c>
      <c r="AL744">
        <v>36.140577999999998</v>
      </c>
      <c r="AM744" t="s">
        <v>643</v>
      </c>
      <c r="AN744">
        <v>-79.927145999999993</v>
      </c>
      <c r="AO744">
        <v>100</v>
      </c>
      <c r="AP744">
        <v>1700</v>
      </c>
      <c r="AQ744" t="s">
        <v>129</v>
      </c>
      <c r="AR744">
        <v>44</v>
      </c>
      <c r="AS744">
        <v>-25</v>
      </c>
      <c r="AT744">
        <v>-1152</v>
      </c>
      <c r="BB744" t="str">
        <f t="shared" si="84"/>
        <v>1200</v>
      </c>
      <c r="BC744">
        <v>1</v>
      </c>
      <c r="BD744" t="str">
        <f t="shared" si="87"/>
        <v xml:space="preserve">N655WP  </v>
      </c>
      <c r="BE744">
        <v>1</v>
      </c>
      <c r="BG744">
        <v>0</v>
      </c>
      <c r="BH744">
        <v>0</v>
      </c>
      <c r="BI744">
        <v>0</v>
      </c>
      <c r="BJ744">
        <v>1625</v>
      </c>
      <c r="BK744">
        <v>-75</v>
      </c>
      <c r="BL744" t="s">
        <v>148</v>
      </c>
      <c r="BM744">
        <v>1</v>
      </c>
      <c r="BN744">
        <v>1</v>
      </c>
      <c r="BO744">
        <v>1</v>
      </c>
      <c r="BP744">
        <v>0</v>
      </c>
      <c r="BS744">
        <v>0.08</v>
      </c>
      <c r="BT744">
        <v>0</v>
      </c>
      <c r="BU744">
        <v>0</v>
      </c>
      <c r="CE744" t="str">
        <f>"20:20:21.115"</f>
        <v>20:20:21.115</v>
      </c>
      <c r="CF744">
        <v>114860196</v>
      </c>
      <c r="CS744">
        <v>3</v>
      </c>
      <c r="CT744">
        <v>2</v>
      </c>
      <c r="CU744">
        <v>0</v>
      </c>
      <c r="CV744">
        <v>2</v>
      </c>
      <c r="CW744">
        <v>0</v>
      </c>
      <c r="CX744">
        <v>6</v>
      </c>
      <c r="CY744">
        <v>7</v>
      </c>
      <c r="CZ744" t="s">
        <v>131</v>
      </c>
      <c r="DA744">
        <v>404</v>
      </c>
      <c r="DB744">
        <v>0</v>
      </c>
      <c r="DC744" t="s">
        <v>152</v>
      </c>
      <c r="DD744" t="s">
        <v>153</v>
      </c>
      <c r="DG744">
        <v>13941909</v>
      </c>
      <c r="DI744">
        <v>1</v>
      </c>
      <c r="DJ744">
        <v>0</v>
      </c>
      <c r="DK744">
        <v>0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25">
      <c r="A745" t="str">
        <f>"10/06/2022 20:20:21.883"</f>
        <v>10/06/2022 20:20:21.883</v>
      </c>
      <c r="C745" t="str">
        <f t="shared" si="86"/>
        <v>FFDFD3C0</v>
      </c>
      <c r="D745" t="s">
        <v>134</v>
      </c>
      <c r="E745">
        <v>4</v>
      </c>
      <c r="F745">
        <v>1004</v>
      </c>
      <c r="G745" t="s">
        <v>135</v>
      </c>
      <c r="J745" t="s">
        <v>136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"20:20:21.648"</f>
        <v>20:20:21.648</v>
      </c>
      <c r="T745" t="str">
        <f>"20:20:21.348"</f>
        <v>20:20:21.348</v>
      </c>
      <c r="U745" t="str">
        <f t="shared" si="83"/>
        <v>A8A14F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9</v>
      </c>
      <c r="AF745" t="s">
        <v>125</v>
      </c>
      <c r="AG745">
        <v>0</v>
      </c>
      <c r="AH745">
        <v>3</v>
      </c>
      <c r="AI745">
        <v>1</v>
      </c>
      <c r="AJ745">
        <v>0</v>
      </c>
      <c r="AK745" t="s">
        <v>644</v>
      </c>
      <c r="AL745">
        <v>36.140512999999999</v>
      </c>
      <c r="AM745" t="s">
        <v>645</v>
      </c>
      <c r="AN745">
        <v>-79.926996000000003</v>
      </c>
      <c r="AO745">
        <v>100</v>
      </c>
      <c r="AP745">
        <v>1600</v>
      </c>
      <c r="AQ745" t="s">
        <v>129</v>
      </c>
      <c r="AR745">
        <v>43</v>
      </c>
      <c r="AS745">
        <v>-26</v>
      </c>
      <c r="AT745">
        <v>-1088</v>
      </c>
      <c r="BB745" t="str">
        <f t="shared" si="84"/>
        <v>1200</v>
      </c>
      <c r="BC745">
        <v>1</v>
      </c>
      <c r="BD745" t="str">
        <f t="shared" si="87"/>
        <v xml:space="preserve">N655WP  </v>
      </c>
      <c r="BE745">
        <v>1</v>
      </c>
      <c r="BG745">
        <v>0</v>
      </c>
      <c r="BH745">
        <v>0</v>
      </c>
      <c r="BI745">
        <v>0</v>
      </c>
      <c r="BJ745">
        <v>1600</v>
      </c>
      <c r="BK745">
        <v>0</v>
      </c>
      <c r="BL745" t="s">
        <v>180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>"20:20:21.655"</f>
        <v>20:20:21.655</v>
      </c>
      <c r="CF745">
        <v>655098966</v>
      </c>
      <c r="CS745">
        <v>3</v>
      </c>
      <c r="CT745">
        <v>2</v>
      </c>
      <c r="CU745">
        <v>0</v>
      </c>
      <c r="CV745">
        <v>2</v>
      </c>
      <c r="CW745">
        <v>0</v>
      </c>
      <c r="CX745">
        <v>5</v>
      </c>
      <c r="CY745">
        <v>7</v>
      </c>
      <c r="CZ745" t="s">
        <v>131</v>
      </c>
      <c r="DA745">
        <v>391</v>
      </c>
      <c r="DB745">
        <v>1</v>
      </c>
      <c r="DC745" t="s">
        <v>132</v>
      </c>
      <c r="DD745" t="s">
        <v>133</v>
      </c>
      <c r="DG745">
        <v>8538472</v>
      </c>
      <c r="DI745">
        <v>1</v>
      </c>
      <c r="DJ745">
        <v>0</v>
      </c>
      <c r="DK745">
        <v>0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25">
      <c r="A746" t="str">
        <f>"10/06/2022 20:20:21.914"</f>
        <v>10/06/2022 20:20:21.914</v>
      </c>
      <c r="C746" t="str">
        <f t="shared" si="86"/>
        <v>FFDFD3C0</v>
      </c>
      <c r="D746" t="s">
        <v>123</v>
      </c>
      <c r="E746">
        <v>25</v>
      </c>
      <c r="H746">
        <v>100</v>
      </c>
      <c r="I746" t="s">
        <v>124</v>
      </c>
      <c r="J746" t="s">
        <v>125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"20:20:21.648"</f>
        <v>20:20:21.648</v>
      </c>
      <c r="T746" t="str">
        <f>"20:20:21.348"</f>
        <v>20:20:21.348</v>
      </c>
      <c r="U746" t="str">
        <f t="shared" si="83"/>
        <v>A8A14F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9</v>
      </c>
      <c r="AF746" t="s">
        <v>125</v>
      </c>
      <c r="AG746">
        <v>0</v>
      </c>
      <c r="AH746">
        <v>3</v>
      </c>
      <c r="AI746">
        <v>1</v>
      </c>
      <c r="AJ746">
        <v>0</v>
      </c>
      <c r="AK746" t="s">
        <v>644</v>
      </c>
      <c r="AL746">
        <v>36.140512999999999</v>
      </c>
      <c r="AM746" t="s">
        <v>645</v>
      </c>
      <c r="AN746">
        <v>-79.926996000000003</v>
      </c>
      <c r="AO746">
        <v>100</v>
      </c>
      <c r="AP746">
        <v>1600</v>
      </c>
      <c r="AQ746" t="s">
        <v>129</v>
      </c>
      <c r="AR746">
        <v>43</v>
      </c>
      <c r="AS746">
        <v>-26</v>
      </c>
      <c r="AT746">
        <v>-1088</v>
      </c>
      <c r="BB746" t="str">
        <f t="shared" si="84"/>
        <v>1200</v>
      </c>
      <c r="BC746">
        <v>1</v>
      </c>
      <c r="BD746" t="str">
        <f t="shared" si="87"/>
        <v xml:space="preserve">N655WP  </v>
      </c>
      <c r="BE746">
        <v>1</v>
      </c>
      <c r="BG746">
        <v>0</v>
      </c>
      <c r="BH746">
        <v>0</v>
      </c>
      <c r="BI746">
        <v>0</v>
      </c>
      <c r="BJ746">
        <v>1600</v>
      </c>
      <c r="BK746">
        <v>0</v>
      </c>
      <c r="BL746" t="s">
        <v>180</v>
      </c>
      <c r="BM746">
        <v>1</v>
      </c>
      <c r="BN746">
        <v>1</v>
      </c>
      <c r="BO746">
        <v>1</v>
      </c>
      <c r="BP746">
        <v>0</v>
      </c>
      <c r="BS746">
        <v>0</v>
      </c>
      <c r="BT746">
        <v>0</v>
      </c>
      <c r="BU746">
        <v>0</v>
      </c>
      <c r="CE746" t="str">
        <f>"20:20:21.655"</f>
        <v>20:20:21.655</v>
      </c>
      <c r="CF746">
        <v>655098966</v>
      </c>
      <c r="CS746">
        <v>3</v>
      </c>
      <c r="CT746">
        <v>2</v>
      </c>
      <c r="CU746">
        <v>0</v>
      </c>
      <c r="CV746">
        <v>2</v>
      </c>
      <c r="CW746">
        <v>0</v>
      </c>
      <c r="CX746">
        <v>5</v>
      </c>
      <c r="CY746">
        <v>7</v>
      </c>
      <c r="CZ746" t="s">
        <v>131</v>
      </c>
      <c r="DA746">
        <v>391</v>
      </c>
      <c r="DB746">
        <v>1</v>
      </c>
      <c r="DC746" t="s">
        <v>132</v>
      </c>
      <c r="DD746" t="s">
        <v>133</v>
      </c>
      <c r="DG746">
        <v>8538472</v>
      </c>
      <c r="DI746">
        <v>1</v>
      </c>
      <c r="DJ746">
        <v>0</v>
      </c>
      <c r="DK746">
        <v>0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25">
      <c r="A747" t="str">
        <f>"10/06/2022 20:20:22.898"</f>
        <v>10/06/2022 20:20:22.898</v>
      </c>
      <c r="C747" t="str">
        <f t="shared" si="86"/>
        <v>FFDFD3C0</v>
      </c>
      <c r="D747" t="s">
        <v>123</v>
      </c>
      <c r="E747">
        <v>25</v>
      </c>
      <c r="H747">
        <v>100</v>
      </c>
      <c r="I747" t="s">
        <v>124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"20:20:22.625"</f>
        <v>20:20:22.625</v>
      </c>
      <c r="T747" t="str">
        <f>"20:20:21.925"</f>
        <v>20:20:21.925</v>
      </c>
      <c r="U747" t="str">
        <f t="shared" si="83"/>
        <v>A8A14F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9</v>
      </c>
      <c r="AF747" t="s">
        <v>125</v>
      </c>
      <c r="AG747">
        <v>0</v>
      </c>
      <c r="AH747">
        <v>3</v>
      </c>
      <c r="AI747">
        <v>1</v>
      </c>
      <c r="AJ747">
        <v>0</v>
      </c>
      <c r="AK747" t="s">
        <v>646</v>
      </c>
      <c r="AL747">
        <v>36.140341999999997</v>
      </c>
      <c r="AM747" t="s">
        <v>647</v>
      </c>
      <c r="AN747">
        <v>-79.926803000000007</v>
      </c>
      <c r="AO747">
        <v>100</v>
      </c>
      <c r="AP747">
        <v>1600</v>
      </c>
      <c r="AQ747" t="s">
        <v>129</v>
      </c>
      <c r="AR747">
        <v>42</v>
      </c>
      <c r="AS747">
        <v>-28</v>
      </c>
      <c r="AT747">
        <v>-960</v>
      </c>
      <c r="BB747" t="str">
        <f t="shared" si="84"/>
        <v>1200</v>
      </c>
      <c r="BC747">
        <v>1</v>
      </c>
      <c r="BD747" t="str">
        <f t="shared" si="87"/>
        <v xml:space="preserve">N655WP  </v>
      </c>
      <c r="BE747">
        <v>1</v>
      </c>
      <c r="BG747">
        <v>0</v>
      </c>
      <c r="BH747">
        <v>0</v>
      </c>
      <c r="BI747">
        <v>0</v>
      </c>
      <c r="BJ747">
        <v>1600</v>
      </c>
      <c r="BK747">
        <v>0</v>
      </c>
      <c r="BL747" t="s">
        <v>180</v>
      </c>
      <c r="BM747">
        <v>1</v>
      </c>
      <c r="BN747">
        <v>1</v>
      </c>
      <c r="BO747">
        <v>1</v>
      </c>
      <c r="BP747">
        <v>0</v>
      </c>
      <c r="BS747">
        <v>0</v>
      </c>
      <c r="BT747">
        <v>0</v>
      </c>
      <c r="BU747">
        <v>0</v>
      </c>
      <c r="CE747" t="str">
        <f>"20:20:22.630"</f>
        <v>20:20:22.630</v>
      </c>
      <c r="CF747">
        <v>629712827</v>
      </c>
      <c r="CS747">
        <v>3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131</v>
      </c>
      <c r="DA747">
        <v>404</v>
      </c>
      <c r="DB747">
        <v>0</v>
      </c>
      <c r="DC747" t="s">
        <v>152</v>
      </c>
      <c r="DD747" t="s">
        <v>153</v>
      </c>
      <c r="DG747">
        <v>13942270</v>
      </c>
      <c r="DI747">
        <v>1</v>
      </c>
      <c r="DJ747">
        <v>0</v>
      </c>
      <c r="DK747">
        <v>0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25">
      <c r="A748" t="str">
        <f>"10/06/2022 20:20:22.898"</f>
        <v>10/06/2022 20:20:22.898</v>
      </c>
      <c r="C748" t="str">
        <f t="shared" si="86"/>
        <v>FFDFD3C0</v>
      </c>
      <c r="D748" t="s">
        <v>123</v>
      </c>
      <c r="E748">
        <v>27</v>
      </c>
      <c r="H748">
        <v>102</v>
      </c>
      <c r="I748" t="s">
        <v>151</v>
      </c>
      <c r="J748" t="s">
        <v>125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"20:20:22.625"</f>
        <v>20:20:22.625</v>
      </c>
      <c r="T748" t="str">
        <f>"20:20:21.925"</f>
        <v>20:20:21.925</v>
      </c>
      <c r="U748" t="str">
        <f t="shared" si="83"/>
        <v>A8A14F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9</v>
      </c>
      <c r="AF748" t="s">
        <v>125</v>
      </c>
      <c r="AG748">
        <v>0</v>
      </c>
      <c r="AH748">
        <v>3</v>
      </c>
      <c r="AI748">
        <v>1</v>
      </c>
      <c r="AJ748">
        <v>0</v>
      </c>
      <c r="AK748" t="s">
        <v>646</v>
      </c>
      <c r="AL748">
        <v>36.140341999999997</v>
      </c>
      <c r="AM748" t="s">
        <v>647</v>
      </c>
      <c r="AN748">
        <v>-79.926803000000007</v>
      </c>
      <c r="AO748">
        <v>100</v>
      </c>
      <c r="AP748">
        <v>1600</v>
      </c>
      <c r="AQ748" t="s">
        <v>129</v>
      </c>
      <c r="AR748">
        <v>42</v>
      </c>
      <c r="AS748">
        <v>-28</v>
      </c>
      <c r="AT748">
        <v>-960</v>
      </c>
      <c r="BB748" t="str">
        <f t="shared" si="84"/>
        <v>1200</v>
      </c>
      <c r="BC748">
        <v>1</v>
      </c>
      <c r="BD748" t="str">
        <f t="shared" si="87"/>
        <v xml:space="preserve">N655WP  </v>
      </c>
      <c r="BE748">
        <v>1</v>
      </c>
      <c r="BG748">
        <v>0</v>
      </c>
      <c r="BH748">
        <v>0</v>
      </c>
      <c r="BI748">
        <v>0</v>
      </c>
      <c r="BJ748">
        <v>1600</v>
      </c>
      <c r="BK748">
        <v>0</v>
      </c>
      <c r="BL748" t="s">
        <v>180</v>
      </c>
      <c r="BM748">
        <v>1</v>
      </c>
      <c r="BN748">
        <v>1</v>
      </c>
      <c r="BO748">
        <v>1</v>
      </c>
      <c r="BP748">
        <v>0</v>
      </c>
      <c r="BS748">
        <v>0</v>
      </c>
      <c r="BT748">
        <v>0</v>
      </c>
      <c r="BU748">
        <v>0</v>
      </c>
      <c r="CE748" t="str">
        <f>"20:20:22.630"</f>
        <v>20:20:22.630</v>
      </c>
      <c r="CF748">
        <v>629712827</v>
      </c>
      <c r="CS748">
        <v>3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131</v>
      </c>
      <c r="DA748">
        <v>404</v>
      </c>
      <c r="DB748">
        <v>0</v>
      </c>
      <c r="DC748" t="s">
        <v>152</v>
      </c>
      <c r="DD748" t="s">
        <v>153</v>
      </c>
      <c r="DG748">
        <v>13942270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25">
      <c r="A749" t="str">
        <f>"10/06/2022 20:20:22.929"</f>
        <v>10/06/2022 20:20:22.929</v>
      </c>
      <c r="C749" t="str">
        <f t="shared" si="86"/>
        <v>FFDFD3C0</v>
      </c>
      <c r="D749" t="s">
        <v>134</v>
      </c>
      <c r="E749">
        <v>5</v>
      </c>
      <c r="F749">
        <v>1005</v>
      </c>
      <c r="G749" t="s">
        <v>155</v>
      </c>
      <c r="J749" t="s">
        <v>136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"20:20:22.625"</f>
        <v>20:20:22.625</v>
      </c>
      <c r="T749" t="str">
        <f>"20:20:21.925"</f>
        <v>20:20:21.925</v>
      </c>
      <c r="U749" t="str">
        <f t="shared" si="83"/>
        <v>A8A14F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9</v>
      </c>
      <c r="AF749" t="s">
        <v>145</v>
      </c>
      <c r="AG749">
        <v>0</v>
      </c>
      <c r="AH749">
        <v>3</v>
      </c>
      <c r="AI749">
        <v>1</v>
      </c>
      <c r="AJ749">
        <v>0</v>
      </c>
      <c r="AK749" t="s">
        <v>646</v>
      </c>
      <c r="AL749">
        <v>36.140341999999997</v>
      </c>
      <c r="AM749" t="s">
        <v>647</v>
      </c>
      <c r="AN749">
        <v>-79.926803000000007</v>
      </c>
      <c r="AO749">
        <v>100</v>
      </c>
      <c r="AP749">
        <v>1600</v>
      </c>
      <c r="AQ749" t="s">
        <v>129</v>
      </c>
      <c r="AR749">
        <v>42</v>
      </c>
      <c r="AS749">
        <v>-28</v>
      </c>
      <c r="AT749">
        <v>-960</v>
      </c>
      <c r="BB749" t="str">
        <f t="shared" si="84"/>
        <v>1200</v>
      </c>
      <c r="BC749">
        <v>1</v>
      </c>
      <c r="BD749" t="str">
        <f t="shared" si="87"/>
        <v xml:space="preserve">N655WP  </v>
      </c>
      <c r="BE749">
        <v>1</v>
      </c>
      <c r="BG749">
        <v>0</v>
      </c>
      <c r="BH749">
        <v>0</v>
      </c>
      <c r="BI749">
        <v>0</v>
      </c>
      <c r="BJ749">
        <v>1600</v>
      </c>
      <c r="BK749">
        <v>0</v>
      </c>
      <c r="BL749" t="s">
        <v>148</v>
      </c>
      <c r="BM749">
        <v>1</v>
      </c>
      <c r="BN749">
        <v>1</v>
      </c>
      <c r="BO749">
        <v>1</v>
      </c>
      <c r="BP749">
        <v>0</v>
      </c>
      <c r="BS749">
        <v>0.12</v>
      </c>
      <c r="BT749">
        <v>0</v>
      </c>
      <c r="BU749">
        <v>0</v>
      </c>
      <c r="CE749" t="str">
        <f>"20:20:22.630"</f>
        <v>20:20:22.630</v>
      </c>
      <c r="CF749">
        <v>629712827</v>
      </c>
      <c r="CS749">
        <v>3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404</v>
      </c>
      <c r="DB749">
        <v>0</v>
      </c>
      <c r="DC749" t="s">
        <v>152</v>
      </c>
      <c r="DD749" t="s">
        <v>153</v>
      </c>
      <c r="DG749">
        <v>13942270</v>
      </c>
      <c r="DI749">
        <v>1</v>
      </c>
      <c r="DJ749">
        <v>0</v>
      </c>
      <c r="DK749">
        <v>1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25">
      <c r="A750" t="str">
        <f>"10/06/2022 20:20:22.898"</f>
        <v>10/06/2022 20:20:22.898</v>
      </c>
      <c r="C750" t="str">
        <f t="shared" si="86"/>
        <v>FFDFD3C0</v>
      </c>
      <c r="D750" t="s">
        <v>134</v>
      </c>
      <c r="E750">
        <v>4</v>
      </c>
      <c r="F750">
        <v>1004</v>
      </c>
      <c r="G750" t="s">
        <v>135</v>
      </c>
      <c r="J750" t="s">
        <v>136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"20:20:22.625"</f>
        <v>20:20:22.625</v>
      </c>
      <c r="T750" t="str">
        <f>"20:20:21.925"</f>
        <v>20:20:21.925</v>
      </c>
      <c r="U750" t="str">
        <f t="shared" si="83"/>
        <v>A8A14F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9</v>
      </c>
      <c r="AF750" t="s">
        <v>125</v>
      </c>
      <c r="AG750">
        <v>0</v>
      </c>
      <c r="AH750">
        <v>3</v>
      </c>
      <c r="AI750">
        <v>1</v>
      </c>
      <c r="AJ750">
        <v>0</v>
      </c>
      <c r="AK750" t="s">
        <v>646</v>
      </c>
      <c r="AL750">
        <v>36.140341999999997</v>
      </c>
      <c r="AM750" t="s">
        <v>647</v>
      </c>
      <c r="AN750">
        <v>-79.926803000000007</v>
      </c>
      <c r="AO750">
        <v>100</v>
      </c>
      <c r="AP750">
        <v>1600</v>
      </c>
      <c r="AQ750" t="s">
        <v>129</v>
      </c>
      <c r="AR750">
        <v>42</v>
      </c>
      <c r="AS750">
        <v>-28</v>
      </c>
      <c r="AT750">
        <v>-960</v>
      </c>
      <c r="BB750" t="str">
        <f t="shared" si="84"/>
        <v>1200</v>
      </c>
      <c r="BC750">
        <v>1</v>
      </c>
      <c r="BD750" t="str">
        <f t="shared" si="87"/>
        <v xml:space="preserve">N655WP  </v>
      </c>
      <c r="BE750">
        <v>1</v>
      </c>
      <c r="BG750">
        <v>0</v>
      </c>
      <c r="BH750">
        <v>0</v>
      </c>
      <c r="BI750">
        <v>0</v>
      </c>
      <c r="BJ750">
        <v>1600</v>
      </c>
      <c r="BK750">
        <v>0</v>
      </c>
      <c r="BL750" t="s">
        <v>180</v>
      </c>
      <c r="BM750">
        <v>1</v>
      </c>
      <c r="BN750">
        <v>1</v>
      </c>
      <c r="BO750">
        <v>1</v>
      </c>
      <c r="BP750">
        <v>0</v>
      </c>
      <c r="BS750">
        <v>0</v>
      </c>
      <c r="BT750">
        <v>0</v>
      </c>
      <c r="BU750">
        <v>0</v>
      </c>
      <c r="CE750" t="str">
        <f>"20:20:22.630"</f>
        <v>20:20:22.630</v>
      </c>
      <c r="CF750">
        <v>629712827</v>
      </c>
      <c r="CS750">
        <v>3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131</v>
      </c>
      <c r="DA750">
        <v>404</v>
      </c>
      <c r="DB750">
        <v>0</v>
      </c>
      <c r="DC750" t="s">
        <v>152</v>
      </c>
      <c r="DD750" t="s">
        <v>153</v>
      </c>
      <c r="DG750">
        <v>13942270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25">
      <c r="A751" t="str">
        <f>"10/06/2022 20:20:23.742"</f>
        <v>10/06/2022 20:20:23.742</v>
      </c>
      <c r="C751" t="str">
        <f t="shared" si="86"/>
        <v>FFDFD3C0</v>
      </c>
      <c r="D751" t="s">
        <v>123</v>
      </c>
      <c r="E751">
        <v>27</v>
      </c>
      <c r="H751">
        <v>102</v>
      </c>
      <c r="I751" t="s">
        <v>151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"20:20:23.508"</f>
        <v>20:20:23.508</v>
      </c>
      <c r="T751" t="str">
        <f>"20:20:23.008"</f>
        <v>20:20:23.008</v>
      </c>
      <c r="U751" t="str">
        <f t="shared" si="83"/>
        <v>A8A14F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9</v>
      </c>
      <c r="AF751" t="s">
        <v>125</v>
      </c>
      <c r="AG751">
        <v>0</v>
      </c>
      <c r="AH751">
        <v>3</v>
      </c>
      <c r="AI751">
        <v>1</v>
      </c>
      <c r="AJ751">
        <v>0</v>
      </c>
      <c r="AK751" t="s">
        <v>648</v>
      </c>
      <c r="AL751">
        <v>36.140256000000001</v>
      </c>
      <c r="AM751" t="s">
        <v>649</v>
      </c>
      <c r="AN751">
        <v>-79.926567000000006</v>
      </c>
      <c r="AO751">
        <v>100</v>
      </c>
      <c r="AP751">
        <v>1600</v>
      </c>
      <c r="AQ751" t="s">
        <v>129</v>
      </c>
      <c r="AR751">
        <v>39</v>
      </c>
      <c r="AS751">
        <v>-29</v>
      </c>
      <c r="AT751">
        <v>-1216</v>
      </c>
      <c r="BB751" t="str">
        <f t="shared" si="84"/>
        <v>1200</v>
      </c>
      <c r="BC751">
        <v>1</v>
      </c>
      <c r="BD751" t="str">
        <f t="shared" si="87"/>
        <v xml:space="preserve">N655WP  </v>
      </c>
      <c r="BE751">
        <v>1</v>
      </c>
      <c r="BG751">
        <v>0</v>
      </c>
      <c r="BH751">
        <v>0</v>
      </c>
      <c r="BI751">
        <v>0</v>
      </c>
      <c r="BJ751">
        <v>1600</v>
      </c>
      <c r="BK751">
        <v>0</v>
      </c>
      <c r="BL751" t="s">
        <v>180</v>
      </c>
      <c r="BM751">
        <v>1</v>
      </c>
      <c r="BN751">
        <v>1</v>
      </c>
      <c r="BO751">
        <v>1</v>
      </c>
      <c r="BP751">
        <v>0</v>
      </c>
      <c r="BS751">
        <v>0</v>
      </c>
      <c r="BT751">
        <v>0</v>
      </c>
      <c r="BU751">
        <v>0</v>
      </c>
      <c r="CE751" t="str">
        <f>"20:20:23.515"</f>
        <v>20:20:23.515</v>
      </c>
      <c r="CF751">
        <v>514626762</v>
      </c>
      <c r="CS751">
        <v>3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131</v>
      </c>
      <c r="DA751">
        <v>404</v>
      </c>
      <c r="DB751">
        <v>0</v>
      </c>
      <c r="DC751" t="s">
        <v>152</v>
      </c>
      <c r="DD751" t="s">
        <v>153</v>
      </c>
      <c r="DG751">
        <v>13942462</v>
      </c>
      <c r="DI751">
        <v>1</v>
      </c>
      <c r="DJ751">
        <v>0</v>
      </c>
      <c r="DK751">
        <v>0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25">
      <c r="A752" t="str">
        <f>"10/06/2022 20:20:23.789"</f>
        <v>10/06/2022 20:20:23.789</v>
      </c>
      <c r="C752" t="str">
        <f t="shared" si="86"/>
        <v>FFDFD3C0</v>
      </c>
      <c r="D752" t="s">
        <v>134</v>
      </c>
      <c r="E752">
        <v>5</v>
      </c>
      <c r="F752">
        <v>1005</v>
      </c>
      <c r="G752" t="s">
        <v>155</v>
      </c>
      <c r="J752" t="s">
        <v>136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"20:20:23.508"</f>
        <v>20:20:23.508</v>
      </c>
      <c r="T752" t="str">
        <f>"20:20:23.008"</f>
        <v>20:20:23.008</v>
      </c>
      <c r="U752" t="str">
        <f t="shared" si="83"/>
        <v>A8A14F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9</v>
      </c>
      <c r="AF752" t="s">
        <v>145</v>
      </c>
      <c r="AG752">
        <v>0</v>
      </c>
      <c r="AH752">
        <v>3</v>
      </c>
      <c r="AI752">
        <v>1</v>
      </c>
      <c r="AJ752">
        <v>0</v>
      </c>
      <c r="AK752" t="s">
        <v>648</v>
      </c>
      <c r="AL752">
        <v>36.140256000000001</v>
      </c>
      <c r="AM752" t="s">
        <v>649</v>
      </c>
      <c r="AN752">
        <v>-79.926567000000006</v>
      </c>
      <c r="AO752">
        <v>100</v>
      </c>
      <c r="AP752">
        <v>1600</v>
      </c>
      <c r="AQ752" t="s">
        <v>129</v>
      </c>
      <c r="AR752">
        <v>39</v>
      </c>
      <c r="AS752">
        <v>-29</v>
      </c>
      <c r="AT752">
        <v>-1216</v>
      </c>
      <c r="BB752" t="str">
        <f t="shared" si="84"/>
        <v>1200</v>
      </c>
      <c r="BC752">
        <v>1</v>
      </c>
      <c r="BD752" t="str">
        <f t="shared" si="87"/>
        <v xml:space="preserve">N655WP  </v>
      </c>
      <c r="BE752">
        <v>1</v>
      </c>
      <c r="BG752">
        <v>0</v>
      </c>
      <c r="BH752">
        <v>0</v>
      </c>
      <c r="BI752">
        <v>0</v>
      </c>
      <c r="BJ752">
        <v>1600</v>
      </c>
      <c r="BK752">
        <v>0</v>
      </c>
      <c r="BL752" t="s">
        <v>148</v>
      </c>
      <c r="BM752">
        <v>1</v>
      </c>
      <c r="BN752">
        <v>1</v>
      </c>
      <c r="BO752">
        <v>1</v>
      </c>
      <c r="BP752">
        <v>0</v>
      </c>
      <c r="BS752">
        <v>0.08</v>
      </c>
      <c r="BT752">
        <v>0</v>
      </c>
      <c r="BU752">
        <v>0</v>
      </c>
      <c r="CE752" t="str">
        <f>"20:20:23.515"</f>
        <v>20:20:23.515</v>
      </c>
      <c r="CF752">
        <v>514626762</v>
      </c>
      <c r="CS752">
        <v>3</v>
      </c>
      <c r="CT752">
        <v>2</v>
      </c>
      <c r="CU752">
        <v>0</v>
      </c>
      <c r="CV752">
        <v>2</v>
      </c>
      <c r="CW752">
        <v>0</v>
      </c>
      <c r="CX752">
        <v>7</v>
      </c>
      <c r="CY752">
        <v>7</v>
      </c>
      <c r="CZ752" t="s">
        <v>131</v>
      </c>
      <c r="DA752">
        <v>404</v>
      </c>
      <c r="DB752">
        <v>0</v>
      </c>
      <c r="DC752" t="s">
        <v>152</v>
      </c>
      <c r="DD752" t="s">
        <v>153</v>
      </c>
      <c r="DG752">
        <v>13942462</v>
      </c>
      <c r="DI752">
        <v>1</v>
      </c>
      <c r="DJ752">
        <v>0</v>
      </c>
      <c r="DK752">
        <v>1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25">
      <c r="A753" t="str">
        <f>"10/06/2022 20:20:23.789"</f>
        <v>10/06/2022 20:20:23.789</v>
      </c>
      <c r="C753" t="str">
        <f t="shared" si="86"/>
        <v>FFDFD3C0</v>
      </c>
      <c r="D753" t="s">
        <v>123</v>
      </c>
      <c r="E753">
        <v>25</v>
      </c>
      <c r="H753">
        <v>100</v>
      </c>
      <c r="I753" t="s">
        <v>124</v>
      </c>
      <c r="J753" t="s">
        <v>125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"20:20:23.508"</f>
        <v>20:20:23.508</v>
      </c>
      <c r="T753" t="str">
        <f>"20:20:23.008"</f>
        <v>20:20:23.008</v>
      </c>
      <c r="U753" t="str">
        <f t="shared" si="83"/>
        <v>A8A14F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9</v>
      </c>
      <c r="AF753" t="s">
        <v>125</v>
      </c>
      <c r="AG753">
        <v>0</v>
      </c>
      <c r="AH753">
        <v>3</v>
      </c>
      <c r="AI753">
        <v>1</v>
      </c>
      <c r="AJ753">
        <v>0</v>
      </c>
      <c r="AK753" t="s">
        <v>648</v>
      </c>
      <c r="AL753">
        <v>36.140256000000001</v>
      </c>
      <c r="AM753" t="s">
        <v>649</v>
      </c>
      <c r="AN753">
        <v>-79.926567000000006</v>
      </c>
      <c r="AO753">
        <v>100</v>
      </c>
      <c r="AP753">
        <v>1600</v>
      </c>
      <c r="AQ753" t="s">
        <v>129</v>
      </c>
      <c r="AR753">
        <v>39</v>
      </c>
      <c r="AS753">
        <v>-29</v>
      </c>
      <c r="AT753">
        <v>-1216</v>
      </c>
      <c r="BB753" t="str">
        <f t="shared" si="84"/>
        <v>1200</v>
      </c>
      <c r="BC753">
        <v>1</v>
      </c>
      <c r="BD753" t="str">
        <f t="shared" si="87"/>
        <v xml:space="preserve">N655WP  </v>
      </c>
      <c r="BE753">
        <v>1</v>
      </c>
      <c r="BG753">
        <v>0</v>
      </c>
      <c r="BH753">
        <v>0</v>
      </c>
      <c r="BI753">
        <v>0</v>
      </c>
      <c r="BJ753">
        <v>1600</v>
      </c>
      <c r="BK753">
        <v>0</v>
      </c>
      <c r="BL753" t="s">
        <v>180</v>
      </c>
      <c r="BM753">
        <v>1</v>
      </c>
      <c r="BN753">
        <v>1</v>
      </c>
      <c r="BO753">
        <v>1</v>
      </c>
      <c r="BP753">
        <v>0</v>
      </c>
      <c r="BS753">
        <v>0</v>
      </c>
      <c r="BT753">
        <v>0</v>
      </c>
      <c r="BU753">
        <v>0</v>
      </c>
      <c r="CE753" t="str">
        <f>"20:20:23.515"</f>
        <v>20:20:23.515</v>
      </c>
      <c r="CF753">
        <v>514626762</v>
      </c>
      <c r="CS753">
        <v>3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131</v>
      </c>
      <c r="DA753">
        <v>404</v>
      </c>
      <c r="DB753">
        <v>0</v>
      </c>
      <c r="DC753" t="s">
        <v>152</v>
      </c>
      <c r="DD753" t="s">
        <v>153</v>
      </c>
      <c r="DG753">
        <v>13942462</v>
      </c>
      <c r="DI753">
        <v>1</v>
      </c>
      <c r="DJ753">
        <v>0</v>
      </c>
      <c r="DK753">
        <v>1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25">
      <c r="A754" t="str">
        <f>"10/06/2022 20:20:23.789"</f>
        <v>10/06/2022 20:20:23.789</v>
      </c>
      <c r="C754" t="str">
        <f t="shared" si="86"/>
        <v>FFDFD3C0</v>
      </c>
      <c r="D754" t="s">
        <v>134</v>
      </c>
      <c r="E754">
        <v>4</v>
      </c>
      <c r="F754">
        <v>1004</v>
      </c>
      <c r="G754" t="s">
        <v>135</v>
      </c>
      <c r="J754" t="s">
        <v>136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"20:20:23.508"</f>
        <v>20:20:23.508</v>
      </c>
      <c r="T754" t="str">
        <f>"20:20:23.008"</f>
        <v>20:20:23.008</v>
      </c>
      <c r="U754" t="str">
        <f t="shared" si="83"/>
        <v>A8A14F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9</v>
      </c>
      <c r="AF754" t="s">
        <v>125</v>
      </c>
      <c r="AG754">
        <v>0</v>
      </c>
      <c r="AH754">
        <v>3</v>
      </c>
      <c r="AI754">
        <v>1</v>
      </c>
      <c r="AJ754">
        <v>0</v>
      </c>
      <c r="AK754" t="s">
        <v>648</v>
      </c>
      <c r="AL754">
        <v>36.140256000000001</v>
      </c>
      <c r="AM754" t="s">
        <v>649</v>
      </c>
      <c r="AN754">
        <v>-79.926567000000006</v>
      </c>
      <c r="AO754">
        <v>100</v>
      </c>
      <c r="AP754">
        <v>1600</v>
      </c>
      <c r="AQ754" t="s">
        <v>129</v>
      </c>
      <c r="AR754">
        <v>39</v>
      </c>
      <c r="AS754">
        <v>-29</v>
      </c>
      <c r="AT754">
        <v>-1216</v>
      </c>
      <c r="BB754" t="str">
        <f t="shared" si="84"/>
        <v>1200</v>
      </c>
      <c r="BC754">
        <v>1</v>
      </c>
      <c r="BD754" t="str">
        <f t="shared" si="87"/>
        <v xml:space="preserve">N655WP  </v>
      </c>
      <c r="BE754">
        <v>1</v>
      </c>
      <c r="BG754">
        <v>0</v>
      </c>
      <c r="BH754">
        <v>0</v>
      </c>
      <c r="BI754">
        <v>0</v>
      </c>
      <c r="BJ754">
        <v>1600</v>
      </c>
      <c r="BK754">
        <v>0</v>
      </c>
      <c r="BL754" t="s">
        <v>180</v>
      </c>
      <c r="BM754">
        <v>1</v>
      </c>
      <c r="BN754">
        <v>1</v>
      </c>
      <c r="BO754">
        <v>1</v>
      </c>
      <c r="BP754">
        <v>0</v>
      </c>
      <c r="BS754">
        <v>0</v>
      </c>
      <c r="BT754">
        <v>0</v>
      </c>
      <c r="BU754">
        <v>0</v>
      </c>
      <c r="CE754" t="str">
        <f>"20:20:23.515"</f>
        <v>20:20:23.515</v>
      </c>
      <c r="CF754">
        <v>514626762</v>
      </c>
      <c r="CS754">
        <v>3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131</v>
      </c>
      <c r="DA754">
        <v>404</v>
      </c>
      <c r="DB754">
        <v>0</v>
      </c>
      <c r="DC754" t="s">
        <v>152</v>
      </c>
      <c r="DD754" t="s">
        <v>153</v>
      </c>
      <c r="DG754">
        <v>13942462</v>
      </c>
      <c r="DI754">
        <v>1</v>
      </c>
      <c r="DJ754">
        <v>0</v>
      </c>
      <c r="DK754">
        <v>0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25">
      <c r="A755" t="str">
        <f>"10/06/2022 20:20:24.914"</f>
        <v>10/06/2022 20:20:24.914</v>
      </c>
      <c r="C755" t="str">
        <f t="shared" si="86"/>
        <v>FFDFD3C0</v>
      </c>
      <c r="D755" t="s">
        <v>123</v>
      </c>
      <c r="E755">
        <v>25</v>
      </c>
      <c r="H755">
        <v>100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"20:20:24.484"</f>
        <v>20:20:24.484</v>
      </c>
      <c r="T755" t="str">
        <f>"20:20:24.184"</f>
        <v>20:20:24.184</v>
      </c>
      <c r="U755" t="str">
        <f t="shared" si="83"/>
        <v>A8A14F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9</v>
      </c>
      <c r="AF755" t="s">
        <v>125</v>
      </c>
      <c r="AG755">
        <v>0</v>
      </c>
      <c r="AH755">
        <v>3</v>
      </c>
      <c r="AI755">
        <v>1</v>
      </c>
      <c r="AJ755">
        <v>0</v>
      </c>
      <c r="AK755" t="s">
        <v>650</v>
      </c>
      <c r="AL755">
        <v>36.140084000000002</v>
      </c>
      <c r="AM755" t="s">
        <v>651</v>
      </c>
      <c r="AN755">
        <v>-79.926353000000006</v>
      </c>
      <c r="AO755">
        <v>100</v>
      </c>
      <c r="AP755">
        <v>1600</v>
      </c>
      <c r="AQ755" t="s">
        <v>129</v>
      </c>
      <c r="AR755">
        <v>38</v>
      </c>
      <c r="AS755">
        <v>-30</v>
      </c>
      <c r="AT755">
        <v>-1280</v>
      </c>
      <c r="BB755" t="str">
        <f t="shared" si="84"/>
        <v>1200</v>
      </c>
      <c r="BC755">
        <v>1</v>
      </c>
      <c r="BD755" t="str">
        <f t="shared" si="87"/>
        <v xml:space="preserve">N655WP  </v>
      </c>
      <c r="BE755">
        <v>1</v>
      </c>
      <c r="BG755">
        <v>0</v>
      </c>
      <c r="BH755">
        <v>0</v>
      </c>
      <c r="BI755">
        <v>0</v>
      </c>
      <c r="BJ755">
        <v>1575</v>
      </c>
      <c r="BK755">
        <v>-25</v>
      </c>
      <c r="BL755" t="s">
        <v>180</v>
      </c>
      <c r="BM755">
        <v>1</v>
      </c>
      <c r="BN755">
        <v>1</v>
      </c>
      <c r="BO755">
        <v>1</v>
      </c>
      <c r="BP755">
        <v>0</v>
      </c>
      <c r="BS755">
        <v>0</v>
      </c>
      <c r="BT755">
        <v>0</v>
      </c>
      <c r="BU755">
        <v>0</v>
      </c>
      <c r="CE755" t="str">
        <f>"20:20:24.490"</f>
        <v>20:20:24.490</v>
      </c>
      <c r="CF755">
        <v>489531898</v>
      </c>
      <c r="CS755">
        <v>3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131</v>
      </c>
      <c r="DA755">
        <v>404</v>
      </c>
      <c r="DB755">
        <v>0</v>
      </c>
      <c r="DC755" t="s">
        <v>152</v>
      </c>
      <c r="DD755" t="s">
        <v>153</v>
      </c>
      <c r="DG755">
        <v>13942667</v>
      </c>
      <c r="DI755">
        <v>1</v>
      </c>
      <c r="DJ755">
        <v>0</v>
      </c>
      <c r="DK755">
        <v>0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25">
      <c r="A756" t="str">
        <f>"10/06/2022 20:20:24.914"</f>
        <v>10/06/2022 20:20:24.914</v>
      </c>
      <c r="C756" t="str">
        <f t="shared" si="86"/>
        <v>FFDFD3C0</v>
      </c>
      <c r="D756" t="s">
        <v>134</v>
      </c>
      <c r="E756">
        <v>4</v>
      </c>
      <c r="F756">
        <v>1004</v>
      </c>
      <c r="G756" t="s">
        <v>135</v>
      </c>
      <c r="J756" t="s">
        <v>136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"20:20:24.484"</f>
        <v>20:20:24.484</v>
      </c>
      <c r="T756" t="str">
        <f>"20:20:24.184"</f>
        <v>20:20:24.184</v>
      </c>
      <c r="U756" t="str">
        <f t="shared" si="83"/>
        <v>A8A14F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9</v>
      </c>
      <c r="AF756" t="s">
        <v>125</v>
      </c>
      <c r="AG756">
        <v>0</v>
      </c>
      <c r="AH756">
        <v>3</v>
      </c>
      <c r="AI756">
        <v>1</v>
      </c>
      <c r="AJ756">
        <v>0</v>
      </c>
      <c r="AK756" t="s">
        <v>650</v>
      </c>
      <c r="AL756">
        <v>36.140084000000002</v>
      </c>
      <c r="AM756" t="s">
        <v>651</v>
      </c>
      <c r="AN756">
        <v>-79.926353000000006</v>
      </c>
      <c r="AO756">
        <v>100</v>
      </c>
      <c r="AP756">
        <v>1600</v>
      </c>
      <c r="AQ756" t="s">
        <v>129</v>
      </c>
      <c r="AR756">
        <v>38</v>
      </c>
      <c r="AS756">
        <v>-30</v>
      </c>
      <c r="AT756">
        <v>-1280</v>
      </c>
      <c r="BB756" t="str">
        <f t="shared" si="84"/>
        <v>1200</v>
      </c>
      <c r="BC756">
        <v>1</v>
      </c>
      <c r="BD756" t="str">
        <f t="shared" si="87"/>
        <v xml:space="preserve">N655WP  </v>
      </c>
      <c r="BE756">
        <v>1</v>
      </c>
      <c r="BG756">
        <v>0</v>
      </c>
      <c r="BH756">
        <v>0</v>
      </c>
      <c r="BI756">
        <v>0</v>
      </c>
      <c r="BJ756">
        <v>1575</v>
      </c>
      <c r="BK756">
        <v>-25</v>
      </c>
      <c r="BL756" t="s">
        <v>180</v>
      </c>
      <c r="BM756">
        <v>1</v>
      </c>
      <c r="BN756">
        <v>1</v>
      </c>
      <c r="BO756">
        <v>1</v>
      </c>
      <c r="BP756">
        <v>0</v>
      </c>
      <c r="BS756">
        <v>0</v>
      </c>
      <c r="BT756">
        <v>0</v>
      </c>
      <c r="BU756">
        <v>0</v>
      </c>
      <c r="CE756" t="str">
        <f>"20:20:24.490"</f>
        <v>20:20:24.490</v>
      </c>
      <c r="CF756">
        <v>489531898</v>
      </c>
      <c r="CS756">
        <v>3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131</v>
      </c>
      <c r="DA756">
        <v>404</v>
      </c>
      <c r="DB756">
        <v>0</v>
      </c>
      <c r="DC756" t="s">
        <v>152</v>
      </c>
      <c r="DD756" t="s">
        <v>153</v>
      </c>
      <c r="DG756">
        <v>13942667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25">
      <c r="A757" t="str">
        <f>"10/06/2022 20:20:25.805"</f>
        <v>10/06/2022 20:20:25.805</v>
      </c>
      <c r="C757" t="str">
        <f t="shared" si="86"/>
        <v>FFDFD3C0</v>
      </c>
      <c r="D757" t="s">
        <v>123</v>
      </c>
      <c r="E757">
        <v>25</v>
      </c>
      <c r="H757">
        <v>100</v>
      </c>
      <c r="I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ref="S757:T760" si="88">"20:20:25.539"</f>
        <v>20:20:25.539</v>
      </c>
      <c r="T757" t="str">
        <f t="shared" si="88"/>
        <v>20:20:25.539</v>
      </c>
      <c r="U757" t="str">
        <f t="shared" si="83"/>
        <v>A8A14F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9</v>
      </c>
      <c r="AF757" t="s">
        <v>125</v>
      </c>
      <c r="AG757">
        <v>0</v>
      </c>
      <c r="AH757">
        <v>3</v>
      </c>
      <c r="AI757">
        <v>1</v>
      </c>
      <c r="AJ757">
        <v>0</v>
      </c>
      <c r="AK757" t="s">
        <v>652</v>
      </c>
      <c r="AL757">
        <v>36.139933999999997</v>
      </c>
      <c r="AM757" t="s">
        <v>653</v>
      </c>
      <c r="AN757">
        <v>-79.926158999999998</v>
      </c>
      <c r="AO757">
        <v>100</v>
      </c>
      <c r="AP757">
        <v>1600</v>
      </c>
      <c r="AQ757" t="s">
        <v>129</v>
      </c>
      <c r="AR757">
        <v>35</v>
      </c>
      <c r="AS757">
        <v>-33</v>
      </c>
      <c r="AT757">
        <v>-1088</v>
      </c>
      <c r="BB757" t="str">
        <f t="shared" si="84"/>
        <v>1200</v>
      </c>
      <c r="BC757">
        <v>1</v>
      </c>
      <c r="BD757" t="str">
        <f t="shared" si="87"/>
        <v xml:space="preserve">N655WP  </v>
      </c>
      <c r="BE757">
        <v>1</v>
      </c>
      <c r="BG757">
        <v>0</v>
      </c>
      <c r="BH757">
        <v>0</v>
      </c>
      <c r="BI757">
        <v>0</v>
      </c>
      <c r="BJ757">
        <v>1525</v>
      </c>
      <c r="BK757">
        <v>-75</v>
      </c>
      <c r="BL757" t="s">
        <v>180</v>
      </c>
      <c r="BM757">
        <v>1</v>
      </c>
      <c r="BN757">
        <v>1</v>
      </c>
      <c r="BO757">
        <v>1</v>
      </c>
      <c r="BP757">
        <v>0</v>
      </c>
      <c r="BS757">
        <v>0</v>
      </c>
      <c r="BT757">
        <v>0</v>
      </c>
      <c r="BU757">
        <v>0</v>
      </c>
      <c r="CE757" t="str">
        <f>"20:20:25.539"</f>
        <v>20:20:25.539</v>
      </c>
      <c r="CF757">
        <v>539429807</v>
      </c>
      <c r="CS757">
        <v>3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404</v>
      </c>
      <c r="DB757">
        <v>0</v>
      </c>
      <c r="DC757" t="s">
        <v>152</v>
      </c>
      <c r="DD757" t="s">
        <v>153</v>
      </c>
      <c r="DG757">
        <v>13942902</v>
      </c>
      <c r="DI757">
        <v>1</v>
      </c>
      <c r="DJ757">
        <v>0</v>
      </c>
      <c r="DK757">
        <v>0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25">
      <c r="A758" t="str">
        <f>"10/06/2022 20:20:25.805"</f>
        <v>10/06/2022 20:20:25.805</v>
      </c>
      <c r="C758" t="str">
        <f t="shared" si="86"/>
        <v>FFDFD3C0</v>
      </c>
      <c r="D758" t="s">
        <v>134</v>
      </c>
      <c r="E758">
        <v>4</v>
      </c>
      <c r="F758">
        <v>1004</v>
      </c>
      <c r="G758" t="s">
        <v>135</v>
      </c>
      <c r="J758" t="s">
        <v>136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88"/>
        <v>20:20:25.539</v>
      </c>
      <c r="T758" t="str">
        <f t="shared" si="88"/>
        <v>20:20:25.539</v>
      </c>
      <c r="U758" t="str">
        <f t="shared" si="83"/>
        <v>A8A14F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9</v>
      </c>
      <c r="AF758" t="s">
        <v>125</v>
      </c>
      <c r="AG758">
        <v>0</v>
      </c>
      <c r="AH758">
        <v>3</v>
      </c>
      <c r="AI758">
        <v>1</v>
      </c>
      <c r="AJ758">
        <v>0</v>
      </c>
      <c r="AK758" t="s">
        <v>652</v>
      </c>
      <c r="AL758">
        <v>36.139933999999997</v>
      </c>
      <c r="AM758" t="s">
        <v>653</v>
      </c>
      <c r="AN758">
        <v>-79.926158999999998</v>
      </c>
      <c r="AO758">
        <v>100</v>
      </c>
      <c r="AP758">
        <v>1600</v>
      </c>
      <c r="AQ758" t="s">
        <v>129</v>
      </c>
      <c r="AR758">
        <v>35</v>
      </c>
      <c r="AS758">
        <v>-33</v>
      </c>
      <c r="AT758">
        <v>-1088</v>
      </c>
      <c r="BB758" t="str">
        <f t="shared" si="84"/>
        <v>1200</v>
      </c>
      <c r="BC758">
        <v>1</v>
      </c>
      <c r="BD758" t="str">
        <f t="shared" si="87"/>
        <v xml:space="preserve">N655WP  </v>
      </c>
      <c r="BE758">
        <v>1</v>
      </c>
      <c r="BG758">
        <v>0</v>
      </c>
      <c r="BH758">
        <v>0</v>
      </c>
      <c r="BI758">
        <v>0</v>
      </c>
      <c r="BJ758">
        <v>1525</v>
      </c>
      <c r="BK758">
        <v>-75</v>
      </c>
      <c r="BL758" t="s">
        <v>180</v>
      </c>
      <c r="BM758">
        <v>1</v>
      </c>
      <c r="BN758">
        <v>1</v>
      </c>
      <c r="BO758">
        <v>1</v>
      </c>
      <c r="BP758">
        <v>0</v>
      </c>
      <c r="BS758">
        <v>0</v>
      </c>
      <c r="BT758">
        <v>0</v>
      </c>
      <c r="BU758">
        <v>0</v>
      </c>
      <c r="CE758" t="str">
        <f>"20:20:25.539"</f>
        <v>20:20:25.539</v>
      </c>
      <c r="CF758">
        <v>539429807</v>
      </c>
      <c r="CS758">
        <v>3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131</v>
      </c>
      <c r="DA758">
        <v>404</v>
      </c>
      <c r="DB758">
        <v>0</v>
      </c>
      <c r="DC758" t="s">
        <v>152</v>
      </c>
      <c r="DD758" t="s">
        <v>153</v>
      </c>
      <c r="DG758">
        <v>13942902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25">
      <c r="A759" t="str">
        <f>"10/06/2022 20:20:25.805"</f>
        <v>10/06/2022 20:20:25.805</v>
      </c>
      <c r="C759" t="str">
        <f t="shared" si="86"/>
        <v>FFDFD3C0</v>
      </c>
      <c r="D759" t="s">
        <v>123</v>
      </c>
      <c r="E759">
        <v>27</v>
      </c>
      <c r="H759">
        <v>102</v>
      </c>
      <c r="I759" t="s">
        <v>151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88"/>
        <v>20:20:25.539</v>
      </c>
      <c r="T759" t="str">
        <f t="shared" si="88"/>
        <v>20:20:25.539</v>
      </c>
      <c r="U759" t="str">
        <f t="shared" si="83"/>
        <v>A8A14F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9</v>
      </c>
      <c r="AF759" t="s">
        <v>125</v>
      </c>
      <c r="AG759">
        <v>0</v>
      </c>
      <c r="AH759">
        <v>3</v>
      </c>
      <c r="AI759">
        <v>1</v>
      </c>
      <c r="AJ759">
        <v>0</v>
      </c>
      <c r="AK759" t="s">
        <v>652</v>
      </c>
      <c r="AL759">
        <v>36.139933999999997</v>
      </c>
      <c r="AM759" t="s">
        <v>653</v>
      </c>
      <c r="AN759">
        <v>-79.926158999999998</v>
      </c>
      <c r="AO759">
        <v>100</v>
      </c>
      <c r="AP759">
        <v>1600</v>
      </c>
      <c r="AQ759" t="s">
        <v>129</v>
      </c>
      <c r="AR759">
        <v>35</v>
      </c>
      <c r="AS759">
        <v>-33</v>
      </c>
      <c r="AT759">
        <v>-1088</v>
      </c>
      <c r="BB759" t="str">
        <f t="shared" si="84"/>
        <v>1200</v>
      </c>
      <c r="BC759">
        <v>1</v>
      </c>
      <c r="BD759" t="str">
        <f t="shared" si="87"/>
        <v xml:space="preserve">N655WP  </v>
      </c>
      <c r="BE759">
        <v>1</v>
      </c>
      <c r="BG759">
        <v>0</v>
      </c>
      <c r="BH759">
        <v>0</v>
      </c>
      <c r="BI759">
        <v>0</v>
      </c>
      <c r="BJ759">
        <v>1525</v>
      </c>
      <c r="BK759">
        <v>-75</v>
      </c>
      <c r="BL759" t="s">
        <v>180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>"20:20:25.539"</f>
        <v>20:20:25.539</v>
      </c>
      <c r="CF759">
        <v>539429807</v>
      </c>
      <c r="CS759">
        <v>3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131</v>
      </c>
      <c r="DA759">
        <v>404</v>
      </c>
      <c r="DB759">
        <v>0</v>
      </c>
      <c r="DC759" t="s">
        <v>152</v>
      </c>
      <c r="DD759" t="s">
        <v>153</v>
      </c>
      <c r="DG759">
        <v>13942902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25">
      <c r="A760" t="str">
        <f>"10/06/2022 20:20:25.805"</f>
        <v>10/06/2022 20:20:25.805</v>
      </c>
      <c r="C760" t="str">
        <f t="shared" si="86"/>
        <v>FFDFD3C0</v>
      </c>
      <c r="D760" t="s">
        <v>134</v>
      </c>
      <c r="E760">
        <v>5</v>
      </c>
      <c r="F760">
        <v>1005</v>
      </c>
      <c r="G760" t="s">
        <v>155</v>
      </c>
      <c r="J760" t="s">
        <v>136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88"/>
        <v>20:20:25.539</v>
      </c>
      <c r="T760" t="str">
        <f t="shared" si="88"/>
        <v>20:20:25.539</v>
      </c>
      <c r="U760" t="str">
        <f t="shared" si="83"/>
        <v>A8A14F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9</v>
      </c>
      <c r="AF760" t="s">
        <v>145</v>
      </c>
      <c r="AG760">
        <v>0</v>
      </c>
      <c r="AH760">
        <v>3</v>
      </c>
      <c r="AI760">
        <v>1</v>
      </c>
      <c r="AJ760">
        <v>0</v>
      </c>
      <c r="AK760" t="s">
        <v>652</v>
      </c>
      <c r="AL760">
        <v>36.139933999999997</v>
      </c>
      <c r="AM760" t="s">
        <v>653</v>
      </c>
      <c r="AN760">
        <v>-79.926158999999998</v>
      </c>
      <c r="AO760">
        <v>100</v>
      </c>
      <c r="AP760">
        <v>1600</v>
      </c>
      <c r="AQ760" t="s">
        <v>129</v>
      </c>
      <c r="AR760">
        <v>35</v>
      </c>
      <c r="AS760">
        <v>-33</v>
      </c>
      <c r="AT760">
        <v>-1088</v>
      </c>
      <c r="BB760" t="str">
        <f t="shared" si="84"/>
        <v>1200</v>
      </c>
      <c r="BC760">
        <v>1</v>
      </c>
      <c r="BD760" t="str">
        <f t="shared" si="87"/>
        <v xml:space="preserve">N655WP  </v>
      </c>
      <c r="BE760">
        <v>1</v>
      </c>
      <c r="BG760">
        <v>0</v>
      </c>
      <c r="BH760">
        <v>0</v>
      </c>
      <c r="BI760">
        <v>0</v>
      </c>
      <c r="BJ760">
        <v>1525</v>
      </c>
      <c r="BK760">
        <v>-75</v>
      </c>
      <c r="BL760" t="s">
        <v>148</v>
      </c>
      <c r="BM760">
        <v>1</v>
      </c>
      <c r="BN760">
        <v>1</v>
      </c>
      <c r="BO760">
        <v>1</v>
      </c>
      <c r="BP760">
        <v>0</v>
      </c>
      <c r="BS760">
        <v>0.08</v>
      </c>
      <c r="BT760">
        <v>0</v>
      </c>
      <c r="BU760">
        <v>0</v>
      </c>
      <c r="CE760" t="str">
        <f>"20:20:25.539"</f>
        <v>20:20:25.539</v>
      </c>
      <c r="CF760">
        <v>539429807</v>
      </c>
      <c r="CS760">
        <v>3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131</v>
      </c>
      <c r="DA760">
        <v>404</v>
      </c>
      <c r="DB760">
        <v>0</v>
      </c>
      <c r="DC760" t="s">
        <v>152</v>
      </c>
      <c r="DD760" t="s">
        <v>153</v>
      </c>
      <c r="DG760">
        <v>13942902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25">
      <c r="A761" t="str">
        <f>"10/06/2022 20:20:27.136"</f>
        <v>10/06/2022 20:20:27.136</v>
      </c>
      <c r="C761" t="str">
        <f t="shared" si="86"/>
        <v>FFDFD3C0</v>
      </c>
      <c r="D761" t="s">
        <v>123</v>
      </c>
      <c r="E761">
        <v>25</v>
      </c>
      <c r="H761">
        <v>100</v>
      </c>
      <c r="I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ref="S761:T764" si="89">"20:20:26.813"</f>
        <v>20:20:26.813</v>
      </c>
      <c r="T761" t="str">
        <f t="shared" si="89"/>
        <v>20:20:26.813</v>
      </c>
      <c r="U761" t="str">
        <f t="shared" si="83"/>
        <v>A8A14F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9</v>
      </c>
      <c r="AF761" t="s">
        <v>125</v>
      </c>
      <c r="AG761">
        <v>0</v>
      </c>
      <c r="AH761">
        <v>3</v>
      </c>
      <c r="AI761">
        <v>1</v>
      </c>
      <c r="AJ761">
        <v>0</v>
      </c>
      <c r="AK761" t="s">
        <v>654</v>
      </c>
      <c r="AL761">
        <v>36.139761999999997</v>
      </c>
      <c r="AM761" t="s">
        <v>655</v>
      </c>
      <c r="AN761">
        <v>-79.925880000000006</v>
      </c>
      <c r="AO761">
        <v>100</v>
      </c>
      <c r="AP761">
        <v>1500</v>
      </c>
      <c r="AQ761" t="s">
        <v>129</v>
      </c>
      <c r="AR761">
        <v>34</v>
      </c>
      <c r="AS761">
        <v>-33</v>
      </c>
      <c r="AT761">
        <v>-1344</v>
      </c>
      <c r="BB761" t="str">
        <f t="shared" si="84"/>
        <v>1200</v>
      </c>
      <c r="BC761">
        <v>1</v>
      </c>
      <c r="BD761" t="str">
        <f t="shared" si="87"/>
        <v xml:space="preserve">N655WP  </v>
      </c>
      <c r="BE761">
        <v>1</v>
      </c>
      <c r="BG761">
        <v>0</v>
      </c>
      <c r="BH761">
        <v>0</v>
      </c>
      <c r="BI761">
        <v>0</v>
      </c>
      <c r="BJ761">
        <v>1525</v>
      </c>
      <c r="BK761">
        <v>25</v>
      </c>
      <c r="BL761" t="s">
        <v>180</v>
      </c>
      <c r="BM761">
        <v>1</v>
      </c>
      <c r="BN761">
        <v>1</v>
      </c>
      <c r="BO761">
        <v>1</v>
      </c>
      <c r="BP761">
        <v>0</v>
      </c>
      <c r="BS761">
        <v>0</v>
      </c>
      <c r="BT761">
        <v>0</v>
      </c>
      <c r="BU761">
        <v>0</v>
      </c>
      <c r="CE761" t="str">
        <f>"20:20:26.814"</f>
        <v>20:20:26.814</v>
      </c>
      <c r="CF761">
        <v>814305798</v>
      </c>
      <c r="CS761">
        <v>3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404</v>
      </c>
      <c r="DB761">
        <v>0</v>
      </c>
      <c r="DC761" t="s">
        <v>152</v>
      </c>
      <c r="DD761" t="s">
        <v>153</v>
      </c>
      <c r="DG761">
        <v>13943171</v>
      </c>
      <c r="DI761">
        <v>1</v>
      </c>
      <c r="DJ761">
        <v>0</v>
      </c>
      <c r="DK761">
        <v>0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25">
      <c r="A762" t="str">
        <f>"10/06/2022 20:20:27.179"</f>
        <v>10/06/2022 20:20:27.179</v>
      </c>
      <c r="C762" t="str">
        <f t="shared" si="86"/>
        <v>FFDFD3C0</v>
      </c>
      <c r="D762" t="s">
        <v>134</v>
      </c>
      <c r="E762">
        <v>4</v>
      </c>
      <c r="F762">
        <v>1004</v>
      </c>
      <c r="G762" t="s">
        <v>135</v>
      </c>
      <c r="J762" t="s">
        <v>136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89"/>
        <v>20:20:26.813</v>
      </c>
      <c r="T762" t="str">
        <f t="shared" si="89"/>
        <v>20:20:26.813</v>
      </c>
      <c r="U762" t="str">
        <f t="shared" si="83"/>
        <v>A8A14F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9</v>
      </c>
      <c r="AF762" t="s">
        <v>125</v>
      </c>
      <c r="AG762">
        <v>0</v>
      </c>
      <c r="AH762">
        <v>3</v>
      </c>
      <c r="AI762">
        <v>1</v>
      </c>
      <c r="AJ762">
        <v>0</v>
      </c>
      <c r="AK762" t="s">
        <v>654</v>
      </c>
      <c r="AL762">
        <v>36.139761999999997</v>
      </c>
      <c r="AM762" t="s">
        <v>655</v>
      </c>
      <c r="AN762">
        <v>-79.925880000000006</v>
      </c>
      <c r="AO762">
        <v>100</v>
      </c>
      <c r="AP762">
        <v>1500</v>
      </c>
      <c r="AQ762" t="s">
        <v>129</v>
      </c>
      <c r="AR762">
        <v>34</v>
      </c>
      <c r="AS762">
        <v>-33</v>
      </c>
      <c r="AT762">
        <v>-1344</v>
      </c>
      <c r="BB762" t="str">
        <f t="shared" si="84"/>
        <v>1200</v>
      </c>
      <c r="BC762">
        <v>1</v>
      </c>
      <c r="BD762" t="str">
        <f t="shared" si="87"/>
        <v xml:space="preserve">N655WP  </v>
      </c>
      <c r="BE762">
        <v>1</v>
      </c>
      <c r="BG762">
        <v>0</v>
      </c>
      <c r="BH762">
        <v>0</v>
      </c>
      <c r="BI762">
        <v>0</v>
      </c>
      <c r="BJ762">
        <v>1525</v>
      </c>
      <c r="BK762">
        <v>25</v>
      </c>
      <c r="BL762" t="s">
        <v>180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>"20:20:26.814"</f>
        <v>20:20:26.814</v>
      </c>
      <c r="CF762">
        <v>814305798</v>
      </c>
      <c r="CS762">
        <v>3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131</v>
      </c>
      <c r="DA762">
        <v>404</v>
      </c>
      <c r="DB762">
        <v>0</v>
      </c>
      <c r="DC762" t="s">
        <v>152</v>
      </c>
      <c r="DD762" t="s">
        <v>153</v>
      </c>
      <c r="DG762">
        <v>13943171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25">
      <c r="A763" t="str">
        <f>"10/06/2022 20:20:27.179"</f>
        <v>10/06/2022 20:20:27.179</v>
      </c>
      <c r="C763" t="str">
        <f t="shared" si="86"/>
        <v>FFDFD3C0</v>
      </c>
      <c r="D763" t="s">
        <v>123</v>
      </c>
      <c r="E763">
        <v>27</v>
      </c>
      <c r="H763">
        <v>102</v>
      </c>
      <c r="I763" t="s">
        <v>151</v>
      </c>
      <c r="J763" t="s">
        <v>125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89"/>
        <v>20:20:26.813</v>
      </c>
      <c r="T763" t="str">
        <f t="shared" si="89"/>
        <v>20:20:26.813</v>
      </c>
      <c r="U763" t="str">
        <f t="shared" si="83"/>
        <v>A8A14F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9</v>
      </c>
      <c r="AF763" t="s">
        <v>125</v>
      </c>
      <c r="AG763">
        <v>0</v>
      </c>
      <c r="AH763">
        <v>3</v>
      </c>
      <c r="AI763">
        <v>1</v>
      </c>
      <c r="AJ763">
        <v>0</v>
      </c>
      <c r="AK763" t="s">
        <v>654</v>
      </c>
      <c r="AL763">
        <v>36.139761999999997</v>
      </c>
      <c r="AM763" t="s">
        <v>655</v>
      </c>
      <c r="AN763">
        <v>-79.925880000000006</v>
      </c>
      <c r="AO763">
        <v>100</v>
      </c>
      <c r="AP763">
        <v>1500</v>
      </c>
      <c r="AQ763" t="s">
        <v>129</v>
      </c>
      <c r="AR763">
        <v>34</v>
      </c>
      <c r="AS763">
        <v>-33</v>
      </c>
      <c r="AT763">
        <v>-1344</v>
      </c>
      <c r="BB763" t="str">
        <f t="shared" si="84"/>
        <v>1200</v>
      </c>
      <c r="BC763">
        <v>1</v>
      </c>
      <c r="BD763" t="str">
        <f t="shared" si="87"/>
        <v xml:space="preserve">N655WP  </v>
      </c>
      <c r="BE763">
        <v>1</v>
      </c>
      <c r="BG763">
        <v>0</v>
      </c>
      <c r="BH763">
        <v>0</v>
      </c>
      <c r="BI763">
        <v>0</v>
      </c>
      <c r="BJ763">
        <v>1525</v>
      </c>
      <c r="BK763">
        <v>25</v>
      </c>
      <c r="BL763" t="s">
        <v>180</v>
      </c>
      <c r="BM763">
        <v>1</v>
      </c>
      <c r="BN763">
        <v>1</v>
      </c>
      <c r="BO763">
        <v>1</v>
      </c>
      <c r="BP763">
        <v>0</v>
      </c>
      <c r="BS763">
        <v>0</v>
      </c>
      <c r="BT763">
        <v>0</v>
      </c>
      <c r="BU763">
        <v>0</v>
      </c>
      <c r="CE763" t="str">
        <f>"20:20:26.814"</f>
        <v>20:20:26.814</v>
      </c>
      <c r="CF763">
        <v>814305798</v>
      </c>
      <c r="CS763">
        <v>3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131</v>
      </c>
      <c r="DA763">
        <v>404</v>
      </c>
      <c r="DB763">
        <v>0</v>
      </c>
      <c r="DC763" t="s">
        <v>152</v>
      </c>
      <c r="DD763" t="s">
        <v>153</v>
      </c>
      <c r="DG763">
        <v>13943171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25">
      <c r="A764" t="str">
        <f>"10/06/2022 20:20:27.195"</f>
        <v>10/06/2022 20:20:27.195</v>
      </c>
      <c r="C764" t="str">
        <f t="shared" si="86"/>
        <v>FFDFD3C0</v>
      </c>
      <c r="D764" t="s">
        <v>134</v>
      </c>
      <c r="E764">
        <v>5</v>
      </c>
      <c r="F764">
        <v>1005</v>
      </c>
      <c r="G764" t="s">
        <v>155</v>
      </c>
      <c r="J764" t="s">
        <v>136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89"/>
        <v>20:20:26.813</v>
      </c>
      <c r="T764" t="str">
        <f t="shared" si="89"/>
        <v>20:20:26.813</v>
      </c>
      <c r="U764" t="str">
        <f t="shared" si="83"/>
        <v>A8A14F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9</v>
      </c>
      <c r="AF764" t="s">
        <v>145</v>
      </c>
      <c r="AG764">
        <v>0</v>
      </c>
      <c r="AH764">
        <v>3</v>
      </c>
      <c r="AI764">
        <v>1</v>
      </c>
      <c r="AJ764">
        <v>0</v>
      </c>
      <c r="AK764" t="s">
        <v>654</v>
      </c>
      <c r="AL764">
        <v>36.139761999999997</v>
      </c>
      <c r="AM764" t="s">
        <v>655</v>
      </c>
      <c r="AN764">
        <v>-79.925880000000006</v>
      </c>
      <c r="AO764">
        <v>100</v>
      </c>
      <c r="AP764">
        <v>1500</v>
      </c>
      <c r="AQ764" t="s">
        <v>129</v>
      </c>
      <c r="AR764">
        <v>34</v>
      </c>
      <c r="AS764">
        <v>-33</v>
      </c>
      <c r="AT764">
        <v>-1344</v>
      </c>
      <c r="BB764" t="str">
        <f t="shared" si="84"/>
        <v>1200</v>
      </c>
      <c r="BC764">
        <v>1</v>
      </c>
      <c r="BD764" t="str">
        <f t="shared" si="87"/>
        <v xml:space="preserve">N655WP  </v>
      </c>
      <c r="BE764">
        <v>1</v>
      </c>
      <c r="BG764">
        <v>0</v>
      </c>
      <c r="BH764">
        <v>0</v>
      </c>
      <c r="BI764">
        <v>0</v>
      </c>
      <c r="BJ764">
        <v>1525</v>
      </c>
      <c r="BK764">
        <v>25</v>
      </c>
      <c r="BL764" t="s">
        <v>148</v>
      </c>
      <c r="BM764">
        <v>1</v>
      </c>
      <c r="BN764">
        <v>1</v>
      </c>
      <c r="BO764">
        <v>1</v>
      </c>
      <c r="BP764">
        <v>0</v>
      </c>
      <c r="BS764">
        <v>0.12</v>
      </c>
      <c r="BT764">
        <v>0</v>
      </c>
      <c r="BU764">
        <v>0</v>
      </c>
      <c r="CE764" t="str">
        <f>"20:20:26.814"</f>
        <v>20:20:26.814</v>
      </c>
      <c r="CF764">
        <v>814305798</v>
      </c>
      <c r="CS764">
        <v>3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131</v>
      </c>
      <c r="DA764">
        <v>404</v>
      </c>
      <c r="DB764">
        <v>0</v>
      </c>
      <c r="DC764" t="s">
        <v>152</v>
      </c>
      <c r="DD764" t="s">
        <v>153</v>
      </c>
      <c r="DG764">
        <v>13943171</v>
      </c>
      <c r="DI764">
        <v>1</v>
      </c>
      <c r="DJ764">
        <v>0</v>
      </c>
      <c r="DK764">
        <v>1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25">
      <c r="A765" t="str">
        <f>"10/06/2022 20:20:27.965"</f>
        <v>10/06/2022 20:20:27.965</v>
      </c>
      <c r="C765" t="str">
        <f t="shared" si="86"/>
        <v>FFDFD3C0</v>
      </c>
      <c r="D765" t="s">
        <v>123</v>
      </c>
      <c r="E765">
        <v>25</v>
      </c>
      <c r="H765">
        <v>100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"20:20:27.758"</f>
        <v>20:20:27.758</v>
      </c>
      <c r="T765" t="str">
        <f>"20:20:27.358"</f>
        <v>20:20:27.358</v>
      </c>
      <c r="U765" t="str">
        <f t="shared" si="83"/>
        <v>A8A14F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9</v>
      </c>
      <c r="AF765" t="s">
        <v>125</v>
      </c>
      <c r="AG765">
        <v>0</v>
      </c>
      <c r="AH765">
        <v>3</v>
      </c>
      <c r="AI765">
        <v>1</v>
      </c>
      <c r="AJ765">
        <v>0</v>
      </c>
      <c r="AK765" t="s">
        <v>656</v>
      </c>
      <c r="AL765">
        <v>36.139612</v>
      </c>
      <c r="AM765" t="s">
        <v>657</v>
      </c>
      <c r="AN765">
        <v>-79.925708999999998</v>
      </c>
      <c r="AO765">
        <v>100</v>
      </c>
      <c r="AP765">
        <v>1500</v>
      </c>
      <c r="AQ765" t="s">
        <v>129</v>
      </c>
      <c r="AR765">
        <v>34</v>
      </c>
      <c r="AS765">
        <v>-33</v>
      </c>
      <c r="AT765">
        <v>-1344</v>
      </c>
      <c r="BB765" t="str">
        <f t="shared" si="84"/>
        <v>1200</v>
      </c>
      <c r="BC765">
        <v>1</v>
      </c>
      <c r="BD765" t="str">
        <f t="shared" si="87"/>
        <v xml:space="preserve">N655WP  </v>
      </c>
      <c r="BE765">
        <v>1</v>
      </c>
      <c r="BG765">
        <v>0</v>
      </c>
      <c r="BH765">
        <v>0</v>
      </c>
      <c r="BI765">
        <v>0</v>
      </c>
      <c r="BJ765">
        <v>1500</v>
      </c>
      <c r="BK765">
        <v>0</v>
      </c>
      <c r="BL765" t="s">
        <v>180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>"20:20:27.759"</f>
        <v>20:20:27.759</v>
      </c>
      <c r="CF765">
        <v>759213857</v>
      </c>
      <c r="CS765">
        <v>3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131</v>
      </c>
      <c r="DA765">
        <v>404</v>
      </c>
      <c r="DB765">
        <v>0</v>
      </c>
      <c r="DC765" t="s">
        <v>152</v>
      </c>
      <c r="DD765" t="s">
        <v>153</v>
      </c>
      <c r="DG765">
        <v>13943383</v>
      </c>
      <c r="DI765">
        <v>1</v>
      </c>
      <c r="DJ765">
        <v>0</v>
      </c>
      <c r="DK765">
        <v>0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25">
      <c r="A766" t="str">
        <f>"10/06/2022 20:20:27.965"</f>
        <v>10/06/2022 20:20:27.965</v>
      </c>
      <c r="C766" t="str">
        <f t="shared" si="86"/>
        <v>FFDFD3C0</v>
      </c>
      <c r="D766" t="s">
        <v>123</v>
      </c>
      <c r="E766">
        <v>27</v>
      </c>
      <c r="H766">
        <v>102</v>
      </c>
      <c r="I766" t="s">
        <v>151</v>
      </c>
      <c r="J766" t="s">
        <v>125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"20:20:27.758"</f>
        <v>20:20:27.758</v>
      </c>
      <c r="T766" t="str">
        <f>"20:20:27.358"</f>
        <v>20:20:27.358</v>
      </c>
      <c r="U766" t="str">
        <f t="shared" si="83"/>
        <v>A8A14F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9</v>
      </c>
      <c r="AF766" t="s">
        <v>125</v>
      </c>
      <c r="AG766">
        <v>0</v>
      </c>
      <c r="AH766">
        <v>3</v>
      </c>
      <c r="AI766">
        <v>1</v>
      </c>
      <c r="AJ766">
        <v>0</v>
      </c>
      <c r="AK766" t="s">
        <v>656</v>
      </c>
      <c r="AL766">
        <v>36.139612</v>
      </c>
      <c r="AM766" t="s">
        <v>657</v>
      </c>
      <c r="AN766">
        <v>-79.925708999999998</v>
      </c>
      <c r="AO766">
        <v>100</v>
      </c>
      <c r="AP766">
        <v>1500</v>
      </c>
      <c r="AQ766" t="s">
        <v>129</v>
      </c>
      <c r="AR766">
        <v>34</v>
      </c>
      <c r="AS766">
        <v>-33</v>
      </c>
      <c r="AT766">
        <v>-1344</v>
      </c>
      <c r="BB766" t="str">
        <f t="shared" si="84"/>
        <v>1200</v>
      </c>
      <c r="BC766">
        <v>1</v>
      </c>
      <c r="BD766" t="str">
        <f t="shared" si="87"/>
        <v xml:space="preserve">N655WP  </v>
      </c>
      <c r="BE766">
        <v>1</v>
      </c>
      <c r="BG766">
        <v>0</v>
      </c>
      <c r="BH766">
        <v>0</v>
      </c>
      <c r="BI766">
        <v>0</v>
      </c>
      <c r="BJ766">
        <v>1500</v>
      </c>
      <c r="BK766">
        <v>0</v>
      </c>
      <c r="BL766" t="s">
        <v>180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>"20:20:27.759"</f>
        <v>20:20:27.759</v>
      </c>
      <c r="CF766">
        <v>759213857</v>
      </c>
      <c r="CS766">
        <v>3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131</v>
      </c>
      <c r="DA766">
        <v>404</v>
      </c>
      <c r="DB766">
        <v>0</v>
      </c>
      <c r="DC766" t="s">
        <v>152</v>
      </c>
      <c r="DD766" t="s">
        <v>153</v>
      </c>
      <c r="DG766">
        <v>13943383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25">
      <c r="A767" t="str">
        <f>"10/06/2022 20:20:27.965"</f>
        <v>10/06/2022 20:20:27.965</v>
      </c>
      <c r="C767" t="str">
        <f t="shared" si="86"/>
        <v>FFDFD3C0</v>
      </c>
      <c r="D767" t="s">
        <v>134</v>
      </c>
      <c r="E767">
        <v>4</v>
      </c>
      <c r="F767">
        <v>1004</v>
      </c>
      <c r="G767" t="s">
        <v>135</v>
      </c>
      <c r="J767" t="s">
        <v>136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"20:20:27.758"</f>
        <v>20:20:27.758</v>
      </c>
      <c r="T767" t="str">
        <f>"20:20:27.358"</f>
        <v>20:20:27.358</v>
      </c>
      <c r="U767" t="str">
        <f t="shared" si="83"/>
        <v>A8A14F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9</v>
      </c>
      <c r="AF767" t="s">
        <v>125</v>
      </c>
      <c r="AG767">
        <v>0</v>
      </c>
      <c r="AH767">
        <v>3</v>
      </c>
      <c r="AI767">
        <v>1</v>
      </c>
      <c r="AJ767">
        <v>0</v>
      </c>
      <c r="AK767" t="s">
        <v>656</v>
      </c>
      <c r="AL767">
        <v>36.139612</v>
      </c>
      <c r="AM767" t="s">
        <v>657</v>
      </c>
      <c r="AN767">
        <v>-79.925708999999998</v>
      </c>
      <c r="AO767">
        <v>100</v>
      </c>
      <c r="AP767">
        <v>1500</v>
      </c>
      <c r="AQ767" t="s">
        <v>129</v>
      </c>
      <c r="AR767">
        <v>34</v>
      </c>
      <c r="AS767">
        <v>-33</v>
      </c>
      <c r="AT767">
        <v>-1344</v>
      </c>
      <c r="BB767" t="str">
        <f t="shared" si="84"/>
        <v>1200</v>
      </c>
      <c r="BC767">
        <v>1</v>
      </c>
      <c r="BD767" t="str">
        <f t="shared" si="87"/>
        <v xml:space="preserve">N655WP  </v>
      </c>
      <c r="BE767">
        <v>1</v>
      </c>
      <c r="BG767">
        <v>0</v>
      </c>
      <c r="BH767">
        <v>0</v>
      </c>
      <c r="BI767">
        <v>0</v>
      </c>
      <c r="BJ767">
        <v>1500</v>
      </c>
      <c r="BK767">
        <v>0</v>
      </c>
      <c r="BL767" t="s">
        <v>180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>"20:20:27.759"</f>
        <v>20:20:27.759</v>
      </c>
      <c r="CF767">
        <v>759213857</v>
      </c>
      <c r="CS767">
        <v>3</v>
      </c>
      <c r="CT767">
        <v>2</v>
      </c>
      <c r="CU767">
        <v>0</v>
      </c>
      <c r="CV767">
        <v>2</v>
      </c>
      <c r="CW767">
        <v>0</v>
      </c>
      <c r="CX767">
        <v>7</v>
      </c>
      <c r="CY767">
        <v>7</v>
      </c>
      <c r="CZ767" t="s">
        <v>131</v>
      </c>
      <c r="DA767">
        <v>404</v>
      </c>
      <c r="DB767">
        <v>0</v>
      </c>
      <c r="DC767" t="s">
        <v>152</v>
      </c>
      <c r="DD767" t="s">
        <v>153</v>
      </c>
      <c r="DG767">
        <v>13943383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25">
      <c r="A768" t="str">
        <f>"10/06/2022 20:20:27.965"</f>
        <v>10/06/2022 20:20:27.965</v>
      </c>
      <c r="C768" t="str">
        <f t="shared" si="86"/>
        <v>FFDFD3C0</v>
      </c>
      <c r="D768" t="s">
        <v>134</v>
      </c>
      <c r="E768">
        <v>5</v>
      </c>
      <c r="F768">
        <v>1005</v>
      </c>
      <c r="G768" t="s">
        <v>155</v>
      </c>
      <c r="J768" t="s">
        <v>136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"20:20:27.758"</f>
        <v>20:20:27.758</v>
      </c>
      <c r="T768" t="str">
        <f>"20:20:27.358"</f>
        <v>20:20:27.358</v>
      </c>
      <c r="U768" t="str">
        <f t="shared" si="83"/>
        <v>A8A14F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9</v>
      </c>
      <c r="AF768" t="s">
        <v>145</v>
      </c>
      <c r="AG768">
        <v>0</v>
      </c>
      <c r="AH768">
        <v>3</v>
      </c>
      <c r="AI768">
        <v>1</v>
      </c>
      <c r="AJ768">
        <v>0</v>
      </c>
      <c r="AK768" t="s">
        <v>656</v>
      </c>
      <c r="AL768">
        <v>36.139612</v>
      </c>
      <c r="AM768" t="s">
        <v>657</v>
      </c>
      <c r="AN768">
        <v>-79.925708999999998</v>
      </c>
      <c r="AO768">
        <v>100</v>
      </c>
      <c r="AP768">
        <v>1500</v>
      </c>
      <c r="AQ768" t="s">
        <v>129</v>
      </c>
      <c r="AR768">
        <v>34</v>
      </c>
      <c r="AS768">
        <v>-33</v>
      </c>
      <c r="AT768">
        <v>-1344</v>
      </c>
      <c r="BB768" t="str">
        <f t="shared" si="84"/>
        <v>1200</v>
      </c>
      <c r="BC768">
        <v>1</v>
      </c>
      <c r="BD768" t="str">
        <f t="shared" si="87"/>
        <v xml:space="preserve">N655WP  </v>
      </c>
      <c r="BE768">
        <v>1</v>
      </c>
      <c r="BG768">
        <v>0</v>
      </c>
      <c r="BH768">
        <v>0</v>
      </c>
      <c r="BI768">
        <v>0</v>
      </c>
      <c r="BJ768">
        <v>1500</v>
      </c>
      <c r="BK768">
        <v>0</v>
      </c>
      <c r="BL768" t="s">
        <v>148</v>
      </c>
      <c r="BM768">
        <v>1</v>
      </c>
      <c r="BN768">
        <v>1</v>
      </c>
      <c r="BO768">
        <v>1</v>
      </c>
      <c r="BP768">
        <v>0</v>
      </c>
      <c r="BS768">
        <v>0.08</v>
      </c>
      <c r="BT768">
        <v>0</v>
      </c>
      <c r="BU768">
        <v>0</v>
      </c>
      <c r="CE768" t="str">
        <f>"20:20:27.759"</f>
        <v>20:20:27.759</v>
      </c>
      <c r="CF768">
        <v>759213857</v>
      </c>
      <c r="CS768">
        <v>3</v>
      </c>
      <c r="CT768">
        <v>2</v>
      </c>
      <c r="CU768">
        <v>0</v>
      </c>
      <c r="CV768">
        <v>2</v>
      </c>
      <c r="CW768">
        <v>0</v>
      </c>
      <c r="CX768">
        <v>7</v>
      </c>
      <c r="CY768">
        <v>7</v>
      </c>
      <c r="CZ768" t="s">
        <v>131</v>
      </c>
      <c r="DA768">
        <v>404</v>
      </c>
      <c r="DB768">
        <v>0</v>
      </c>
      <c r="DC768" t="s">
        <v>152</v>
      </c>
      <c r="DD768" t="s">
        <v>153</v>
      </c>
      <c r="DG768">
        <v>13943383</v>
      </c>
      <c r="DI768">
        <v>1</v>
      </c>
      <c r="DJ768">
        <v>0</v>
      </c>
      <c r="DK768">
        <v>0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25">
      <c r="A769" t="str">
        <f>"10/06/2022 20:20:28.997"</f>
        <v>10/06/2022 20:20:28.997</v>
      </c>
      <c r="C769" t="str">
        <f t="shared" si="86"/>
        <v>FFDFD3C0</v>
      </c>
      <c r="D769" t="s">
        <v>123</v>
      </c>
      <c r="E769">
        <v>27</v>
      </c>
      <c r="H769">
        <v>102</v>
      </c>
      <c r="I769" t="s">
        <v>151</v>
      </c>
      <c r="J769" t="s">
        <v>125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"20:20:28.758"</f>
        <v>20:20:28.758</v>
      </c>
      <c r="T769" t="str">
        <f>"20:20:28.458"</f>
        <v>20:20:28.458</v>
      </c>
      <c r="U769" t="str">
        <f t="shared" si="83"/>
        <v>A8A14F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9</v>
      </c>
      <c r="AF769" t="s">
        <v>125</v>
      </c>
      <c r="AG769">
        <v>0</v>
      </c>
      <c r="AH769">
        <v>3</v>
      </c>
      <c r="AI769">
        <v>1</v>
      </c>
      <c r="AJ769">
        <v>0</v>
      </c>
      <c r="AK769" t="s">
        <v>658</v>
      </c>
      <c r="AL769">
        <v>36.139440999999998</v>
      </c>
      <c r="AM769" t="s">
        <v>659</v>
      </c>
      <c r="AN769">
        <v>-79.925537000000006</v>
      </c>
      <c r="AO769">
        <v>100</v>
      </c>
      <c r="AP769">
        <v>1500</v>
      </c>
      <c r="AQ769" t="s">
        <v>129</v>
      </c>
      <c r="AR769">
        <v>32</v>
      </c>
      <c r="AS769">
        <v>-34</v>
      </c>
      <c r="AT769">
        <v>-1344</v>
      </c>
      <c r="BB769" t="str">
        <f t="shared" si="84"/>
        <v>1200</v>
      </c>
      <c r="BC769">
        <v>1</v>
      </c>
      <c r="BD769" t="str">
        <f t="shared" si="87"/>
        <v xml:space="preserve">N655WP  </v>
      </c>
      <c r="BE769">
        <v>1</v>
      </c>
      <c r="BG769">
        <v>0</v>
      </c>
      <c r="BH769">
        <v>0</v>
      </c>
      <c r="BI769">
        <v>0</v>
      </c>
      <c r="BJ769">
        <v>1475</v>
      </c>
      <c r="BK769">
        <v>-25</v>
      </c>
      <c r="BL769" t="s">
        <v>180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>"20:20:28.764"</f>
        <v>20:20:28.764</v>
      </c>
      <c r="CF769">
        <v>764116110</v>
      </c>
      <c r="CS769">
        <v>3</v>
      </c>
      <c r="CT769">
        <v>2</v>
      </c>
      <c r="CU769">
        <v>0</v>
      </c>
      <c r="CV769">
        <v>2</v>
      </c>
      <c r="CW769">
        <v>0</v>
      </c>
      <c r="CX769">
        <v>7</v>
      </c>
      <c r="CY769">
        <v>7</v>
      </c>
      <c r="CZ769" t="s">
        <v>131</v>
      </c>
      <c r="DA769">
        <v>404</v>
      </c>
      <c r="DB769">
        <v>0</v>
      </c>
      <c r="DC769" t="s">
        <v>152</v>
      </c>
      <c r="DD769" t="s">
        <v>153</v>
      </c>
      <c r="DG769">
        <v>13943613</v>
      </c>
      <c r="DI769">
        <v>1</v>
      </c>
      <c r="DJ769">
        <v>0</v>
      </c>
      <c r="DK769">
        <v>0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25">
      <c r="A770" t="str">
        <f>"10/06/2022 20:20:28.997"</f>
        <v>10/06/2022 20:20:28.997</v>
      </c>
      <c r="C770" t="str">
        <f t="shared" si="86"/>
        <v>FFDFD3C0</v>
      </c>
      <c r="D770" t="s">
        <v>134</v>
      </c>
      <c r="E770">
        <v>5</v>
      </c>
      <c r="F770">
        <v>1005</v>
      </c>
      <c r="G770" t="s">
        <v>155</v>
      </c>
      <c r="J770" t="s">
        <v>136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"20:20:28.758"</f>
        <v>20:20:28.758</v>
      </c>
      <c r="T770" t="str">
        <f>"20:20:28.458"</f>
        <v>20:20:28.458</v>
      </c>
      <c r="U770" t="str">
        <f t="shared" ref="U770:U826" si="90">"A8A14F"</f>
        <v>A8A14F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9</v>
      </c>
      <c r="AF770" t="s">
        <v>145</v>
      </c>
      <c r="AG770">
        <v>0</v>
      </c>
      <c r="AH770">
        <v>3</v>
      </c>
      <c r="AI770">
        <v>1</v>
      </c>
      <c r="AJ770">
        <v>0</v>
      </c>
      <c r="AK770" t="s">
        <v>658</v>
      </c>
      <c r="AL770">
        <v>36.139440999999998</v>
      </c>
      <c r="AM770" t="s">
        <v>659</v>
      </c>
      <c r="AN770">
        <v>-79.925537000000006</v>
      </c>
      <c r="AO770">
        <v>100</v>
      </c>
      <c r="AP770">
        <v>1500</v>
      </c>
      <c r="AQ770" t="s">
        <v>129</v>
      </c>
      <c r="AR770">
        <v>32</v>
      </c>
      <c r="AS770">
        <v>-34</v>
      </c>
      <c r="AT770">
        <v>-1344</v>
      </c>
      <c r="BB770" t="str">
        <f t="shared" ref="BB770:BB826" si="91">"1200"</f>
        <v>1200</v>
      </c>
      <c r="BC770">
        <v>1</v>
      </c>
      <c r="BD770" t="str">
        <f t="shared" si="87"/>
        <v xml:space="preserve">N655WP  </v>
      </c>
      <c r="BE770">
        <v>1</v>
      </c>
      <c r="BG770">
        <v>0</v>
      </c>
      <c r="BH770">
        <v>0</v>
      </c>
      <c r="BI770">
        <v>0</v>
      </c>
      <c r="BJ770">
        <v>1475</v>
      </c>
      <c r="BK770">
        <v>-25</v>
      </c>
      <c r="BL770" t="s">
        <v>148</v>
      </c>
      <c r="BM770">
        <v>1</v>
      </c>
      <c r="BN770">
        <v>1</v>
      </c>
      <c r="BO770">
        <v>1</v>
      </c>
      <c r="BP770">
        <v>0</v>
      </c>
      <c r="BS770">
        <v>0.08</v>
      </c>
      <c r="BT770">
        <v>0</v>
      </c>
      <c r="BU770">
        <v>0</v>
      </c>
      <c r="CE770" t="str">
        <f>"20:20:28.764"</f>
        <v>20:20:28.764</v>
      </c>
      <c r="CF770">
        <v>764116110</v>
      </c>
      <c r="CS770">
        <v>3</v>
      </c>
      <c r="CT770">
        <v>2</v>
      </c>
      <c r="CU770">
        <v>0</v>
      </c>
      <c r="CV770">
        <v>2</v>
      </c>
      <c r="CW770">
        <v>0</v>
      </c>
      <c r="CX770">
        <v>7</v>
      </c>
      <c r="CY770">
        <v>7</v>
      </c>
      <c r="CZ770" t="s">
        <v>131</v>
      </c>
      <c r="DA770">
        <v>404</v>
      </c>
      <c r="DB770">
        <v>0</v>
      </c>
      <c r="DC770" t="s">
        <v>152</v>
      </c>
      <c r="DD770" t="s">
        <v>153</v>
      </c>
      <c r="DG770">
        <v>13943613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25">
      <c r="A771" t="str">
        <f>"10/06/2022 20:20:28.997"</f>
        <v>10/06/2022 20:20:28.997</v>
      </c>
      <c r="C771" t="str">
        <f t="shared" si="86"/>
        <v>FFDFD3C0</v>
      </c>
      <c r="D771" t="s">
        <v>123</v>
      </c>
      <c r="E771">
        <v>25</v>
      </c>
      <c r="H771">
        <v>100</v>
      </c>
      <c r="I771" t="s">
        <v>124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"20:20:28.758"</f>
        <v>20:20:28.758</v>
      </c>
      <c r="T771" t="str">
        <f>"20:20:28.458"</f>
        <v>20:20:28.458</v>
      </c>
      <c r="U771" t="str">
        <f t="shared" si="90"/>
        <v>A8A14F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9</v>
      </c>
      <c r="AF771" t="s">
        <v>125</v>
      </c>
      <c r="AG771">
        <v>0</v>
      </c>
      <c r="AH771">
        <v>3</v>
      </c>
      <c r="AI771">
        <v>1</v>
      </c>
      <c r="AJ771">
        <v>0</v>
      </c>
      <c r="AK771" t="s">
        <v>658</v>
      </c>
      <c r="AL771">
        <v>36.139440999999998</v>
      </c>
      <c r="AM771" t="s">
        <v>659</v>
      </c>
      <c r="AN771">
        <v>-79.925537000000006</v>
      </c>
      <c r="AO771">
        <v>100</v>
      </c>
      <c r="AP771">
        <v>1500</v>
      </c>
      <c r="AQ771" t="s">
        <v>129</v>
      </c>
      <c r="AR771">
        <v>32</v>
      </c>
      <c r="AS771">
        <v>-34</v>
      </c>
      <c r="AT771">
        <v>-1344</v>
      </c>
      <c r="BB771" t="str">
        <f t="shared" si="91"/>
        <v>1200</v>
      </c>
      <c r="BC771">
        <v>1</v>
      </c>
      <c r="BD771" t="str">
        <f t="shared" si="87"/>
        <v xml:space="preserve">N655WP  </v>
      </c>
      <c r="BE771">
        <v>1</v>
      </c>
      <c r="BG771">
        <v>0</v>
      </c>
      <c r="BH771">
        <v>0</v>
      </c>
      <c r="BI771">
        <v>0</v>
      </c>
      <c r="BJ771">
        <v>1475</v>
      </c>
      <c r="BK771">
        <v>-25</v>
      </c>
      <c r="BL771" t="s">
        <v>180</v>
      </c>
      <c r="BM771">
        <v>1</v>
      </c>
      <c r="BN771">
        <v>1</v>
      </c>
      <c r="BO771">
        <v>1</v>
      </c>
      <c r="BP771">
        <v>0</v>
      </c>
      <c r="BS771">
        <v>0</v>
      </c>
      <c r="BT771">
        <v>0</v>
      </c>
      <c r="BU771">
        <v>0</v>
      </c>
      <c r="CE771" t="str">
        <f>"20:20:28.764"</f>
        <v>20:20:28.764</v>
      </c>
      <c r="CF771">
        <v>764116110</v>
      </c>
      <c r="CS771">
        <v>3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131</v>
      </c>
      <c r="DA771">
        <v>404</v>
      </c>
      <c r="DB771">
        <v>0</v>
      </c>
      <c r="DC771" t="s">
        <v>152</v>
      </c>
      <c r="DD771" t="s">
        <v>153</v>
      </c>
      <c r="DG771">
        <v>13943613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25">
      <c r="A772" t="str">
        <f>"10/06/2022 20:20:28.997"</f>
        <v>10/06/2022 20:20:28.997</v>
      </c>
      <c r="C772" t="str">
        <f t="shared" si="86"/>
        <v>FFDFD3C0</v>
      </c>
      <c r="D772" t="s">
        <v>134</v>
      </c>
      <c r="E772">
        <v>4</v>
      </c>
      <c r="F772">
        <v>1004</v>
      </c>
      <c r="G772" t="s">
        <v>135</v>
      </c>
      <c r="J772" t="s">
        <v>136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"20:20:28.758"</f>
        <v>20:20:28.758</v>
      </c>
      <c r="T772" t="str">
        <f>"20:20:28.458"</f>
        <v>20:20:28.458</v>
      </c>
      <c r="U772" t="str">
        <f t="shared" si="90"/>
        <v>A8A14F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9</v>
      </c>
      <c r="AF772" t="s">
        <v>125</v>
      </c>
      <c r="AG772">
        <v>0</v>
      </c>
      <c r="AH772">
        <v>3</v>
      </c>
      <c r="AI772">
        <v>1</v>
      </c>
      <c r="AJ772">
        <v>0</v>
      </c>
      <c r="AK772" t="s">
        <v>658</v>
      </c>
      <c r="AL772">
        <v>36.139440999999998</v>
      </c>
      <c r="AM772" t="s">
        <v>659</v>
      </c>
      <c r="AN772">
        <v>-79.925537000000006</v>
      </c>
      <c r="AO772">
        <v>100</v>
      </c>
      <c r="AP772">
        <v>1500</v>
      </c>
      <c r="AQ772" t="s">
        <v>129</v>
      </c>
      <c r="AR772">
        <v>32</v>
      </c>
      <c r="AS772">
        <v>-34</v>
      </c>
      <c r="AT772">
        <v>-1344</v>
      </c>
      <c r="BB772" t="str">
        <f t="shared" si="91"/>
        <v>1200</v>
      </c>
      <c r="BC772">
        <v>1</v>
      </c>
      <c r="BD772" t="str">
        <f t="shared" si="87"/>
        <v xml:space="preserve">N655WP  </v>
      </c>
      <c r="BE772">
        <v>1</v>
      </c>
      <c r="BG772">
        <v>0</v>
      </c>
      <c r="BH772">
        <v>0</v>
      </c>
      <c r="BI772">
        <v>0</v>
      </c>
      <c r="BJ772">
        <v>1475</v>
      </c>
      <c r="BK772">
        <v>-25</v>
      </c>
      <c r="BL772" t="s">
        <v>180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>"20:20:28.764"</f>
        <v>20:20:28.764</v>
      </c>
      <c r="CF772">
        <v>764116110</v>
      </c>
      <c r="CS772">
        <v>3</v>
      </c>
      <c r="CT772">
        <v>2</v>
      </c>
      <c r="CU772">
        <v>0</v>
      </c>
      <c r="CV772">
        <v>2</v>
      </c>
      <c r="CW772">
        <v>0</v>
      </c>
      <c r="CX772">
        <v>7</v>
      </c>
      <c r="CY772">
        <v>7</v>
      </c>
      <c r="CZ772" t="s">
        <v>131</v>
      </c>
      <c r="DA772">
        <v>404</v>
      </c>
      <c r="DB772">
        <v>0</v>
      </c>
      <c r="DC772" t="s">
        <v>152</v>
      </c>
      <c r="DD772" t="s">
        <v>153</v>
      </c>
      <c r="DG772">
        <v>13943613</v>
      </c>
      <c r="DI772">
        <v>1</v>
      </c>
      <c r="DJ772">
        <v>0</v>
      </c>
      <c r="DK772">
        <v>1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25">
      <c r="A773" t="str">
        <f>"10/06/2022 20:20:30.122"</f>
        <v>10/06/2022 20:20:30.122</v>
      </c>
      <c r="C773" t="str">
        <f t="shared" si="86"/>
        <v>FFDFD3C0</v>
      </c>
      <c r="D773" t="s">
        <v>134</v>
      </c>
      <c r="E773">
        <v>4</v>
      </c>
      <c r="F773">
        <v>1004</v>
      </c>
      <c r="G773" t="s">
        <v>135</v>
      </c>
      <c r="J773" t="s">
        <v>136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ref="S773:T776" si="92">"20:20:29.867"</f>
        <v>20:20:29.867</v>
      </c>
      <c r="T773" t="str">
        <f t="shared" si="92"/>
        <v>20:20:29.867</v>
      </c>
      <c r="U773" t="str">
        <f t="shared" si="90"/>
        <v>A8A14F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9</v>
      </c>
      <c r="AF773" t="s">
        <v>125</v>
      </c>
      <c r="AG773">
        <v>0</v>
      </c>
      <c r="AH773">
        <v>3</v>
      </c>
      <c r="AI773">
        <v>1</v>
      </c>
      <c r="AJ773">
        <v>0</v>
      </c>
      <c r="AK773" t="s">
        <v>660</v>
      </c>
      <c r="AL773">
        <v>36.139246999999997</v>
      </c>
      <c r="AM773" t="s">
        <v>661</v>
      </c>
      <c r="AN773">
        <v>-79.925364999999999</v>
      </c>
      <c r="AO773">
        <v>100</v>
      </c>
      <c r="AP773">
        <v>1500</v>
      </c>
      <c r="AQ773" t="s">
        <v>129</v>
      </c>
      <c r="AR773">
        <v>29</v>
      </c>
      <c r="AS773">
        <v>-37</v>
      </c>
      <c r="AT773">
        <v>-1280</v>
      </c>
      <c r="BB773" t="str">
        <f t="shared" si="91"/>
        <v>1200</v>
      </c>
      <c r="BC773">
        <v>1</v>
      </c>
      <c r="BD773" t="str">
        <f t="shared" si="87"/>
        <v xml:space="preserve">N655WP  </v>
      </c>
      <c r="BE773">
        <v>1</v>
      </c>
      <c r="BG773">
        <v>0</v>
      </c>
      <c r="BH773">
        <v>0</v>
      </c>
      <c r="BI773">
        <v>0</v>
      </c>
      <c r="BJ773">
        <v>1450</v>
      </c>
      <c r="BK773">
        <v>-50</v>
      </c>
      <c r="BL773" t="s">
        <v>180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>"20:20:29.874"</f>
        <v>20:20:29.874</v>
      </c>
      <c r="CF773">
        <v>874008123</v>
      </c>
      <c r="CS773">
        <v>3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131</v>
      </c>
      <c r="DA773">
        <v>404</v>
      </c>
      <c r="DB773">
        <v>0</v>
      </c>
      <c r="DC773" t="s">
        <v>152</v>
      </c>
      <c r="DD773" t="s">
        <v>153</v>
      </c>
      <c r="DG773">
        <v>13943860</v>
      </c>
      <c r="DI773">
        <v>1</v>
      </c>
      <c r="DJ773">
        <v>0</v>
      </c>
      <c r="DK773">
        <v>0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25">
      <c r="A774" t="str">
        <f>"10/06/2022 20:20:30.122"</f>
        <v>10/06/2022 20:20:30.122</v>
      </c>
      <c r="C774" t="str">
        <f t="shared" si="86"/>
        <v>FFDFD3C0</v>
      </c>
      <c r="D774" t="s">
        <v>123</v>
      </c>
      <c r="E774">
        <v>27</v>
      </c>
      <c r="H774">
        <v>102</v>
      </c>
      <c r="I774" t="s">
        <v>151</v>
      </c>
      <c r="J774" t="s">
        <v>125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92"/>
        <v>20:20:29.867</v>
      </c>
      <c r="T774" t="str">
        <f t="shared" si="92"/>
        <v>20:20:29.867</v>
      </c>
      <c r="U774" t="str">
        <f t="shared" si="90"/>
        <v>A8A14F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9</v>
      </c>
      <c r="AF774" t="s">
        <v>125</v>
      </c>
      <c r="AG774">
        <v>0</v>
      </c>
      <c r="AH774">
        <v>3</v>
      </c>
      <c r="AI774">
        <v>1</v>
      </c>
      <c r="AJ774">
        <v>0</v>
      </c>
      <c r="AK774" t="s">
        <v>660</v>
      </c>
      <c r="AL774">
        <v>36.139246999999997</v>
      </c>
      <c r="AM774" t="s">
        <v>661</v>
      </c>
      <c r="AN774">
        <v>-79.925364999999999</v>
      </c>
      <c r="AO774">
        <v>100</v>
      </c>
      <c r="AP774">
        <v>1500</v>
      </c>
      <c r="AQ774" t="s">
        <v>129</v>
      </c>
      <c r="AR774">
        <v>29</v>
      </c>
      <c r="AS774">
        <v>-37</v>
      </c>
      <c r="AT774">
        <v>-1280</v>
      </c>
      <c r="BB774" t="str">
        <f t="shared" si="91"/>
        <v>1200</v>
      </c>
      <c r="BC774">
        <v>1</v>
      </c>
      <c r="BD774" t="str">
        <f t="shared" si="87"/>
        <v xml:space="preserve">N655WP  </v>
      </c>
      <c r="BE774">
        <v>1</v>
      </c>
      <c r="BG774">
        <v>0</v>
      </c>
      <c r="BH774">
        <v>0</v>
      </c>
      <c r="BI774">
        <v>0</v>
      </c>
      <c r="BJ774">
        <v>1450</v>
      </c>
      <c r="BK774">
        <v>-50</v>
      </c>
      <c r="BL774" t="s">
        <v>180</v>
      </c>
      <c r="BM774">
        <v>1</v>
      </c>
      <c r="BN774">
        <v>1</v>
      </c>
      <c r="BO774">
        <v>1</v>
      </c>
      <c r="BP774">
        <v>0</v>
      </c>
      <c r="BS774">
        <v>0</v>
      </c>
      <c r="BT774">
        <v>0</v>
      </c>
      <c r="BU774">
        <v>0</v>
      </c>
      <c r="CE774" t="str">
        <f>"20:20:29.874"</f>
        <v>20:20:29.874</v>
      </c>
      <c r="CF774">
        <v>874008123</v>
      </c>
      <c r="CS774">
        <v>3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404</v>
      </c>
      <c r="DB774">
        <v>0</v>
      </c>
      <c r="DC774" t="s">
        <v>152</v>
      </c>
      <c r="DD774" t="s">
        <v>153</v>
      </c>
      <c r="DG774">
        <v>13943860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25">
      <c r="A775" t="str">
        <f>"10/06/2022 20:20:30.169"</f>
        <v>10/06/2022 20:20:30.169</v>
      </c>
      <c r="C775" t="str">
        <f t="shared" si="86"/>
        <v>FFDFD3C0</v>
      </c>
      <c r="D775" t="s">
        <v>123</v>
      </c>
      <c r="E775">
        <v>25</v>
      </c>
      <c r="H775">
        <v>100</v>
      </c>
      <c r="I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92"/>
        <v>20:20:29.867</v>
      </c>
      <c r="T775" t="str">
        <f t="shared" si="92"/>
        <v>20:20:29.867</v>
      </c>
      <c r="U775" t="str">
        <f t="shared" si="90"/>
        <v>A8A14F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9</v>
      </c>
      <c r="AF775" t="s">
        <v>125</v>
      </c>
      <c r="AG775">
        <v>0</v>
      </c>
      <c r="AH775">
        <v>3</v>
      </c>
      <c r="AI775">
        <v>1</v>
      </c>
      <c r="AJ775">
        <v>0</v>
      </c>
      <c r="AK775" t="s">
        <v>660</v>
      </c>
      <c r="AL775">
        <v>36.139246999999997</v>
      </c>
      <c r="AM775" t="s">
        <v>661</v>
      </c>
      <c r="AN775">
        <v>-79.925364999999999</v>
      </c>
      <c r="AO775">
        <v>100</v>
      </c>
      <c r="AP775">
        <v>1500</v>
      </c>
      <c r="AQ775" t="s">
        <v>129</v>
      </c>
      <c r="AR775">
        <v>29</v>
      </c>
      <c r="AS775">
        <v>-37</v>
      </c>
      <c r="AT775">
        <v>-1280</v>
      </c>
      <c r="BB775" t="str">
        <f t="shared" si="91"/>
        <v>1200</v>
      </c>
      <c r="BC775">
        <v>1</v>
      </c>
      <c r="BD775" t="str">
        <f t="shared" si="87"/>
        <v xml:space="preserve">N655WP  </v>
      </c>
      <c r="BE775">
        <v>1</v>
      </c>
      <c r="BG775">
        <v>0</v>
      </c>
      <c r="BH775">
        <v>0</v>
      </c>
      <c r="BI775">
        <v>0</v>
      </c>
      <c r="BJ775">
        <v>1450</v>
      </c>
      <c r="BK775">
        <v>-50</v>
      </c>
      <c r="BL775" t="s">
        <v>180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>"20:20:29.874"</f>
        <v>20:20:29.874</v>
      </c>
      <c r="CF775">
        <v>874008123</v>
      </c>
      <c r="CS775">
        <v>3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404</v>
      </c>
      <c r="DB775">
        <v>0</v>
      </c>
      <c r="DC775" t="s">
        <v>152</v>
      </c>
      <c r="DD775" t="s">
        <v>153</v>
      </c>
      <c r="DG775">
        <v>13943860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25">
      <c r="A776" t="str">
        <f>"10/06/2022 20:20:30.185"</f>
        <v>10/06/2022 20:20:30.185</v>
      </c>
      <c r="C776" t="str">
        <f t="shared" si="86"/>
        <v>FFDFD3C0</v>
      </c>
      <c r="D776" t="s">
        <v>134</v>
      </c>
      <c r="E776">
        <v>5</v>
      </c>
      <c r="F776">
        <v>1005</v>
      </c>
      <c r="G776" t="s">
        <v>155</v>
      </c>
      <c r="J776" t="s">
        <v>136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92"/>
        <v>20:20:29.867</v>
      </c>
      <c r="T776" t="str">
        <f t="shared" si="92"/>
        <v>20:20:29.867</v>
      </c>
      <c r="U776" t="str">
        <f t="shared" si="90"/>
        <v>A8A14F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9</v>
      </c>
      <c r="AF776" t="s">
        <v>145</v>
      </c>
      <c r="AG776">
        <v>0</v>
      </c>
      <c r="AH776">
        <v>3</v>
      </c>
      <c r="AI776">
        <v>1</v>
      </c>
      <c r="AJ776">
        <v>0</v>
      </c>
      <c r="AK776" t="s">
        <v>660</v>
      </c>
      <c r="AL776">
        <v>36.139246999999997</v>
      </c>
      <c r="AM776" t="s">
        <v>661</v>
      </c>
      <c r="AN776">
        <v>-79.925364999999999</v>
      </c>
      <c r="AO776">
        <v>100</v>
      </c>
      <c r="AP776">
        <v>1500</v>
      </c>
      <c r="AQ776" t="s">
        <v>129</v>
      </c>
      <c r="AR776">
        <v>29</v>
      </c>
      <c r="AS776">
        <v>-37</v>
      </c>
      <c r="AT776">
        <v>-1280</v>
      </c>
      <c r="BB776" t="str">
        <f t="shared" si="91"/>
        <v>1200</v>
      </c>
      <c r="BC776">
        <v>1</v>
      </c>
      <c r="BD776" t="str">
        <f t="shared" si="87"/>
        <v xml:space="preserve">N655WP  </v>
      </c>
      <c r="BE776">
        <v>1</v>
      </c>
      <c r="BG776">
        <v>0</v>
      </c>
      <c r="BH776">
        <v>0</v>
      </c>
      <c r="BI776">
        <v>0</v>
      </c>
      <c r="BJ776">
        <v>1450</v>
      </c>
      <c r="BK776">
        <v>-50</v>
      </c>
      <c r="BL776" t="s">
        <v>148</v>
      </c>
      <c r="BM776">
        <v>1</v>
      </c>
      <c r="BN776">
        <v>1</v>
      </c>
      <c r="BO776">
        <v>1</v>
      </c>
      <c r="BP776">
        <v>0</v>
      </c>
      <c r="BS776">
        <v>0.12</v>
      </c>
      <c r="BT776">
        <v>0</v>
      </c>
      <c r="BU776">
        <v>0</v>
      </c>
      <c r="CE776" t="str">
        <f>"20:20:29.874"</f>
        <v>20:20:29.874</v>
      </c>
      <c r="CF776">
        <v>874008123</v>
      </c>
      <c r="CS776">
        <v>3</v>
      </c>
      <c r="CT776">
        <v>2</v>
      </c>
      <c r="CU776">
        <v>0</v>
      </c>
      <c r="CV776">
        <v>2</v>
      </c>
      <c r="CW776">
        <v>0</v>
      </c>
      <c r="CX776">
        <v>7</v>
      </c>
      <c r="CY776">
        <v>7</v>
      </c>
      <c r="CZ776" t="s">
        <v>131</v>
      </c>
      <c r="DA776">
        <v>404</v>
      </c>
      <c r="DB776">
        <v>0</v>
      </c>
      <c r="DC776" t="s">
        <v>152</v>
      </c>
      <c r="DD776" t="s">
        <v>153</v>
      </c>
      <c r="DG776">
        <v>13943860</v>
      </c>
      <c r="DI776">
        <v>1</v>
      </c>
      <c r="DJ776">
        <v>0</v>
      </c>
      <c r="DK776">
        <v>1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25">
      <c r="A777" t="str">
        <f>"10/06/2022 20:20:31.060"</f>
        <v>10/06/2022 20:20:31.060</v>
      </c>
      <c r="C777" t="str">
        <f t="shared" si="86"/>
        <v>FFDFD3C0</v>
      </c>
      <c r="D777" t="s">
        <v>123</v>
      </c>
      <c r="E777">
        <v>25</v>
      </c>
      <c r="H777">
        <v>100</v>
      </c>
      <c r="I777" t="s">
        <v>124</v>
      </c>
      <c r="J777" t="s">
        <v>125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"20:20:30.844"</f>
        <v>20:20:30.844</v>
      </c>
      <c r="T777" t="str">
        <f>"20:20:30.444"</f>
        <v>20:20:30.444</v>
      </c>
      <c r="U777" t="str">
        <f t="shared" si="90"/>
        <v>A8A14F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9</v>
      </c>
      <c r="AF777" t="s">
        <v>125</v>
      </c>
      <c r="AG777">
        <v>0</v>
      </c>
      <c r="AH777">
        <v>3</v>
      </c>
      <c r="AI777">
        <v>1</v>
      </c>
      <c r="AJ777">
        <v>0</v>
      </c>
      <c r="AK777" t="s">
        <v>662</v>
      </c>
      <c r="AL777">
        <v>36.139054000000002</v>
      </c>
      <c r="AM777" t="s">
        <v>663</v>
      </c>
      <c r="AN777">
        <v>-79.925194000000005</v>
      </c>
      <c r="AO777">
        <v>100</v>
      </c>
      <c r="AP777">
        <v>1500</v>
      </c>
      <c r="AQ777" t="s">
        <v>129</v>
      </c>
      <c r="AR777">
        <v>28</v>
      </c>
      <c r="AS777">
        <v>-38</v>
      </c>
      <c r="AT777">
        <v>-1152</v>
      </c>
      <c r="BB777" t="str">
        <f t="shared" si="91"/>
        <v>1200</v>
      </c>
      <c r="BC777">
        <v>1</v>
      </c>
      <c r="BD777" t="str">
        <f t="shared" si="87"/>
        <v xml:space="preserve">N655WP  </v>
      </c>
      <c r="BE777">
        <v>1</v>
      </c>
      <c r="BG777">
        <v>0</v>
      </c>
      <c r="BH777">
        <v>0</v>
      </c>
      <c r="BI777">
        <v>0</v>
      </c>
      <c r="BJ777">
        <v>1450</v>
      </c>
      <c r="BK777">
        <v>-50</v>
      </c>
      <c r="BL777" t="s">
        <v>180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>"20:20:30.849"</f>
        <v>20:20:30.849</v>
      </c>
      <c r="CF777">
        <v>848913277</v>
      </c>
      <c r="CS777">
        <v>3</v>
      </c>
      <c r="CT777">
        <v>2</v>
      </c>
      <c r="CU777">
        <v>0</v>
      </c>
      <c r="CV777">
        <v>2</v>
      </c>
      <c r="CW777">
        <v>0</v>
      </c>
      <c r="CX777">
        <v>6</v>
      </c>
      <c r="CY777">
        <v>7</v>
      </c>
      <c r="CZ777" t="s">
        <v>131</v>
      </c>
      <c r="DA777">
        <v>404</v>
      </c>
      <c r="DB777">
        <v>0</v>
      </c>
      <c r="DC777" t="s">
        <v>152</v>
      </c>
      <c r="DD777" t="s">
        <v>153</v>
      </c>
      <c r="DG777">
        <v>13944052</v>
      </c>
      <c r="DI777">
        <v>1</v>
      </c>
      <c r="DJ777">
        <v>0</v>
      </c>
      <c r="DK777">
        <v>0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25">
      <c r="A778" t="str">
        <f>"10/06/2022 20:20:31.107"</f>
        <v>10/06/2022 20:20:31.107</v>
      </c>
      <c r="C778" t="str">
        <f t="shared" si="86"/>
        <v>FFDFD3C0</v>
      </c>
      <c r="D778" t="s">
        <v>123</v>
      </c>
      <c r="E778">
        <v>27</v>
      </c>
      <c r="H778">
        <v>102</v>
      </c>
      <c r="I778" t="s">
        <v>151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"20:20:30.844"</f>
        <v>20:20:30.844</v>
      </c>
      <c r="T778" t="str">
        <f>"20:20:30.444"</f>
        <v>20:20:30.444</v>
      </c>
      <c r="U778" t="str">
        <f t="shared" si="90"/>
        <v>A8A14F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9</v>
      </c>
      <c r="AF778" t="s">
        <v>125</v>
      </c>
      <c r="AG778">
        <v>0</v>
      </c>
      <c r="AH778">
        <v>3</v>
      </c>
      <c r="AI778">
        <v>1</v>
      </c>
      <c r="AJ778">
        <v>0</v>
      </c>
      <c r="AK778" t="s">
        <v>662</v>
      </c>
      <c r="AL778">
        <v>36.139054000000002</v>
      </c>
      <c r="AM778" t="s">
        <v>663</v>
      </c>
      <c r="AN778">
        <v>-79.925194000000005</v>
      </c>
      <c r="AO778">
        <v>100</v>
      </c>
      <c r="AP778">
        <v>1500</v>
      </c>
      <c r="AQ778" t="s">
        <v>129</v>
      </c>
      <c r="AR778">
        <v>28</v>
      </c>
      <c r="AS778">
        <v>-38</v>
      </c>
      <c r="AT778">
        <v>-1152</v>
      </c>
      <c r="BB778" t="str">
        <f t="shared" si="91"/>
        <v>1200</v>
      </c>
      <c r="BC778">
        <v>1</v>
      </c>
      <c r="BD778" t="str">
        <f t="shared" si="87"/>
        <v xml:space="preserve">N655WP  </v>
      </c>
      <c r="BE778">
        <v>1</v>
      </c>
      <c r="BG778">
        <v>0</v>
      </c>
      <c r="BH778">
        <v>0</v>
      </c>
      <c r="BI778">
        <v>0</v>
      </c>
      <c r="BJ778">
        <v>1450</v>
      </c>
      <c r="BK778">
        <v>-50</v>
      </c>
      <c r="BL778" t="s">
        <v>180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>"20:20:30.849"</f>
        <v>20:20:30.849</v>
      </c>
      <c r="CF778">
        <v>848913277</v>
      </c>
      <c r="CS778">
        <v>3</v>
      </c>
      <c r="CT778">
        <v>2</v>
      </c>
      <c r="CU778">
        <v>0</v>
      </c>
      <c r="CV778">
        <v>2</v>
      </c>
      <c r="CW778">
        <v>0</v>
      </c>
      <c r="CX778">
        <v>6</v>
      </c>
      <c r="CY778">
        <v>7</v>
      </c>
      <c r="CZ778" t="s">
        <v>131</v>
      </c>
      <c r="DA778">
        <v>404</v>
      </c>
      <c r="DB778">
        <v>0</v>
      </c>
      <c r="DC778" t="s">
        <v>152</v>
      </c>
      <c r="DD778" t="s">
        <v>153</v>
      </c>
      <c r="DG778">
        <v>13944052</v>
      </c>
      <c r="DI778">
        <v>1</v>
      </c>
      <c r="DJ778">
        <v>0</v>
      </c>
      <c r="DK778">
        <v>1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25">
      <c r="A779" t="str">
        <f>"10/06/2022 20:20:31.107"</f>
        <v>10/06/2022 20:20:31.107</v>
      </c>
      <c r="C779" t="str">
        <f t="shared" si="86"/>
        <v>FFDFD3C0</v>
      </c>
      <c r="D779" t="s">
        <v>134</v>
      </c>
      <c r="E779">
        <v>4</v>
      </c>
      <c r="F779">
        <v>1004</v>
      </c>
      <c r="G779" t="s">
        <v>135</v>
      </c>
      <c r="J779" t="s">
        <v>136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"20:20:30.844"</f>
        <v>20:20:30.844</v>
      </c>
      <c r="T779" t="str">
        <f>"20:20:30.444"</f>
        <v>20:20:30.444</v>
      </c>
      <c r="U779" t="str">
        <f t="shared" si="90"/>
        <v>A8A14F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9</v>
      </c>
      <c r="AF779" t="s">
        <v>125</v>
      </c>
      <c r="AG779">
        <v>0</v>
      </c>
      <c r="AH779">
        <v>3</v>
      </c>
      <c r="AI779">
        <v>1</v>
      </c>
      <c r="AJ779">
        <v>0</v>
      </c>
      <c r="AK779" t="s">
        <v>662</v>
      </c>
      <c r="AL779">
        <v>36.139054000000002</v>
      </c>
      <c r="AM779" t="s">
        <v>663</v>
      </c>
      <c r="AN779">
        <v>-79.925194000000005</v>
      </c>
      <c r="AO779">
        <v>100</v>
      </c>
      <c r="AP779">
        <v>1500</v>
      </c>
      <c r="AQ779" t="s">
        <v>129</v>
      </c>
      <c r="AR779">
        <v>28</v>
      </c>
      <c r="AS779">
        <v>-38</v>
      </c>
      <c r="AT779">
        <v>-1152</v>
      </c>
      <c r="BB779" t="str">
        <f t="shared" si="91"/>
        <v>1200</v>
      </c>
      <c r="BC779">
        <v>1</v>
      </c>
      <c r="BD779" t="str">
        <f t="shared" si="87"/>
        <v xml:space="preserve">N655WP  </v>
      </c>
      <c r="BE779">
        <v>1</v>
      </c>
      <c r="BG779">
        <v>0</v>
      </c>
      <c r="BH779">
        <v>0</v>
      </c>
      <c r="BI779">
        <v>0</v>
      </c>
      <c r="BJ779">
        <v>1450</v>
      </c>
      <c r="BK779">
        <v>-50</v>
      </c>
      <c r="BL779" t="s">
        <v>180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>"20:20:30.849"</f>
        <v>20:20:30.849</v>
      </c>
      <c r="CF779">
        <v>848913277</v>
      </c>
      <c r="CS779">
        <v>3</v>
      </c>
      <c r="CT779">
        <v>2</v>
      </c>
      <c r="CU779">
        <v>0</v>
      </c>
      <c r="CV779">
        <v>2</v>
      </c>
      <c r="CW779">
        <v>0</v>
      </c>
      <c r="CX779">
        <v>6</v>
      </c>
      <c r="CY779">
        <v>7</v>
      </c>
      <c r="CZ779" t="s">
        <v>131</v>
      </c>
      <c r="DA779">
        <v>404</v>
      </c>
      <c r="DB779">
        <v>0</v>
      </c>
      <c r="DC779" t="s">
        <v>152</v>
      </c>
      <c r="DD779" t="s">
        <v>153</v>
      </c>
      <c r="DG779">
        <v>13944052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25">
      <c r="A780" t="str">
        <f>"10/06/2022 20:20:31.107"</f>
        <v>10/06/2022 20:20:31.107</v>
      </c>
      <c r="C780" t="str">
        <f t="shared" si="86"/>
        <v>FFDFD3C0</v>
      </c>
      <c r="D780" t="s">
        <v>134</v>
      </c>
      <c r="E780">
        <v>5</v>
      </c>
      <c r="F780">
        <v>1005</v>
      </c>
      <c r="G780" t="s">
        <v>155</v>
      </c>
      <c r="J780" t="s">
        <v>136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"20:20:30.844"</f>
        <v>20:20:30.844</v>
      </c>
      <c r="T780" t="str">
        <f>"20:20:30.444"</f>
        <v>20:20:30.444</v>
      </c>
      <c r="U780" t="str">
        <f t="shared" si="90"/>
        <v>A8A14F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9</v>
      </c>
      <c r="AF780" t="s">
        <v>145</v>
      </c>
      <c r="AG780">
        <v>0</v>
      </c>
      <c r="AH780">
        <v>3</v>
      </c>
      <c r="AI780">
        <v>1</v>
      </c>
      <c r="AJ780">
        <v>0</v>
      </c>
      <c r="AK780" t="s">
        <v>662</v>
      </c>
      <c r="AL780">
        <v>36.139054000000002</v>
      </c>
      <c r="AM780" t="s">
        <v>663</v>
      </c>
      <c r="AN780">
        <v>-79.925194000000005</v>
      </c>
      <c r="AO780">
        <v>100</v>
      </c>
      <c r="AP780">
        <v>1500</v>
      </c>
      <c r="AQ780" t="s">
        <v>129</v>
      </c>
      <c r="AR780">
        <v>28</v>
      </c>
      <c r="AS780">
        <v>-38</v>
      </c>
      <c r="AT780">
        <v>-1152</v>
      </c>
      <c r="BB780" t="str">
        <f t="shared" si="91"/>
        <v>1200</v>
      </c>
      <c r="BC780">
        <v>1</v>
      </c>
      <c r="BD780" t="str">
        <f t="shared" si="87"/>
        <v xml:space="preserve">N655WP  </v>
      </c>
      <c r="BE780">
        <v>1</v>
      </c>
      <c r="BG780">
        <v>0</v>
      </c>
      <c r="BH780">
        <v>0</v>
      </c>
      <c r="BI780">
        <v>0</v>
      </c>
      <c r="BJ780">
        <v>1450</v>
      </c>
      <c r="BK780">
        <v>-50</v>
      </c>
      <c r="BL780" t="s">
        <v>148</v>
      </c>
      <c r="BM780">
        <v>1</v>
      </c>
      <c r="BN780">
        <v>1</v>
      </c>
      <c r="BO780">
        <v>1</v>
      </c>
      <c r="BP780">
        <v>0</v>
      </c>
      <c r="BS780">
        <v>0.12</v>
      </c>
      <c r="BT780">
        <v>0</v>
      </c>
      <c r="BU780">
        <v>0</v>
      </c>
      <c r="CE780" t="str">
        <f>"20:20:30.849"</f>
        <v>20:20:30.849</v>
      </c>
      <c r="CF780">
        <v>848913277</v>
      </c>
      <c r="CS780">
        <v>3</v>
      </c>
      <c r="CT780">
        <v>2</v>
      </c>
      <c r="CU780">
        <v>0</v>
      </c>
      <c r="CV780">
        <v>2</v>
      </c>
      <c r="CW780">
        <v>0</v>
      </c>
      <c r="CX780">
        <v>6</v>
      </c>
      <c r="CY780">
        <v>7</v>
      </c>
      <c r="CZ780" t="s">
        <v>131</v>
      </c>
      <c r="DA780">
        <v>404</v>
      </c>
      <c r="DB780">
        <v>0</v>
      </c>
      <c r="DC780" t="s">
        <v>152</v>
      </c>
      <c r="DD780" t="s">
        <v>153</v>
      </c>
      <c r="DG780">
        <v>13944052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25">
      <c r="A781" t="str">
        <f>"10/06/2022 20:20:32.013"</f>
        <v>10/06/2022 20:20:32.013</v>
      </c>
      <c r="C781" t="str">
        <f t="shared" si="86"/>
        <v>FFDFD3C0</v>
      </c>
      <c r="D781" t="s">
        <v>123</v>
      </c>
      <c r="E781">
        <v>27</v>
      </c>
      <c r="H781">
        <v>102</v>
      </c>
      <c r="I781" t="s">
        <v>151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"20:20:31.852"</f>
        <v>20:20:31.852</v>
      </c>
      <c r="T781" t="str">
        <f>"20:20:31.552"</f>
        <v>20:20:31.552</v>
      </c>
      <c r="U781" t="str">
        <f t="shared" si="90"/>
        <v>A8A14F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9</v>
      </c>
      <c r="AF781" t="s">
        <v>125</v>
      </c>
      <c r="AG781">
        <v>0</v>
      </c>
      <c r="AH781">
        <v>3</v>
      </c>
      <c r="AI781">
        <v>1</v>
      </c>
      <c r="AJ781">
        <v>0</v>
      </c>
      <c r="AK781" t="s">
        <v>664</v>
      </c>
      <c r="AL781">
        <v>36.138883</v>
      </c>
      <c r="AM781" t="s">
        <v>665</v>
      </c>
      <c r="AN781">
        <v>-79.925085999999993</v>
      </c>
      <c r="AO781">
        <v>100</v>
      </c>
      <c r="AP781">
        <v>1400</v>
      </c>
      <c r="AQ781" t="s">
        <v>129</v>
      </c>
      <c r="AR781">
        <v>27</v>
      </c>
      <c r="AS781">
        <v>-39</v>
      </c>
      <c r="AT781">
        <v>-960</v>
      </c>
      <c r="BB781" t="str">
        <f t="shared" si="91"/>
        <v>1200</v>
      </c>
      <c r="BC781">
        <v>1</v>
      </c>
      <c r="BD781" t="str">
        <f t="shared" si="87"/>
        <v xml:space="preserve">N655WP  </v>
      </c>
      <c r="BE781">
        <v>1</v>
      </c>
      <c r="BG781">
        <v>0</v>
      </c>
      <c r="BH781">
        <v>0</v>
      </c>
      <c r="BI781">
        <v>0</v>
      </c>
      <c r="BJ781">
        <v>1325</v>
      </c>
      <c r="BK781">
        <v>-75</v>
      </c>
      <c r="BL781" t="s">
        <v>180</v>
      </c>
      <c r="BM781">
        <v>1</v>
      </c>
      <c r="BN781">
        <v>1</v>
      </c>
      <c r="BO781">
        <v>1</v>
      </c>
      <c r="BP781">
        <v>0</v>
      </c>
      <c r="BS781">
        <v>0</v>
      </c>
      <c r="BT781">
        <v>0</v>
      </c>
      <c r="BU781">
        <v>0</v>
      </c>
      <c r="CE781" t="str">
        <f>"20:20:31.854"</f>
        <v>20:20:31.854</v>
      </c>
      <c r="CF781">
        <v>853815488</v>
      </c>
      <c r="CS781">
        <v>3</v>
      </c>
      <c r="CT781">
        <v>2</v>
      </c>
      <c r="CU781">
        <v>0</v>
      </c>
      <c r="CV781">
        <v>2</v>
      </c>
      <c r="CW781">
        <v>0</v>
      </c>
      <c r="CX781">
        <v>6</v>
      </c>
      <c r="CY781">
        <v>7</v>
      </c>
      <c r="CZ781" t="s">
        <v>131</v>
      </c>
      <c r="DA781">
        <v>404</v>
      </c>
      <c r="DB781">
        <v>0</v>
      </c>
      <c r="DC781" t="s">
        <v>152</v>
      </c>
      <c r="DD781" t="s">
        <v>153</v>
      </c>
      <c r="DG781">
        <v>13944268</v>
      </c>
      <c r="DI781">
        <v>1</v>
      </c>
      <c r="DJ781">
        <v>0</v>
      </c>
      <c r="DK781">
        <v>0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25">
      <c r="A782" t="str">
        <f>"10/06/2022 20:20:32.120"</f>
        <v>10/06/2022 20:20:32.120</v>
      </c>
      <c r="C782" t="str">
        <f t="shared" si="86"/>
        <v>FFDFD3C0</v>
      </c>
      <c r="D782" t="s">
        <v>134</v>
      </c>
      <c r="E782">
        <v>4</v>
      </c>
      <c r="F782">
        <v>1004</v>
      </c>
      <c r="G782" t="s">
        <v>135</v>
      </c>
      <c r="J782" t="s">
        <v>136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"20:20:31.852"</f>
        <v>20:20:31.852</v>
      </c>
      <c r="T782" t="str">
        <f>"20:20:31.552"</f>
        <v>20:20:31.552</v>
      </c>
      <c r="U782" t="str">
        <f t="shared" si="90"/>
        <v>A8A14F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9</v>
      </c>
      <c r="AF782" t="s">
        <v>125</v>
      </c>
      <c r="AG782">
        <v>0</v>
      </c>
      <c r="AH782">
        <v>3</v>
      </c>
      <c r="AI782">
        <v>1</v>
      </c>
      <c r="AJ782">
        <v>0</v>
      </c>
      <c r="AK782" t="s">
        <v>664</v>
      </c>
      <c r="AL782">
        <v>36.138883</v>
      </c>
      <c r="AM782" t="s">
        <v>665</v>
      </c>
      <c r="AN782">
        <v>-79.925085999999993</v>
      </c>
      <c r="AO782">
        <v>100</v>
      </c>
      <c r="AP782">
        <v>1400</v>
      </c>
      <c r="AQ782" t="s">
        <v>129</v>
      </c>
      <c r="AR782">
        <v>27</v>
      </c>
      <c r="AS782">
        <v>-39</v>
      </c>
      <c r="AT782">
        <v>-960</v>
      </c>
      <c r="BB782" t="str">
        <f t="shared" si="91"/>
        <v>1200</v>
      </c>
      <c r="BC782">
        <v>1</v>
      </c>
      <c r="BD782" t="str">
        <f t="shared" si="87"/>
        <v xml:space="preserve">N655WP  </v>
      </c>
      <c r="BE782">
        <v>1</v>
      </c>
      <c r="BG782">
        <v>0</v>
      </c>
      <c r="BH782">
        <v>0</v>
      </c>
      <c r="BI782">
        <v>0</v>
      </c>
      <c r="BJ782">
        <v>1325</v>
      </c>
      <c r="BK782">
        <v>-75</v>
      </c>
      <c r="BL782" t="s">
        <v>180</v>
      </c>
      <c r="BM782">
        <v>1</v>
      </c>
      <c r="BN782">
        <v>1</v>
      </c>
      <c r="BO782">
        <v>1</v>
      </c>
      <c r="BP782">
        <v>0</v>
      </c>
      <c r="BS782">
        <v>0</v>
      </c>
      <c r="BT782">
        <v>0</v>
      </c>
      <c r="BU782">
        <v>0</v>
      </c>
      <c r="CE782" t="str">
        <f>"20:20:31.854"</f>
        <v>20:20:31.854</v>
      </c>
      <c r="CF782">
        <v>853815488</v>
      </c>
      <c r="CS782">
        <v>3</v>
      </c>
      <c r="CT782">
        <v>2</v>
      </c>
      <c r="CU782">
        <v>0</v>
      </c>
      <c r="CV782">
        <v>2</v>
      </c>
      <c r="CW782">
        <v>0</v>
      </c>
      <c r="CX782">
        <v>6</v>
      </c>
      <c r="CY782">
        <v>7</v>
      </c>
      <c r="CZ782" t="s">
        <v>131</v>
      </c>
      <c r="DA782">
        <v>404</v>
      </c>
      <c r="DB782">
        <v>0</v>
      </c>
      <c r="DC782" t="s">
        <v>152</v>
      </c>
      <c r="DD782" t="s">
        <v>153</v>
      </c>
      <c r="DG782">
        <v>13944268</v>
      </c>
      <c r="DI782">
        <v>1</v>
      </c>
      <c r="DJ782">
        <v>0</v>
      </c>
      <c r="DK782">
        <v>1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25">
      <c r="A783" t="str">
        <f>"10/06/2022 20:20:32.121"</f>
        <v>10/06/2022 20:20:32.121</v>
      </c>
      <c r="C783" t="str">
        <f t="shared" si="86"/>
        <v>FFDFD3C0</v>
      </c>
      <c r="D783" t="s">
        <v>123</v>
      </c>
      <c r="E783">
        <v>25</v>
      </c>
      <c r="H783">
        <v>100</v>
      </c>
      <c r="I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"20:20:31.852"</f>
        <v>20:20:31.852</v>
      </c>
      <c r="T783" t="str">
        <f>"20:20:31.552"</f>
        <v>20:20:31.552</v>
      </c>
      <c r="U783" t="str">
        <f t="shared" si="90"/>
        <v>A8A14F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9</v>
      </c>
      <c r="AF783" t="s">
        <v>125</v>
      </c>
      <c r="AG783">
        <v>0</v>
      </c>
      <c r="AH783">
        <v>3</v>
      </c>
      <c r="AI783">
        <v>1</v>
      </c>
      <c r="AJ783">
        <v>0</v>
      </c>
      <c r="AK783" t="s">
        <v>664</v>
      </c>
      <c r="AL783">
        <v>36.138883</v>
      </c>
      <c r="AM783" t="s">
        <v>665</v>
      </c>
      <c r="AN783">
        <v>-79.925085999999993</v>
      </c>
      <c r="AO783">
        <v>100</v>
      </c>
      <c r="AP783">
        <v>1400</v>
      </c>
      <c r="AQ783" t="s">
        <v>129</v>
      </c>
      <c r="AR783">
        <v>27</v>
      </c>
      <c r="AS783">
        <v>-39</v>
      </c>
      <c r="AT783">
        <v>-960</v>
      </c>
      <c r="BB783" t="str">
        <f t="shared" si="91"/>
        <v>1200</v>
      </c>
      <c r="BC783">
        <v>1</v>
      </c>
      <c r="BD783" t="str">
        <f t="shared" si="87"/>
        <v xml:space="preserve">N655WP  </v>
      </c>
      <c r="BE783">
        <v>1</v>
      </c>
      <c r="BG783">
        <v>0</v>
      </c>
      <c r="BH783">
        <v>0</v>
      </c>
      <c r="BI783">
        <v>0</v>
      </c>
      <c r="BJ783">
        <v>1325</v>
      </c>
      <c r="BK783">
        <v>-75</v>
      </c>
      <c r="BL783" t="s">
        <v>180</v>
      </c>
      <c r="BM783">
        <v>1</v>
      </c>
      <c r="BN783">
        <v>1</v>
      </c>
      <c r="BO783">
        <v>1</v>
      </c>
      <c r="BP783">
        <v>0</v>
      </c>
      <c r="BS783">
        <v>0</v>
      </c>
      <c r="BT783">
        <v>0</v>
      </c>
      <c r="BU783">
        <v>0</v>
      </c>
      <c r="CE783" t="str">
        <f>"20:20:31.854"</f>
        <v>20:20:31.854</v>
      </c>
      <c r="CF783">
        <v>853815488</v>
      </c>
      <c r="CS783">
        <v>3</v>
      </c>
      <c r="CT783">
        <v>2</v>
      </c>
      <c r="CU783">
        <v>0</v>
      </c>
      <c r="CV783">
        <v>2</v>
      </c>
      <c r="CW783">
        <v>0</v>
      </c>
      <c r="CX783">
        <v>6</v>
      </c>
      <c r="CY783">
        <v>7</v>
      </c>
      <c r="CZ783" t="s">
        <v>131</v>
      </c>
      <c r="DA783">
        <v>404</v>
      </c>
      <c r="DB783">
        <v>0</v>
      </c>
      <c r="DC783" t="s">
        <v>152</v>
      </c>
      <c r="DD783" t="s">
        <v>153</v>
      </c>
      <c r="DG783">
        <v>13944268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25">
      <c r="A784" t="str">
        <f>"10/06/2022 20:20:32.122"</f>
        <v>10/06/2022 20:20:32.122</v>
      </c>
      <c r="C784" t="str">
        <f t="shared" si="86"/>
        <v>FFDFD3C0</v>
      </c>
      <c r="D784" t="s">
        <v>134</v>
      </c>
      <c r="E784">
        <v>5</v>
      </c>
      <c r="F784">
        <v>1005</v>
      </c>
      <c r="G784" t="s">
        <v>155</v>
      </c>
      <c r="J784" t="s">
        <v>136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"20:20:31.852"</f>
        <v>20:20:31.852</v>
      </c>
      <c r="T784" t="str">
        <f>"20:20:31.552"</f>
        <v>20:20:31.552</v>
      </c>
      <c r="U784" t="str">
        <f t="shared" si="90"/>
        <v>A8A14F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9</v>
      </c>
      <c r="AF784" t="s">
        <v>145</v>
      </c>
      <c r="AG784">
        <v>0</v>
      </c>
      <c r="AH784">
        <v>3</v>
      </c>
      <c r="AI784">
        <v>1</v>
      </c>
      <c r="AJ784">
        <v>0</v>
      </c>
      <c r="AK784" t="s">
        <v>664</v>
      </c>
      <c r="AL784">
        <v>36.138883</v>
      </c>
      <c r="AM784" t="s">
        <v>665</v>
      </c>
      <c r="AN784">
        <v>-79.925085999999993</v>
      </c>
      <c r="AO784">
        <v>100</v>
      </c>
      <c r="AP784">
        <v>1400</v>
      </c>
      <c r="AQ784" t="s">
        <v>129</v>
      </c>
      <c r="AR784">
        <v>27</v>
      </c>
      <c r="AS784">
        <v>-39</v>
      </c>
      <c r="AT784">
        <v>-960</v>
      </c>
      <c r="BB784" t="str">
        <f t="shared" si="91"/>
        <v>1200</v>
      </c>
      <c r="BC784">
        <v>1</v>
      </c>
      <c r="BD784" t="str">
        <f t="shared" si="87"/>
        <v xml:space="preserve">N655WP  </v>
      </c>
      <c r="BE784">
        <v>1</v>
      </c>
      <c r="BG784">
        <v>0</v>
      </c>
      <c r="BH784">
        <v>0</v>
      </c>
      <c r="BI784">
        <v>0</v>
      </c>
      <c r="BJ784">
        <v>1325</v>
      </c>
      <c r="BK784">
        <v>-75</v>
      </c>
      <c r="BL784" t="s">
        <v>148</v>
      </c>
      <c r="BM784">
        <v>1</v>
      </c>
      <c r="BN784">
        <v>1</v>
      </c>
      <c r="BO784">
        <v>1</v>
      </c>
      <c r="BP784">
        <v>0</v>
      </c>
      <c r="BS784">
        <v>0.12</v>
      </c>
      <c r="BT784">
        <v>0</v>
      </c>
      <c r="BU784">
        <v>0</v>
      </c>
      <c r="CE784" t="str">
        <f>"20:20:31.854"</f>
        <v>20:20:31.854</v>
      </c>
      <c r="CF784">
        <v>853815488</v>
      </c>
      <c r="CS784">
        <v>3</v>
      </c>
      <c r="CT784">
        <v>2</v>
      </c>
      <c r="CU784">
        <v>0</v>
      </c>
      <c r="CV784">
        <v>2</v>
      </c>
      <c r="CW784">
        <v>0</v>
      </c>
      <c r="CX784">
        <v>6</v>
      </c>
      <c r="CY784">
        <v>7</v>
      </c>
      <c r="CZ784" t="s">
        <v>131</v>
      </c>
      <c r="DA784">
        <v>404</v>
      </c>
      <c r="DB784">
        <v>0</v>
      </c>
      <c r="DC784" t="s">
        <v>152</v>
      </c>
      <c r="DD784" t="s">
        <v>153</v>
      </c>
      <c r="DG784">
        <v>13944268</v>
      </c>
      <c r="DI784">
        <v>1</v>
      </c>
      <c r="DJ784">
        <v>0</v>
      </c>
      <c r="DK784">
        <v>0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25">
      <c r="A785" t="str">
        <f>"10/06/2022 20:20:33.649"</f>
        <v>10/06/2022 20:20:33.649</v>
      </c>
      <c r="C785" t="str">
        <f t="shared" si="86"/>
        <v>FFDFD3C0</v>
      </c>
      <c r="D785" t="s">
        <v>123</v>
      </c>
      <c r="E785">
        <v>25</v>
      </c>
      <c r="H785">
        <v>100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"20:20:33.438"</f>
        <v>20:20:33.438</v>
      </c>
      <c r="T785" t="str">
        <f>"20:20:32.938"</f>
        <v>20:20:32.938</v>
      </c>
      <c r="U785" t="str">
        <f t="shared" si="90"/>
        <v>A8A14F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9</v>
      </c>
      <c r="AF785" t="s">
        <v>125</v>
      </c>
      <c r="AG785">
        <v>0</v>
      </c>
      <c r="AH785">
        <v>3</v>
      </c>
      <c r="AI785">
        <v>1</v>
      </c>
      <c r="AJ785">
        <v>0</v>
      </c>
      <c r="AK785" t="s">
        <v>666</v>
      </c>
      <c r="AL785">
        <v>36.138604000000001</v>
      </c>
      <c r="AM785" t="s">
        <v>667</v>
      </c>
      <c r="AN785">
        <v>-79.924850000000006</v>
      </c>
      <c r="AO785">
        <v>100</v>
      </c>
      <c r="AP785">
        <v>1400</v>
      </c>
      <c r="AQ785" t="s">
        <v>129</v>
      </c>
      <c r="AR785">
        <v>24</v>
      </c>
      <c r="AS785">
        <v>-40</v>
      </c>
      <c r="AT785">
        <v>-704</v>
      </c>
      <c r="BB785" t="str">
        <f t="shared" si="91"/>
        <v>1200</v>
      </c>
      <c r="BC785">
        <v>1</v>
      </c>
      <c r="BD785" t="str">
        <f t="shared" si="87"/>
        <v xml:space="preserve">N655WP  </v>
      </c>
      <c r="BE785">
        <v>1</v>
      </c>
      <c r="BG785">
        <v>0</v>
      </c>
      <c r="BH785">
        <v>0</v>
      </c>
      <c r="BI785">
        <v>0</v>
      </c>
      <c r="BJ785">
        <v>1400</v>
      </c>
      <c r="BK785">
        <v>0</v>
      </c>
      <c r="BL785" t="s">
        <v>180</v>
      </c>
      <c r="BM785">
        <v>1</v>
      </c>
      <c r="BN785">
        <v>1</v>
      </c>
      <c r="BO785">
        <v>1</v>
      </c>
      <c r="BP785">
        <v>0</v>
      </c>
      <c r="BS785">
        <v>0</v>
      </c>
      <c r="BT785">
        <v>0</v>
      </c>
      <c r="BU785">
        <v>0</v>
      </c>
      <c r="CE785" t="str">
        <f>"20:20:33.444"</f>
        <v>20:20:33.444</v>
      </c>
      <c r="CF785">
        <v>443660798</v>
      </c>
      <c r="CS785">
        <v>3</v>
      </c>
      <c r="CT785">
        <v>2</v>
      </c>
      <c r="CU785">
        <v>0</v>
      </c>
      <c r="CV785">
        <v>2</v>
      </c>
      <c r="CW785">
        <v>0</v>
      </c>
      <c r="CX785">
        <v>6</v>
      </c>
      <c r="CY785">
        <v>7</v>
      </c>
      <c r="CZ785" t="s">
        <v>131</v>
      </c>
      <c r="DA785">
        <v>404</v>
      </c>
      <c r="DB785">
        <v>0</v>
      </c>
      <c r="DC785" t="s">
        <v>152</v>
      </c>
      <c r="DD785" t="s">
        <v>153</v>
      </c>
      <c r="DG785">
        <v>13944610</v>
      </c>
      <c r="DI785">
        <v>1</v>
      </c>
      <c r="DJ785">
        <v>0</v>
      </c>
      <c r="DK785">
        <v>0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25">
      <c r="A786" t="str">
        <f>"10/06/2022 20:20:33.649"</f>
        <v>10/06/2022 20:20:33.649</v>
      </c>
      <c r="C786" t="str">
        <f t="shared" si="86"/>
        <v>FFDFD3C0</v>
      </c>
      <c r="D786" t="s">
        <v>134</v>
      </c>
      <c r="E786">
        <v>5</v>
      </c>
      <c r="F786">
        <v>1005</v>
      </c>
      <c r="G786" t="s">
        <v>155</v>
      </c>
      <c r="J786" t="s">
        <v>136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"20:20:33.438"</f>
        <v>20:20:33.438</v>
      </c>
      <c r="T786" t="str">
        <f>"20:20:32.938"</f>
        <v>20:20:32.938</v>
      </c>
      <c r="U786" t="str">
        <f t="shared" si="90"/>
        <v>A8A14F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9</v>
      </c>
      <c r="AF786" t="s">
        <v>145</v>
      </c>
      <c r="AG786">
        <v>0</v>
      </c>
      <c r="AH786">
        <v>3</v>
      </c>
      <c r="AI786">
        <v>1</v>
      </c>
      <c r="AJ786">
        <v>0</v>
      </c>
      <c r="AK786" t="s">
        <v>666</v>
      </c>
      <c r="AL786">
        <v>36.138604000000001</v>
      </c>
      <c r="AM786" t="s">
        <v>667</v>
      </c>
      <c r="AN786">
        <v>-79.924850000000006</v>
      </c>
      <c r="AO786">
        <v>100</v>
      </c>
      <c r="AP786">
        <v>1400</v>
      </c>
      <c r="AQ786" t="s">
        <v>129</v>
      </c>
      <c r="AR786">
        <v>24</v>
      </c>
      <c r="AS786">
        <v>-40</v>
      </c>
      <c r="AT786">
        <v>-704</v>
      </c>
      <c r="BB786" t="str">
        <f t="shared" si="91"/>
        <v>1200</v>
      </c>
      <c r="BC786">
        <v>1</v>
      </c>
      <c r="BD786" t="str">
        <f t="shared" si="87"/>
        <v xml:space="preserve">N655WP  </v>
      </c>
      <c r="BE786">
        <v>1</v>
      </c>
      <c r="BG786">
        <v>0</v>
      </c>
      <c r="BH786">
        <v>0</v>
      </c>
      <c r="BI786">
        <v>0</v>
      </c>
      <c r="BJ786">
        <v>1400</v>
      </c>
      <c r="BK786">
        <v>0</v>
      </c>
      <c r="BL786" t="s">
        <v>148</v>
      </c>
      <c r="BM786">
        <v>1</v>
      </c>
      <c r="BN786">
        <v>1</v>
      </c>
      <c r="BO786">
        <v>1</v>
      </c>
      <c r="BP786">
        <v>0</v>
      </c>
      <c r="BS786">
        <v>0.08</v>
      </c>
      <c r="BT786">
        <v>0</v>
      </c>
      <c r="BU786">
        <v>0</v>
      </c>
      <c r="CE786" t="str">
        <f>"20:20:33.444"</f>
        <v>20:20:33.444</v>
      </c>
      <c r="CF786">
        <v>443660798</v>
      </c>
      <c r="CS786">
        <v>3</v>
      </c>
      <c r="CT786">
        <v>2</v>
      </c>
      <c r="CU786">
        <v>0</v>
      </c>
      <c r="CV786">
        <v>2</v>
      </c>
      <c r="CW786">
        <v>0</v>
      </c>
      <c r="CX786">
        <v>6</v>
      </c>
      <c r="CY786">
        <v>7</v>
      </c>
      <c r="CZ786" t="s">
        <v>131</v>
      </c>
      <c r="DA786">
        <v>404</v>
      </c>
      <c r="DB786">
        <v>0</v>
      </c>
      <c r="DC786" t="s">
        <v>152</v>
      </c>
      <c r="DD786" t="s">
        <v>153</v>
      </c>
      <c r="DG786">
        <v>13944610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25">
      <c r="A787" t="str">
        <f>"10/06/2022 20:20:33.649"</f>
        <v>10/06/2022 20:20:33.649</v>
      </c>
      <c r="C787" t="str">
        <f t="shared" si="86"/>
        <v>FFDFD3C0</v>
      </c>
      <c r="D787" t="s">
        <v>123</v>
      </c>
      <c r="E787">
        <v>27</v>
      </c>
      <c r="H787">
        <v>102</v>
      </c>
      <c r="I787" t="s">
        <v>151</v>
      </c>
      <c r="J787" t="s">
        <v>125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"20:20:33.438"</f>
        <v>20:20:33.438</v>
      </c>
      <c r="T787" t="str">
        <f>"20:20:32.938"</f>
        <v>20:20:32.938</v>
      </c>
      <c r="U787" t="str">
        <f t="shared" si="90"/>
        <v>A8A14F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9</v>
      </c>
      <c r="AF787" t="s">
        <v>125</v>
      </c>
      <c r="AG787">
        <v>0</v>
      </c>
      <c r="AH787">
        <v>3</v>
      </c>
      <c r="AI787">
        <v>1</v>
      </c>
      <c r="AJ787">
        <v>0</v>
      </c>
      <c r="AK787" t="s">
        <v>666</v>
      </c>
      <c r="AL787">
        <v>36.138604000000001</v>
      </c>
      <c r="AM787" t="s">
        <v>667</v>
      </c>
      <c r="AN787">
        <v>-79.924850000000006</v>
      </c>
      <c r="AO787">
        <v>100</v>
      </c>
      <c r="AP787">
        <v>1400</v>
      </c>
      <c r="AQ787" t="s">
        <v>129</v>
      </c>
      <c r="AR787">
        <v>24</v>
      </c>
      <c r="AS787">
        <v>-40</v>
      </c>
      <c r="AT787">
        <v>-704</v>
      </c>
      <c r="BB787" t="str">
        <f t="shared" si="91"/>
        <v>1200</v>
      </c>
      <c r="BC787">
        <v>1</v>
      </c>
      <c r="BD787" t="str">
        <f t="shared" si="87"/>
        <v xml:space="preserve">N655WP  </v>
      </c>
      <c r="BE787">
        <v>1</v>
      </c>
      <c r="BG787">
        <v>0</v>
      </c>
      <c r="BH787">
        <v>0</v>
      </c>
      <c r="BI787">
        <v>0</v>
      </c>
      <c r="BJ787">
        <v>1400</v>
      </c>
      <c r="BK787">
        <v>0</v>
      </c>
      <c r="BL787" t="s">
        <v>180</v>
      </c>
      <c r="BM787">
        <v>1</v>
      </c>
      <c r="BN787">
        <v>1</v>
      </c>
      <c r="BO787">
        <v>1</v>
      </c>
      <c r="BP787">
        <v>0</v>
      </c>
      <c r="BS787">
        <v>0</v>
      </c>
      <c r="BT787">
        <v>0</v>
      </c>
      <c r="BU787">
        <v>0</v>
      </c>
      <c r="CE787" t="str">
        <f>"20:20:33.444"</f>
        <v>20:20:33.444</v>
      </c>
      <c r="CF787">
        <v>443660798</v>
      </c>
      <c r="CS787">
        <v>3</v>
      </c>
      <c r="CT787">
        <v>2</v>
      </c>
      <c r="CU787">
        <v>0</v>
      </c>
      <c r="CV787">
        <v>2</v>
      </c>
      <c r="CW787">
        <v>0</v>
      </c>
      <c r="CX787">
        <v>6</v>
      </c>
      <c r="CY787">
        <v>7</v>
      </c>
      <c r="CZ787" t="s">
        <v>131</v>
      </c>
      <c r="DA787">
        <v>404</v>
      </c>
      <c r="DB787">
        <v>0</v>
      </c>
      <c r="DC787" t="s">
        <v>152</v>
      </c>
      <c r="DD787" t="s">
        <v>153</v>
      </c>
      <c r="DG787">
        <v>13944610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25">
      <c r="A788" t="str">
        <f>"10/06/2022 20:20:33.649"</f>
        <v>10/06/2022 20:20:33.649</v>
      </c>
      <c r="C788" t="str">
        <f t="shared" si="86"/>
        <v>FFDFD3C0</v>
      </c>
      <c r="D788" t="s">
        <v>134</v>
      </c>
      <c r="E788">
        <v>4</v>
      </c>
      <c r="F788">
        <v>1004</v>
      </c>
      <c r="G788" t="s">
        <v>135</v>
      </c>
      <c r="J788" t="s">
        <v>136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"20:20:33.438"</f>
        <v>20:20:33.438</v>
      </c>
      <c r="T788" t="str">
        <f>"20:20:32.938"</f>
        <v>20:20:32.938</v>
      </c>
      <c r="U788" t="str">
        <f t="shared" si="90"/>
        <v>A8A14F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9</v>
      </c>
      <c r="AF788" t="s">
        <v>125</v>
      </c>
      <c r="AG788">
        <v>0</v>
      </c>
      <c r="AH788">
        <v>3</v>
      </c>
      <c r="AI788">
        <v>1</v>
      </c>
      <c r="AJ788">
        <v>0</v>
      </c>
      <c r="AK788" t="s">
        <v>666</v>
      </c>
      <c r="AL788">
        <v>36.138604000000001</v>
      </c>
      <c r="AM788" t="s">
        <v>667</v>
      </c>
      <c r="AN788">
        <v>-79.924850000000006</v>
      </c>
      <c r="AO788">
        <v>100</v>
      </c>
      <c r="AP788">
        <v>1400</v>
      </c>
      <c r="AQ788" t="s">
        <v>129</v>
      </c>
      <c r="AR788">
        <v>24</v>
      </c>
      <c r="AS788">
        <v>-40</v>
      </c>
      <c r="AT788">
        <v>-704</v>
      </c>
      <c r="BB788" t="str">
        <f t="shared" si="91"/>
        <v>1200</v>
      </c>
      <c r="BC788">
        <v>1</v>
      </c>
      <c r="BD788" t="str">
        <f t="shared" si="87"/>
        <v xml:space="preserve">N655WP  </v>
      </c>
      <c r="BE788">
        <v>1</v>
      </c>
      <c r="BG788">
        <v>0</v>
      </c>
      <c r="BH788">
        <v>0</v>
      </c>
      <c r="BI788">
        <v>0</v>
      </c>
      <c r="BJ788">
        <v>1400</v>
      </c>
      <c r="BK788">
        <v>0</v>
      </c>
      <c r="BL788" t="s">
        <v>180</v>
      </c>
      <c r="BM788">
        <v>1</v>
      </c>
      <c r="BN788">
        <v>1</v>
      </c>
      <c r="BO788">
        <v>1</v>
      </c>
      <c r="BP788">
        <v>0</v>
      </c>
      <c r="BS788">
        <v>0</v>
      </c>
      <c r="BT788">
        <v>0</v>
      </c>
      <c r="BU788">
        <v>0</v>
      </c>
      <c r="CE788" t="str">
        <f>"20:20:33.444"</f>
        <v>20:20:33.444</v>
      </c>
      <c r="CF788">
        <v>443660798</v>
      </c>
      <c r="CS788">
        <v>3</v>
      </c>
      <c r="CT788">
        <v>2</v>
      </c>
      <c r="CU788">
        <v>0</v>
      </c>
      <c r="CV788">
        <v>2</v>
      </c>
      <c r="CW788">
        <v>0</v>
      </c>
      <c r="CX788">
        <v>6</v>
      </c>
      <c r="CY788">
        <v>7</v>
      </c>
      <c r="CZ788" t="s">
        <v>131</v>
      </c>
      <c r="DA788">
        <v>404</v>
      </c>
      <c r="DB788">
        <v>0</v>
      </c>
      <c r="DC788" t="s">
        <v>152</v>
      </c>
      <c r="DD788" t="s">
        <v>153</v>
      </c>
      <c r="DG788">
        <v>13944610</v>
      </c>
      <c r="DI788">
        <v>1</v>
      </c>
      <c r="DJ788">
        <v>0</v>
      </c>
      <c r="DK788">
        <v>1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25">
      <c r="A789" t="str">
        <f>"10/06/2022 20:20:34.524"</f>
        <v>10/06/2022 20:20:34.524</v>
      </c>
      <c r="C789" t="str">
        <f t="shared" si="86"/>
        <v>FFDFD3C0</v>
      </c>
      <c r="D789" t="s">
        <v>123</v>
      </c>
      <c r="E789">
        <v>27</v>
      </c>
      <c r="H789">
        <v>102</v>
      </c>
      <c r="I789" t="s">
        <v>151</v>
      </c>
      <c r="J789" t="s">
        <v>125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"20:20:34.328"</f>
        <v>20:20:34.328</v>
      </c>
      <c r="T789" t="str">
        <f>"20:20:32.428"</f>
        <v>20:20:32.428</v>
      </c>
      <c r="U789" t="str">
        <f t="shared" si="90"/>
        <v>A8A14F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9</v>
      </c>
      <c r="AF789" t="s">
        <v>125</v>
      </c>
      <c r="AG789">
        <v>0</v>
      </c>
      <c r="AH789">
        <v>3</v>
      </c>
      <c r="AI789">
        <v>1</v>
      </c>
      <c r="AJ789">
        <v>0</v>
      </c>
      <c r="AK789" t="s">
        <v>668</v>
      </c>
      <c r="AL789">
        <v>36.138432000000002</v>
      </c>
      <c r="AM789" t="s">
        <v>669</v>
      </c>
      <c r="AN789">
        <v>-79.924743000000007</v>
      </c>
      <c r="AO789">
        <v>100</v>
      </c>
      <c r="AP789">
        <v>1400</v>
      </c>
      <c r="AQ789" t="s">
        <v>129</v>
      </c>
      <c r="AR789">
        <v>25</v>
      </c>
      <c r="AS789">
        <v>-40</v>
      </c>
      <c r="AT789">
        <v>-768</v>
      </c>
      <c r="BB789" t="str">
        <f t="shared" si="91"/>
        <v>1200</v>
      </c>
      <c r="BC789">
        <v>1</v>
      </c>
      <c r="BD789" t="str">
        <f t="shared" si="87"/>
        <v xml:space="preserve">N655WP  </v>
      </c>
      <c r="BE789">
        <v>1</v>
      </c>
      <c r="BG789">
        <v>0</v>
      </c>
      <c r="BH789">
        <v>0</v>
      </c>
      <c r="BI789">
        <v>0</v>
      </c>
      <c r="BJ789">
        <v>1400</v>
      </c>
      <c r="BK789">
        <v>0</v>
      </c>
      <c r="BL789" t="s">
        <v>180</v>
      </c>
      <c r="BM789">
        <v>1</v>
      </c>
      <c r="BN789">
        <v>1</v>
      </c>
      <c r="BO789">
        <v>1</v>
      </c>
      <c r="BP789">
        <v>0</v>
      </c>
      <c r="BS789">
        <v>0</v>
      </c>
      <c r="BT789">
        <v>0</v>
      </c>
      <c r="BU789">
        <v>0</v>
      </c>
      <c r="CE789" t="str">
        <f>"20:20:34.329"</f>
        <v>20:20:34.329</v>
      </c>
      <c r="CF789">
        <v>328624018</v>
      </c>
      <c r="CS789">
        <v>3</v>
      </c>
      <c r="CT789">
        <v>2</v>
      </c>
      <c r="CU789">
        <v>0</v>
      </c>
      <c r="CV789">
        <v>2</v>
      </c>
      <c r="CW789">
        <v>0</v>
      </c>
      <c r="CX789">
        <v>2</v>
      </c>
      <c r="CY789">
        <v>7</v>
      </c>
      <c r="CZ789" t="s">
        <v>131</v>
      </c>
      <c r="DA789">
        <v>403</v>
      </c>
      <c r="DB789">
        <v>0</v>
      </c>
      <c r="DC789" t="s">
        <v>199</v>
      </c>
      <c r="DD789" t="s">
        <v>200</v>
      </c>
      <c r="DG789">
        <v>465547</v>
      </c>
      <c r="DI789">
        <v>1</v>
      </c>
      <c r="DJ789">
        <v>0</v>
      </c>
      <c r="DK789">
        <v>0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25">
      <c r="A790" t="str">
        <f>"10/06/2022 20:20:34.524"</f>
        <v>10/06/2022 20:20:34.524</v>
      </c>
      <c r="C790" t="str">
        <f t="shared" si="86"/>
        <v>FFDFD3C0</v>
      </c>
      <c r="D790" t="s">
        <v>134</v>
      </c>
      <c r="E790">
        <v>4</v>
      </c>
      <c r="F790">
        <v>1004</v>
      </c>
      <c r="G790" t="s">
        <v>135</v>
      </c>
      <c r="J790" t="s">
        <v>136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"20:20:34.328"</f>
        <v>20:20:34.328</v>
      </c>
      <c r="T790" t="str">
        <f>"20:20:32.428"</f>
        <v>20:20:32.428</v>
      </c>
      <c r="U790" t="str">
        <f t="shared" si="90"/>
        <v>A8A14F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9</v>
      </c>
      <c r="AF790" t="s">
        <v>125</v>
      </c>
      <c r="AG790">
        <v>0</v>
      </c>
      <c r="AH790">
        <v>3</v>
      </c>
      <c r="AI790">
        <v>1</v>
      </c>
      <c r="AJ790">
        <v>0</v>
      </c>
      <c r="AK790" t="s">
        <v>668</v>
      </c>
      <c r="AL790">
        <v>36.138432000000002</v>
      </c>
      <c r="AM790" t="s">
        <v>669</v>
      </c>
      <c r="AN790">
        <v>-79.924743000000007</v>
      </c>
      <c r="AO790">
        <v>100</v>
      </c>
      <c r="AP790">
        <v>1400</v>
      </c>
      <c r="AQ790" t="s">
        <v>129</v>
      </c>
      <c r="AR790">
        <v>25</v>
      </c>
      <c r="AS790">
        <v>-40</v>
      </c>
      <c r="AT790">
        <v>-768</v>
      </c>
      <c r="BB790" t="str">
        <f t="shared" si="91"/>
        <v>1200</v>
      </c>
      <c r="BC790">
        <v>1</v>
      </c>
      <c r="BD790" t="str">
        <f t="shared" si="87"/>
        <v xml:space="preserve">N655WP  </v>
      </c>
      <c r="BE790">
        <v>1</v>
      </c>
      <c r="BG790">
        <v>0</v>
      </c>
      <c r="BH790">
        <v>0</v>
      </c>
      <c r="BI790">
        <v>0</v>
      </c>
      <c r="BJ790">
        <v>1400</v>
      </c>
      <c r="BK790">
        <v>0</v>
      </c>
      <c r="BL790" t="s">
        <v>180</v>
      </c>
      <c r="BM790">
        <v>1</v>
      </c>
      <c r="BN790">
        <v>1</v>
      </c>
      <c r="BO790">
        <v>1</v>
      </c>
      <c r="BP790">
        <v>0</v>
      </c>
      <c r="BS790">
        <v>0</v>
      </c>
      <c r="BT790">
        <v>0</v>
      </c>
      <c r="BU790">
        <v>0</v>
      </c>
      <c r="CE790" t="str">
        <f>"20:20:34.329"</f>
        <v>20:20:34.329</v>
      </c>
      <c r="CF790">
        <v>328624018</v>
      </c>
      <c r="CS790">
        <v>3</v>
      </c>
      <c r="CT790">
        <v>2</v>
      </c>
      <c r="CU790">
        <v>0</v>
      </c>
      <c r="CV790">
        <v>2</v>
      </c>
      <c r="CW790">
        <v>0</v>
      </c>
      <c r="CX790">
        <v>2</v>
      </c>
      <c r="CY790">
        <v>7</v>
      </c>
      <c r="CZ790" t="s">
        <v>131</v>
      </c>
      <c r="DA790">
        <v>403</v>
      </c>
      <c r="DB790">
        <v>0</v>
      </c>
      <c r="DC790" t="s">
        <v>199</v>
      </c>
      <c r="DD790" t="s">
        <v>200</v>
      </c>
      <c r="DG790">
        <v>465547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25">
      <c r="A791" t="str">
        <f>"10/06/2022 20:20:34.617"</f>
        <v>10/06/2022 20:20:34.617</v>
      </c>
      <c r="C791" t="str">
        <f t="shared" si="86"/>
        <v>FFDFD3C0</v>
      </c>
      <c r="D791" t="s">
        <v>123</v>
      </c>
      <c r="E791">
        <v>25</v>
      </c>
      <c r="H791">
        <v>100</v>
      </c>
      <c r="I791" t="s">
        <v>124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"20:20:34.328"</f>
        <v>20:20:34.328</v>
      </c>
      <c r="T791" t="str">
        <f>"20:20:32.428"</f>
        <v>20:20:32.428</v>
      </c>
      <c r="U791" t="str">
        <f t="shared" si="90"/>
        <v>A8A14F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9</v>
      </c>
      <c r="AF791" t="s">
        <v>125</v>
      </c>
      <c r="AG791">
        <v>0</v>
      </c>
      <c r="AH791">
        <v>3</v>
      </c>
      <c r="AI791">
        <v>1</v>
      </c>
      <c r="AJ791">
        <v>0</v>
      </c>
      <c r="AK791" t="s">
        <v>668</v>
      </c>
      <c r="AL791">
        <v>36.138432000000002</v>
      </c>
      <c r="AM791" t="s">
        <v>669</v>
      </c>
      <c r="AN791">
        <v>-79.924743000000007</v>
      </c>
      <c r="AO791">
        <v>100</v>
      </c>
      <c r="AP791">
        <v>1400</v>
      </c>
      <c r="AQ791" t="s">
        <v>129</v>
      </c>
      <c r="AR791">
        <v>25</v>
      </c>
      <c r="AS791">
        <v>-40</v>
      </c>
      <c r="AT791">
        <v>-768</v>
      </c>
      <c r="BB791" t="str">
        <f t="shared" si="91"/>
        <v>1200</v>
      </c>
      <c r="BC791">
        <v>1</v>
      </c>
      <c r="BD791" t="str">
        <f t="shared" si="87"/>
        <v xml:space="preserve">N655WP  </v>
      </c>
      <c r="BE791">
        <v>1</v>
      </c>
      <c r="BG791">
        <v>0</v>
      </c>
      <c r="BH791">
        <v>0</v>
      </c>
      <c r="BI791">
        <v>0</v>
      </c>
      <c r="BJ791">
        <v>1400</v>
      </c>
      <c r="BK791">
        <v>0</v>
      </c>
      <c r="BL791" t="s">
        <v>180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>"20:20:34.329"</f>
        <v>20:20:34.329</v>
      </c>
      <c r="CF791">
        <v>328624018</v>
      </c>
      <c r="CS791">
        <v>3</v>
      </c>
      <c r="CT791">
        <v>2</v>
      </c>
      <c r="CU791">
        <v>0</v>
      </c>
      <c r="CV791">
        <v>2</v>
      </c>
      <c r="CW791">
        <v>0</v>
      </c>
      <c r="CX791">
        <v>2</v>
      </c>
      <c r="CY791">
        <v>7</v>
      </c>
      <c r="CZ791" t="s">
        <v>131</v>
      </c>
      <c r="DA791">
        <v>403</v>
      </c>
      <c r="DB791">
        <v>0</v>
      </c>
      <c r="DC791" t="s">
        <v>199</v>
      </c>
      <c r="DD791" t="s">
        <v>200</v>
      </c>
      <c r="DG791">
        <v>465547</v>
      </c>
      <c r="DI791">
        <v>1</v>
      </c>
      <c r="DJ791">
        <v>0</v>
      </c>
      <c r="DK791">
        <v>0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25">
      <c r="A792" t="str">
        <f>"10/06/2022 20:20:35.055"</f>
        <v>10/06/2022 20:20:35.055</v>
      </c>
      <c r="C792" t="str">
        <f t="shared" si="86"/>
        <v>FFDFD3C0</v>
      </c>
      <c r="D792" t="s">
        <v>134</v>
      </c>
      <c r="E792">
        <v>5</v>
      </c>
      <c r="F792">
        <v>1005</v>
      </c>
      <c r="G792" t="s">
        <v>155</v>
      </c>
      <c r="J792" t="s">
        <v>136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"20:20:34.773"</f>
        <v>20:20:34.773</v>
      </c>
      <c r="T792" t="str">
        <f>"20:20:34.473"</f>
        <v>20:20:34.473</v>
      </c>
      <c r="U792" t="str">
        <f t="shared" si="90"/>
        <v>A8A14F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9</v>
      </c>
      <c r="AF792" t="s">
        <v>145</v>
      </c>
      <c r="AG792">
        <v>0</v>
      </c>
      <c r="AH792">
        <v>3</v>
      </c>
      <c r="AI792">
        <v>1</v>
      </c>
      <c r="AJ792">
        <v>0</v>
      </c>
      <c r="AK792" t="s">
        <v>670</v>
      </c>
      <c r="AL792">
        <v>36.138325000000002</v>
      </c>
      <c r="AM792" t="s">
        <v>671</v>
      </c>
      <c r="AN792">
        <v>-79.924656999999996</v>
      </c>
      <c r="AO792">
        <v>100</v>
      </c>
      <c r="AP792">
        <v>1400</v>
      </c>
      <c r="AQ792" t="s">
        <v>129</v>
      </c>
      <c r="AR792">
        <v>19</v>
      </c>
      <c r="AS792">
        <v>-41</v>
      </c>
      <c r="AT792">
        <v>-896</v>
      </c>
      <c r="BB792" t="str">
        <f t="shared" si="91"/>
        <v>1200</v>
      </c>
      <c r="BC792">
        <v>1</v>
      </c>
      <c r="BD792" t="str">
        <f t="shared" si="87"/>
        <v xml:space="preserve">N655WP  </v>
      </c>
      <c r="BE792">
        <v>1</v>
      </c>
      <c r="BG792">
        <v>0</v>
      </c>
      <c r="BH792">
        <v>0</v>
      </c>
      <c r="BI792">
        <v>0</v>
      </c>
      <c r="BJ792">
        <v>1375</v>
      </c>
      <c r="BK792">
        <v>-25</v>
      </c>
      <c r="BL792" t="s">
        <v>148</v>
      </c>
      <c r="BM792">
        <v>1</v>
      </c>
      <c r="BN792">
        <v>1</v>
      </c>
      <c r="BO792">
        <v>1</v>
      </c>
      <c r="BP792">
        <v>0</v>
      </c>
      <c r="BS792">
        <v>0.12</v>
      </c>
      <c r="BT792">
        <v>0</v>
      </c>
      <c r="BU792">
        <v>0</v>
      </c>
      <c r="CE792" t="str">
        <f>"20:20:34.779"</f>
        <v>20:20:34.779</v>
      </c>
      <c r="CF792">
        <v>778530909</v>
      </c>
      <c r="CS792">
        <v>3</v>
      </c>
      <c r="CT792">
        <v>2</v>
      </c>
      <c r="CU792">
        <v>0</v>
      </c>
      <c r="CV792">
        <v>2</v>
      </c>
      <c r="CW792">
        <v>0</v>
      </c>
      <c r="CX792">
        <v>7</v>
      </c>
      <c r="CY792">
        <v>7</v>
      </c>
      <c r="CZ792" t="s">
        <v>131</v>
      </c>
      <c r="DA792">
        <v>404</v>
      </c>
      <c r="DB792">
        <v>0</v>
      </c>
      <c r="DC792" t="s">
        <v>152</v>
      </c>
      <c r="DD792" t="s">
        <v>153</v>
      </c>
      <c r="DG792">
        <v>13944886</v>
      </c>
      <c r="DI792">
        <v>1</v>
      </c>
      <c r="DJ792">
        <v>0</v>
      </c>
      <c r="DK792">
        <v>0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25">
      <c r="A793" t="str">
        <f>"10/06/2022 20:20:36.164"</f>
        <v>10/06/2022 20:20:36.164</v>
      </c>
      <c r="C793" t="str">
        <f t="shared" si="86"/>
        <v>FFDFD3C0</v>
      </c>
      <c r="D793" t="s">
        <v>134</v>
      </c>
      <c r="E793">
        <v>4</v>
      </c>
      <c r="F793">
        <v>1004</v>
      </c>
      <c r="G793" t="s">
        <v>135</v>
      </c>
      <c r="J793" t="s">
        <v>136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ref="S793:T796" si="93">"20:20:35.852"</f>
        <v>20:20:35.852</v>
      </c>
      <c r="T793" t="str">
        <f t="shared" si="93"/>
        <v>20:20:35.852</v>
      </c>
      <c r="U793" t="str">
        <f t="shared" si="90"/>
        <v>A8A14F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0</v>
      </c>
      <c r="AC793">
        <v>3</v>
      </c>
      <c r="AD793">
        <v>0</v>
      </c>
      <c r="AE793">
        <v>9</v>
      </c>
      <c r="AF793" t="s">
        <v>125</v>
      </c>
      <c r="AG793">
        <v>0</v>
      </c>
      <c r="AH793">
        <v>3</v>
      </c>
      <c r="AI793">
        <v>1</v>
      </c>
      <c r="AJ793">
        <v>0</v>
      </c>
      <c r="AK793" t="s">
        <v>672</v>
      </c>
      <c r="AL793">
        <v>36.138153000000003</v>
      </c>
      <c r="AM793" t="s">
        <v>673</v>
      </c>
      <c r="AN793">
        <v>-79.924614000000005</v>
      </c>
      <c r="AQ793" t="s">
        <v>129</v>
      </c>
      <c r="AR793">
        <v>13</v>
      </c>
      <c r="AS793">
        <v>-42</v>
      </c>
      <c r="AT793">
        <v>-704</v>
      </c>
      <c r="BB793" t="str">
        <f t="shared" si="91"/>
        <v>1200</v>
      </c>
      <c r="BC793">
        <v>1</v>
      </c>
      <c r="BD793" t="str">
        <f t="shared" si="87"/>
        <v xml:space="preserve">N655WP  </v>
      </c>
      <c r="BE793">
        <v>1</v>
      </c>
      <c r="BG793">
        <v>0</v>
      </c>
      <c r="BH793">
        <v>0</v>
      </c>
      <c r="BI793">
        <v>0</v>
      </c>
      <c r="BJ793">
        <v>1350</v>
      </c>
      <c r="BL793" t="s">
        <v>180</v>
      </c>
      <c r="BM793">
        <v>1</v>
      </c>
      <c r="BN793">
        <v>1</v>
      </c>
      <c r="BO793">
        <v>1</v>
      </c>
      <c r="BP793">
        <v>0</v>
      </c>
      <c r="BS793">
        <v>0</v>
      </c>
      <c r="BT793">
        <v>0</v>
      </c>
      <c r="BU793">
        <v>0</v>
      </c>
      <c r="CE793" t="str">
        <f>"20:20:35.858"</f>
        <v>20:20:35.858</v>
      </c>
      <c r="CF793">
        <v>858425826</v>
      </c>
      <c r="CS793">
        <v>3</v>
      </c>
      <c r="CT793">
        <v>2</v>
      </c>
      <c r="CU793">
        <v>0</v>
      </c>
      <c r="CV793">
        <v>2</v>
      </c>
      <c r="CW793">
        <v>0</v>
      </c>
      <c r="CX793">
        <v>7</v>
      </c>
      <c r="CY793">
        <v>7</v>
      </c>
      <c r="CZ793" t="s">
        <v>131</v>
      </c>
      <c r="DA793">
        <v>404</v>
      </c>
      <c r="DB793">
        <v>0</v>
      </c>
      <c r="DC793" t="s">
        <v>152</v>
      </c>
      <c r="DD793" t="s">
        <v>153</v>
      </c>
      <c r="DG793">
        <v>13945132</v>
      </c>
      <c r="DI793">
        <v>1</v>
      </c>
      <c r="DJ793">
        <v>0</v>
      </c>
      <c r="DK793">
        <v>0</v>
      </c>
      <c r="DL793">
        <v>0</v>
      </c>
      <c r="DM793">
        <v>0</v>
      </c>
      <c r="DN793">
        <v>1</v>
      </c>
      <c r="DO793">
        <v>1</v>
      </c>
      <c r="DP793">
        <v>1</v>
      </c>
      <c r="DQ793">
        <v>1</v>
      </c>
      <c r="DR793">
        <v>0</v>
      </c>
      <c r="DS793">
        <v>0</v>
      </c>
    </row>
    <row r="794" spans="1:123" x14ac:dyDescent="0.25">
      <c r="A794" t="str">
        <f>"10/06/2022 20:20:36.164"</f>
        <v>10/06/2022 20:20:36.164</v>
      </c>
      <c r="C794" t="str">
        <f t="shared" si="86"/>
        <v>FFDFD3C0</v>
      </c>
      <c r="D794" t="s">
        <v>123</v>
      </c>
      <c r="E794">
        <v>25</v>
      </c>
      <c r="H794">
        <v>100</v>
      </c>
      <c r="I794" t="s">
        <v>124</v>
      </c>
      <c r="J794" t="s">
        <v>125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93"/>
        <v>20:20:35.852</v>
      </c>
      <c r="T794" t="str">
        <f t="shared" si="93"/>
        <v>20:20:35.852</v>
      </c>
      <c r="U794" t="str">
        <f t="shared" si="90"/>
        <v>A8A14F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0</v>
      </c>
      <c r="AC794">
        <v>3</v>
      </c>
      <c r="AD794">
        <v>0</v>
      </c>
      <c r="AE794">
        <v>9</v>
      </c>
      <c r="AF794" t="s">
        <v>125</v>
      </c>
      <c r="AG794">
        <v>0</v>
      </c>
      <c r="AH794">
        <v>3</v>
      </c>
      <c r="AI794">
        <v>1</v>
      </c>
      <c r="AJ794">
        <v>0</v>
      </c>
      <c r="AK794" t="s">
        <v>672</v>
      </c>
      <c r="AL794">
        <v>36.138153000000003</v>
      </c>
      <c r="AM794" t="s">
        <v>673</v>
      </c>
      <c r="AN794">
        <v>-79.924614000000005</v>
      </c>
      <c r="AQ794" t="s">
        <v>129</v>
      </c>
      <c r="AR794">
        <v>13</v>
      </c>
      <c r="AS794">
        <v>-42</v>
      </c>
      <c r="AT794">
        <v>-704</v>
      </c>
      <c r="BB794" t="str">
        <f t="shared" si="91"/>
        <v>1200</v>
      </c>
      <c r="BC794">
        <v>1</v>
      </c>
      <c r="BD794" t="str">
        <f t="shared" si="87"/>
        <v xml:space="preserve">N655WP  </v>
      </c>
      <c r="BE794">
        <v>1</v>
      </c>
      <c r="BG794">
        <v>0</v>
      </c>
      <c r="BH794">
        <v>0</v>
      </c>
      <c r="BI794">
        <v>0</v>
      </c>
      <c r="BJ794">
        <v>1350</v>
      </c>
      <c r="BL794" t="s">
        <v>180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>"20:20:35.858"</f>
        <v>20:20:35.858</v>
      </c>
      <c r="CF794">
        <v>858425826</v>
      </c>
      <c r="CS794">
        <v>3</v>
      </c>
      <c r="CT794">
        <v>2</v>
      </c>
      <c r="CU794">
        <v>0</v>
      </c>
      <c r="CV794">
        <v>2</v>
      </c>
      <c r="CW794">
        <v>0</v>
      </c>
      <c r="CX794">
        <v>7</v>
      </c>
      <c r="CY794">
        <v>7</v>
      </c>
      <c r="CZ794" t="s">
        <v>131</v>
      </c>
      <c r="DA794">
        <v>404</v>
      </c>
      <c r="DB794">
        <v>0</v>
      </c>
      <c r="DC794" t="s">
        <v>152</v>
      </c>
      <c r="DD794" t="s">
        <v>153</v>
      </c>
      <c r="DG794">
        <v>13945132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1</v>
      </c>
      <c r="DO794">
        <v>1</v>
      </c>
      <c r="DP794">
        <v>1</v>
      </c>
      <c r="DQ794">
        <v>1</v>
      </c>
      <c r="DR794">
        <v>0</v>
      </c>
      <c r="DS794">
        <v>0</v>
      </c>
    </row>
    <row r="795" spans="1:123" x14ac:dyDescent="0.25">
      <c r="A795" t="str">
        <f>"10/06/2022 20:20:36.164"</f>
        <v>10/06/2022 20:20:36.164</v>
      </c>
      <c r="C795" t="str">
        <f t="shared" si="86"/>
        <v>FFDFD3C0</v>
      </c>
      <c r="D795" t="s">
        <v>134</v>
      </c>
      <c r="E795">
        <v>5</v>
      </c>
      <c r="F795">
        <v>1005</v>
      </c>
      <c r="G795" t="s">
        <v>155</v>
      </c>
      <c r="J795" t="s">
        <v>136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93"/>
        <v>20:20:35.852</v>
      </c>
      <c r="T795" t="str">
        <f t="shared" si="93"/>
        <v>20:20:35.852</v>
      </c>
      <c r="U795" t="str">
        <f t="shared" si="90"/>
        <v>A8A14F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0</v>
      </c>
      <c r="AC795">
        <v>3</v>
      </c>
      <c r="AD795">
        <v>0</v>
      </c>
      <c r="AE795">
        <v>9</v>
      </c>
      <c r="AF795" t="s">
        <v>145</v>
      </c>
      <c r="AG795">
        <v>0</v>
      </c>
      <c r="AH795">
        <v>3</v>
      </c>
      <c r="AI795">
        <v>1</v>
      </c>
      <c r="AJ795">
        <v>0</v>
      </c>
      <c r="AK795" t="s">
        <v>672</v>
      </c>
      <c r="AL795">
        <v>36.138153000000003</v>
      </c>
      <c r="AM795" t="s">
        <v>673</v>
      </c>
      <c r="AN795">
        <v>-79.924614000000005</v>
      </c>
      <c r="AQ795" t="s">
        <v>129</v>
      </c>
      <c r="AR795">
        <v>13</v>
      </c>
      <c r="AS795">
        <v>-42</v>
      </c>
      <c r="AT795">
        <v>-704</v>
      </c>
      <c r="BB795" t="str">
        <f t="shared" si="91"/>
        <v>1200</v>
      </c>
      <c r="BC795">
        <v>1</v>
      </c>
      <c r="BD795" t="str">
        <f t="shared" si="87"/>
        <v xml:space="preserve">N655WP  </v>
      </c>
      <c r="BE795">
        <v>1</v>
      </c>
      <c r="BG795">
        <v>0</v>
      </c>
      <c r="BH795">
        <v>0</v>
      </c>
      <c r="BI795">
        <v>0</v>
      </c>
      <c r="BJ795">
        <v>1350</v>
      </c>
      <c r="BL795" t="s">
        <v>148</v>
      </c>
      <c r="BM795">
        <v>1</v>
      </c>
      <c r="BN795">
        <v>1</v>
      </c>
      <c r="BO795">
        <v>1</v>
      </c>
      <c r="BP795">
        <v>0</v>
      </c>
      <c r="BS795">
        <v>0.12</v>
      </c>
      <c r="BT795">
        <v>0</v>
      </c>
      <c r="BU795">
        <v>0</v>
      </c>
      <c r="CE795" t="str">
        <f>"20:20:35.858"</f>
        <v>20:20:35.858</v>
      </c>
      <c r="CF795">
        <v>858425826</v>
      </c>
      <c r="CS795">
        <v>3</v>
      </c>
      <c r="CT795">
        <v>2</v>
      </c>
      <c r="CU795">
        <v>0</v>
      </c>
      <c r="CV795">
        <v>2</v>
      </c>
      <c r="CW795">
        <v>0</v>
      </c>
      <c r="CX795">
        <v>7</v>
      </c>
      <c r="CY795">
        <v>7</v>
      </c>
      <c r="CZ795" t="s">
        <v>131</v>
      </c>
      <c r="DA795">
        <v>404</v>
      </c>
      <c r="DB795">
        <v>0</v>
      </c>
      <c r="DC795" t="s">
        <v>152</v>
      </c>
      <c r="DD795" t="s">
        <v>153</v>
      </c>
      <c r="DG795">
        <v>13945132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1</v>
      </c>
      <c r="DP795">
        <v>1</v>
      </c>
      <c r="DQ795">
        <v>1</v>
      </c>
      <c r="DR795">
        <v>0</v>
      </c>
      <c r="DS795">
        <v>0</v>
      </c>
    </row>
    <row r="796" spans="1:123" x14ac:dyDescent="0.25">
      <c r="A796" t="str">
        <f>"10/06/2022 20:20:36.164"</f>
        <v>10/06/2022 20:20:36.164</v>
      </c>
      <c r="C796" t="str">
        <f t="shared" si="86"/>
        <v>FFDFD3C0</v>
      </c>
      <c r="D796" t="s">
        <v>123</v>
      </c>
      <c r="E796">
        <v>27</v>
      </c>
      <c r="H796">
        <v>102</v>
      </c>
      <c r="I796" t="s">
        <v>151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93"/>
        <v>20:20:35.852</v>
      </c>
      <c r="T796" t="str">
        <f t="shared" si="93"/>
        <v>20:20:35.852</v>
      </c>
      <c r="U796" t="str">
        <f t="shared" si="90"/>
        <v>A8A14F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0</v>
      </c>
      <c r="AC796">
        <v>3</v>
      </c>
      <c r="AD796">
        <v>0</v>
      </c>
      <c r="AE796">
        <v>9</v>
      </c>
      <c r="AF796" t="s">
        <v>125</v>
      </c>
      <c r="AG796">
        <v>0</v>
      </c>
      <c r="AH796">
        <v>3</v>
      </c>
      <c r="AI796">
        <v>1</v>
      </c>
      <c r="AJ796">
        <v>0</v>
      </c>
      <c r="AK796" t="s">
        <v>672</v>
      </c>
      <c r="AL796">
        <v>36.138153000000003</v>
      </c>
      <c r="AM796" t="s">
        <v>673</v>
      </c>
      <c r="AN796">
        <v>-79.924614000000005</v>
      </c>
      <c r="AQ796" t="s">
        <v>129</v>
      </c>
      <c r="AR796">
        <v>13</v>
      </c>
      <c r="AS796">
        <v>-42</v>
      </c>
      <c r="AT796">
        <v>-704</v>
      </c>
      <c r="BB796" t="str">
        <f t="shared" si="91"/>
        <v>1200</v>
      </c>
      <c r="BC796">
        <v>1</v>
      </c>
      <c r="BD796" t="str">
        <f t="shared" si="87"/>
        <v xml:space="preserve">N655WP  </v>
      </c>
      <c r="BE796">
        <v>1</v>
      </c>
      <c r="BG796">
        <v>0</v>
      </c>
      <c r="BH796">
        <v>0</v>
      </c>
      <c r="BI796">
        <v>0</v>
      </c>
      <c r="BJ796">
        <v>1350</v>
      </c>
      <c r="BL796" t="s">
        <v>180</v>
      </c>
      <c r="BM796">
        <v>1</v>
      </c>
      <c r="BN796">
        <v>1</v>
      </c>
      <c r="BO796">
        <v>1</v>
      </c>
      <c r="BP796">
        <v>0</v>
      </c>
      <c r="BS796">
        <v>0</v>
      </c>
      <c r="BT796">
        <v>0</v>
      </c>
      <c r="BU796">
        <v>0</v>
      </c>
      <c r="CE796" t="str">
        <f>"20:20:35.858"</f>
        <v>20:20:35.858</v>
      </c>
      <c r="CF796">
        <v>858425826</v>
      </c>
      <c r="CS796">
        <v>3</v>
      </c>
      <c r="CT796">
        <v>2</v>
      </c>
      <c r="CU796">
        <v>0</v>
      </c>
      <c r="CV796">
        <v>2</v>
      </c>
      <c r="CW796">
        <v>0</v>
      </c>
      <c r="CX796">
        <v>7</v>
      </c>
      <c r="CY796">
        <v>7</v>
      </c>
      <c r="CZ796" t="s">
        <v>131</v>
      </c>
      <c r="DA796">
        <v>404</v>
      </c>
      <c r="DB796">
        <v>0</v>
      </c>
      <c r="DC796" t="s">
        <v>152</v>
      </c>
      <c r="DD796" t="s">
        <v>153</v>
      </c>
      <c r="DG796">
        <v>13945132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1</v>
      </c>
      <c r="DO796">
        <v>1</v>
      </c>
      <c r="DP796">
        <v>1</v>
      </c>
      <c r="DQ796">
        <v>1</v>
      </c>
      <c r="DR796">
        <v>0</v>
      </c>
      <c r="DS796">
        <v>0</v>
      </c>
    </row>
    <row r="797" spans="1:123" x14ac:dyDescent="0.25">
      <c r="A797" t="str">
        <f>"10/06/2022 20:20:37.087"</f>
        <v>10/06/2022 20:20:37.087</v>
      </c>
      <c r="C797" t="str">
        <f t="shared" si="86"/>
        <v>FFDFD3C0</v>
      </c>
      <c r="D797" t="s">
        <v>123</v>
      </c>
      <c r="E797">
        <v>25</v>
      </c>
      <c r="H797">
        <v>100</v>
      </c>
      <c r="I797" t="s">
        <v>124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"20:20:36.891"</f>
        <v>20:20:36.891</v>
      </c>
      <c r="T797" t="str">
        <f>"20:20:36.791"</f>
        <v>20:20:36.791</v>
      </c>
      <c r="U797" t="str">
        <f t="shared" si="90"/>
        <v>A8A14F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9</v>
      </c>
      <c r="AF797" t="s">
        <v>125</v>
      </c>
      <c r="AG797">
        <v>0</v>
      </c>
      <c r="AH797">
        <v>3</v>
      </c>
      <c r="AI797">
        <v>1</v>
      </c>
      <c r="AJ797">
        <v>0</v>
      </c>
      <c r="AK797" t="s">
        <v>674</v>
      </c>
      <c r="AL797">
        <v>36.137937999999998</v>
      </c>
      <c r="AM797" t="s">
        <v>675</v>
      </c>
      <c r="AN797">
        <v>-79.924549999999996</v>
      </c>
      <c r="AO797">
        <v>100</v>
      </c>
      <c r="AP797">
        <v>1400</v>
      </c>
      <c r="AQ797" t="s">
        <v>129</v>
      </c>
      <c r="AR797">
        <v>9</v>
      </c>
      <c r="AS797">
        <v>-42</v>
      </c>
      <c r="AT797">
        <v>-576</v>
      </c>
      <c r="BB797" t="str">
        <f t="shared" si="91"/>
        <v>1200</v>
      </c>
      <c r="BC797">
        <v>1</v>
      </c>
      <c r="BD797" t="str">
        <f t="shared" si="87"/>
        <v xml:space="preserve">N655WP  </v>
      </c>
      <c r="BE797">
        <v>1</v>
      </c>
      <c r="BG797">
        <v>0</v>
      </c>
      <c r="BH797">
        <v>0</v>
      </c>
      <c r="BI797">
        <v>0</v>
      </c>
      <c r="BJ797">
        <v>1350</v>
      </c>
      <c r="BK797">
        <v>-50</v>
      </c>
      <c r="BL797" t="s">
        <v>180</v>
      </c>
      <c r="BM797">
        <v>1</v>
      </c>
      <c r="BN797">
        <v>1</v>
      </c>
      <c r="BO797">
        <v>1</v>
      </c>
      <c r="BP797">
        <v>0</v>
      </c>
      <c r="BS797">
        <v>0.04</v>
      </c>
      <c r="BT797">
        <v>0</v>
      </c>
      <c r="BU797">
        <v>0</v>
      </c>
      <c r="CE797" t="str">
        <f>"20:20:36.893"</f>
        <v>20:20:36.893</v>
      </c>
      <c r="CF797">
        <v>893325116</v>
      </c>
      <c r="CS797">
        <v>3</v>
      </c>
      <c r="CT797">
        <v>2</v>
      </c>
      <c r="CU797">
        <v>0</v>
      </c>
      <c r="CV797">
        <v>2</v>
      </c>
      <c r="CW797">
        <v>0</v>
      </c>
      <c r="CX797">
        <v>6</v>
      </c>
      <c r="CY797">
        <v>7</v>
      </c>
      <c r="CZ797" t="s">
        <v>131</v>
      </c>
      <c r="DA797">
        <v>404</v>
      </c>
      <c r="DB797">
        <v>0</v>
      </c>
      <c r="DC797" t="s">
        <v>152</v>
      </c>
      <c r="DD797" t="s">
        <v>153</v>
      </c>
      <c r="DG797">
        <v>13945364</v>
      </c>
      <c r="DI797">
        <v>1</v>
      </c>
      <c r="DJ797">
        <v>0</v>
      </c>
      <c r="DK797">
        <v>0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25">
      <c r="A798" t="str">
        <f>"10/06/2022 20:20:37.088"</f>
        <v>10/06/2022 20:20:37.088</v>
      </c>
      <c r="C798" t="str">
        <f t="shared" si="86"/>
        <v>FFDFD3C0</v>
      </c>
      <c r="D798" t="s">
        <v>123</v>
      </c>
      <c r="E798">
        <v>27</v>
      </c>
      <c r="H798">
        <v>102</v>
      </c>
      <c r="I798" t="s">
        <v>151</v>
      </c>
      <c r="J798" t="s">
        <v>125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"20:20:36.891"</f>
        <v>20:20:36.891</v>
      </c>
      <c r="T798" t="str">
        <f>"20:20:36.791"</f>
        <v>20:20:36.791</v>
      </c>
      <c r="U798" t="str">
        <f t="shared" si="90"/>
        <v>A8A14F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9</v>
      </c>
      <c r="AF798" t="s">
        <v>125</v>
      </c>
      <c r="AG798">
        <v>0</v>
      </c>
      <c r="AH798">
        <v>3</v>
      </c>
      <c r="AI798">
        <v>1</v>
      </c>
      <c r="AJ798">
        <v>0</v>
      </c>
      <c r="AK798" t="s">
        <v>674</v>
      </c>
      <c r="AL798">
        <v>36.137937999999998</v>
      </c>
      <c r="AM798" t="s">
        <v>675</v>
      </c>
      <c r="AN798">
        <v>-79.924549999999996</v>
      </c>
      <c r="AO798">
        <v>100</v>
      </c>
      <c r="AP798">
        <v>1400</v>
      </c>
      <c r="AQ798" t="s">
        <v>129</v>
      </c>
      <c r="AR798">
        <v>9</v>
      </c>
      <c r="AS798">
        <v>-42</v>
      </c>
      <c r="AT798">
        <v>-576</v>
      </c>
      <c r="BB798" t="str">
        <f t="shared" si="91"/>
        <v>1200</v>
      </c>
      <c r="BC798">
        <v>1</v>
      </c>
      <c r="BD798" t="str">
        <f t="shared" si="87"/>
        <v xml:space="preserve">N655WP  </v>
      </c>
      <c r="BE798">
        <v>1</v>
      </c>
      <c r="BG798">
        <v>0</v>
      </c>
      <c r="BH798">
        <v>0</v>
      </c>
      <c r="BI798">
        <v>0</v>
      </c>
      <c r="BJ798">
        <v>1350</v>
      </c>
      <c r="BK798">
        <v>-50</v>
      </c>
      <c r="BL798" t="s">
        <v>180</v>
      </c>
      <c r="BM798">
        <v>1</v>
      </c>
      <c r="BN798">
        <v>1</v>
      </c>
      <c r="BO798">
        <v>1</v>
      </c>
      <c r="BP798">
        <v>0</v>
      </c>
      <c r="BS798">
        <v>0.04</v>
      </c>
      <c r="BT798">
        <v>0</v>
      </c>
      <c r="BU798">
        <v>0</v>
      </c>
      <c r="CE798" t="str">
        <f>"20:20:36.893"</f>
        <v>20:20:36.893</v>
      </c>
      <c r="CF798">
        <v>893325116</v>
      </c>
      <c r="CS798">
        <v>3</v>
      </c>
      <c r="CT798">
        <v>2</v>
      </c>
      <c r="CU798">
        <v>0</v>
      </c>
      <c r="CV798">
        <v>2</v>
      </c>
      <c r="CW798">
        <v>0</v>
      </c>
      <c r="CX798">
        <v>6</v>
      </c>
      <c r="CY798">
        <v>7</v>
      </c>
      <c r="CZ798" t="s">
        <v>131</v>
      </c>
      <c r="DA798">
        <v>404</v>
      </c>
      <c r="DB798">
        <v>0</v>
      </c>
      <c r="DC798" t="s">
        <v>152</v>
      </c>
      <c r="DD798" t="s">
        <v>153</v>
      </c>
      <c r="DG798">
        <v>13945364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25">
      <c r="A799" t="str">
        <f>"10/06/2022 20:20:37.258"</f>
        <v>10/06/2022 20:20:37.258</v>
      </c>
      <c r="C799" t="str">
        <f t="shared" si="86"/>
        <v>FFDFD3C0</v>
      </c>
      <c r="D799" t="s">
        <v>134</v>
      </c>
      <c r="E799">
        <v>4</v>
      </c>
      <c r="F799">
        <v>1004</v>
      </c>
      <c r="G799" t="s">
        <v>135</v>
      </c>
      <c r="J799" t="s">
        <v>136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"20:20:36.891"</f>
        <v>20:20:36.891</v>
      </c>
      <c r="T799" t="str">
        <f>"20:20:36.791"</f>
        <v>20:20:36.791</v>
      </c>
      <c r="U799" t="str">
        <f t="shared" si="90"/>
        <v>A8A14F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9</v>
      </c>
      <c r="AF799" t="s">
        <v>125</v>
      </c>
      <c r="AG799">
        <v>0</v>
      </c>
      <c r="AH799">
        <v>3</v>
      </c>
      <c r="AI799">
        <v>1</v>
      </c>
      <c r="AJ799">
        <v>0</v>
      </c>
      <c r="AK799" t="s">
        <v>674</v>
      </c>
      <c r="AL799">
        <v>36.137937999999998</v>
      </c>
      <c r="AM799" t="s">
        <v>675</v>
      </c>
      <c r="AN799">
        <v>-79.924549999999996</v>
      </c>
      <c r="AO799">
        <v>100</v>
      </c>
      <c r="AP799">
        <v>1400</v>
      </c>
      <c r="AQ799" t="s">
        <v>129</v>
      </c>
      <c r="AR799">
        <v>9</v>
      </c>
      <c r="AS799">
        <v>-42</v>
      </c>
      <c r="AT799">
        <v>-576</v>
      </c>
      <c r="BB799" t="str">
        <f t="shared" si="91"/>
        <v>1200</v>
      </c>
      <c r="BC799">
        <v>1</v>
      </c>
      <c r="BD799" t="str">
        <f t="shared" si="87"/>
        <v xml:space="preserve">N655WP  </v>
      </c>
      <c r="BE799">
        <v>1</v>
      </c>
      <c r="BG799">
        <v>0</v>
      </c>
      <c r="BH799">
        <v>0</v>
      </c>
      <c r="BI799">
        <v>0</v>
      </c>
      <c r="BJ799">
        <v>1350</v>
      </c>
      <c r="BK799">
        <v>-50</v>
      </c>
      <c r="BL799" t="s">
        <v>180</v>
      </c>
      <c r="BM799">
        <v>1</v>
      </c>
      <c r="BN799">
        <v>1</v>
      </c>
      <c r="BO799">
        <v>1</v>
      </c>
      <c r="BP799">
        <v>0</v>
      </c>
      <c r="BS799">
        <v>0.04</v>
      </c>
      <c r="BT799">
        <v>0</v>
      </c>
      <c r="BU799">
        <v>0</v>
      </c>
      <c r="CE799" t="str">
        <f>"20:20:36.893"</f>
        <v>20:20:36.893</v>
      </c>
      <c r="CF799">
        <v>893325116</v>
      </c>
      <c r="CS799">
        <v>3</v>
      </c>
      <c r="CT799">
        <v>2</v>
      </c>
      <c r="CU799">
        <v>0</v>
      </c>
      <c r="CV799">
        <v>2</v>
      </c>
      <c r="CW799">
        <v>0</v>
      </c>
      <c r="CX799">
        <v>6</v>
      </c>
      <c r="CY799">
        <v>7</v>
      </c>
      <c r="CZ799" t="s">
        <v>131</v>
      </c>
      <c r="DA799">
        <v>404</v>
      </c>
      <c r="DB799">
        <v>0</v>
      </c>
      <c r="DC799" t="s">
        <v>152</v>
      </c>
      <c r="DD799" t="s">
        <v>153</v>
      </c>
      <c r="DG799">
        <v>13945364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25">
      <c r="A800" t="str">
        <f>"10/06/2022 20:20:37.258"</f>
        <v>10/06/2022 20:20:37.258</v>
      </c>
      <c r="C800" t="str">
        <f t="shared" si="86"/>
        <v>FFDFD3C0</v>
      </c>
      <c r="D800" t="s">
        <v>134</v>
      </c>
      <c r="E800">
        <v>5</v>
      </c>
      <c r="F800">
        <v>1005</v>
      </c>
      <c r="G800" t="s">
        <v>155</v>
      </c>
      <c r="J800" t="s">
        <v>136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"20:20:36.891"</f>
        <v>20:20:36.891</v>
      </c>
      <c r="T800" t="str">
        <f>"20:20:36.791"</f>
        <v>20:20:36.791</v>
      </c>
      <c r="U800" t="str">
        <f t="shared" si="90"/>
        <v>A8A14F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9</v>
      </c>
      <c r="AF800" t="s">
        <v>145</v>
      </c>
      <c r="AG800">
        <v>0</v>
      </c>
      <c r="AH800">
        <v>3</v>
      </c>
      <c r="AI800">
        <v>1</v>
      </c>
      <c r="AJ800">
        <v>0</v>
      </c>
      <c r="AK800" t="s">
        <v>674</v>
      </c>
      <c r="AL800">
        <v>36.137937999999998</v>
      </c>
      <c r="AM800" t="s">
        <v>675</v>
      </c>
      <c r="AN800">
        <v>-79.924549999999996</v>
      </c>
      <c r="AO800">
        <v>100</v>
      </c>
      <c r="AP800">
        <v>1400</v>
      </c>
      <c r="AQ800" t="s">
        <v>129</v>
      </c>
      <c r="AR800">
        <v>9</v>
      </c>
      <c r="AS800">
        <v>-42</v>
      </c>
      <c r="AT800">
        <v>-576</v>
      </c>
      <c r="BB800" t="str">
        <f t="shared" si="91"/>
        <v>1200</v>
      </c>
      <c r="BC800">
        <v>1</v>
      </c>
      <c r="BD800" t="str">
        <f t="shared" si="87"/>
        <v xml:space="preserve">N655WP  </v>
      </c>
      <c r="BE800">
        <v>1</v>
      </c>
      <c r="BG800">
        <v>0</v>
      </c>
      <c r="BH800">
        <v>0</v>
      </c>
      <c r="BI800">
        <v>0</v>
      </c>
      <c r="BJ800">
        <v>1350</v>
      </c>
      <c r="BK800">
        <v>-50</v>
      </c>
      <c r="BL800" t="s">
        <v>148</v>
      </c>
      <c r="BM800">
        <v>1</v>
      </c>
      <c r="BN800">
        <v>1</v>
      </c>
      <c r="BO800">
        <v>1</v>
      </c>
      <c r="BP800">
        <v>0</v>
      </c>
      <c r="BS800">
        <v>0.08</v>
      </c>
      <c r="BT800">
        <v>0</v>
      </c>
      <c r="BU800">
        <v>0</v>
      </c>
      <c r="CE800" t="str">
        <f>"20:20:36.893"</f>
        <v>20:20:36.893</v>
      </c>
      <c r="CF800">
        <v>893325116</v>
      </c>
      <c r="CS800">
        <v>3</v>
      </c>
      <c r="CT800">
        <v>2</v>
      </c>
      <c r="CU800">
        <v>0</v>
      </c>
      <c r="CV800">
        <v>2</v>
      </c>
      <c r="CW800">
        <v>0</v>
      </c>
      <c r="CX800">
        <v>6</v>
      </c>
      <c r="CY800">
        <v>7</v>
      </c>
      <c r="CZ800" t="s">
        <v>131</v>
      </c>
      <c r="DA800">
        <v>404</v>
      </c>
      <c r="DB800">
        <v>0</v>
      </c>
      <c r="DC800" t="s">
        <v>152</v>
      </c>
      <c r="DD800" t="s">
        <v>153</v>
      </c>
      <c r="DG800">
        <v>13945364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25">
      <c r="A801" t="str">
        <f>"10/06/2022 20:20:38.305"</f>
        <v>10/06/2022 20:20:38.305</v>
      </c>
      <c r="C801" t="str">
        <f t="shared" ref="C801:C826" si="94">"FFDFD3C0"</f>
        <v>FFDFD3C0</v>
      </c>
      <c r="D801" t="s">
        <v>134</v>
      </c>
      <c r="E801">
        <v>4</v>
      </c>
      <c r="F801">
        <v>1004</v>
      </c>
      <c r="G801" t="s">
        <v>135</v>
      </c>
      <c r="J801" t="s">
        <v>136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"20:20:38.047"</f>
        <v>20:20:38.047</v>
      </c>
      <c r="T801" t="str">
        <f>"20:20:37.947"</f>
        <v>20:20:37.947</v>
      </c>
      <c r="U801" t="str">
        <f t="shared" si="90"/>
        <v>A8A14F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9</v>
      </c>
      <c r="AF801" t="s">
        <v>125</v>
      </c>
      <c r="AG801">
        <v>0</v>
      </c>
      <c r="AH801">
        <v>3</v>
      </c>
      <c r="AI801">
        <v>1</v>
      </c>
      <c r="AJ801">
        <v>0</v>
      </c>
      <c r="AK801" t="s">
        <v>676</v>
      </c>
      <c r="AL801">
        <v>36.137701999999997</v>
      </c>
      <c r="AM801" t="s">
        <v>677</v>
      </c>
      <c r="AN801">
        <v>-79.924486000000002</v>
      </c>
      <c r="AO801">
        <v>100</v>
      </c>
      <c r="AP801">
        <v>1400</v>
      </c>
      <c r="AQ801" t="s">
        <v>129</v>
      </c>
      <c r="AR801">
        <v>5</v>
      </c>
      <c r="AS801">
        <v>-41</v>
      </c>
      <c r="AT801">
        <v>-576</v>
      </c>
      <c r="BB801" t="str">
        <f t="shared" si="91"/>
        <v>1200</v>
      </c>
      <c r="BC801">
        <v>1</v>
      </c>
      <c r="BD801" t="str">
        <f t="shared" ref="BD801:BD826" si="95">"N655WP  "</f>
        <v xml:space="preserve">N655WP  </v>
      </c>
      <c r="BE801">
        <v>1</v>
      </c>
      <c r="BG801">
        <v>0</v>
      </c>
      <c r="BH801">
        <v>0</v>
      </c>
      <c r="BI801">
        <v>0</v>
      </c>
      <c r="BJ801">
        <v>1350</v>
      </c>
      <c r="BK801">
        <v>-50</v>
      </c>
      <c r="BL801" t="s">
        <v>180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>"20:20:38.048"</f>
        <v>20:20:38.048</v>
      </c>
      <c r="CF801">
        <v>48212705</v>
      </c>
      <c r="CS801">
        <v>3</v>
      </c>
      <c r="CT801">
        <v>2</v>
      </c>
      <c r="CU801">
        <v>0</v>
      </c>
      <c r="CV801">
        <v>2</v>
      </c>
      <c r="CW801">
        <v>0</v>
      </c>
      <c r="CX801">
        <v>6</v>
      </c>
      <c r="CY801">
        <v>7</v>
      </c>
      <c r="CZ801" t="s">
        <v>131</v>
      </c>
      <c r="DA801">
        <v>404</v>
      </c>
      <c r="DB801">
        <v>0</v>
      </c>
      <c r="DC801" t="s">
        <v>152</v>
      </c>
      <c r="DD801" t="s">
        <v>153</v>
      </c>
      <c r="DG801">
        <v>13945599</v>
      </c>
      <c r="DI801">
        <v>1</v>
      </c>
      <c r="DJ801">
        <v>0</v>
      </c>
      <c r="DK801">
        <v>0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25">
      <c r="A802" t="str">
        <f>"10/06/2022 20:20:38.337"</f>
        <v>10/06/2022 20:20:38.337</v>
      </c>
      <c r="C802" t="str">
        <f t="shared" si="94"/>
        <v>FFDFD3C0</v>
      </c>
      <c r="D802" t="s">
        <v>123</v>
      </c>
      <c r="E802">
        <v>25</v>
      </c>
      <c r="H802">
        <v>100</v>
      </c>
      <c r="I802" t="s">
        <v>124</v>
      </c>
      <c r="J802" t="s">
        <v>125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"20:20:38.047"</f>
        <v>20:20:38.047</v>
      </c>
      <c r="T802" t="str">
        <f>"20:20:37.947"</f>
        <v>20:20:37.947</v>
      </c>
      <c r="U802" t="str">
        <f t="shared" si="90"/>
        <v>A8A14F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9</v>
      </c>
      <c r="AF802" t="s">
        <v>125</v>
      </c>
      <c r="AG802">
        <v>0</v>
      </c>
      <c r="AH802">
        <v>3</v>
      </c>
      <c r="AI802">
        <v>1</v>
      </c>
      <c r="AJ802">
        <v>0</v>
      </c>
      <c r="AK802" t="s">
        <v>676</v>
      </c>
      <c r="AL802">
        <v>36.137701999999997</v>
      </c>
      <c r="AM802" t="s">
        <v>677</v>
      </c>
      <c r="AN802">
        <v>-79.924486000000002</v>
      </c>
      <c r="AO802">
        <v>100</v>
      </c>
      <c r="AP802">
        <v>1400</v>
      </c>
      <c r="AQ802" t="s">
        <v>129</v>
      </c>
      <c r="AR802">
        <v>5</v>
      </c>
      <c r="AS802">
        <v>-41</v>
      </c>
      <c r="AT802">
        <v>-576</v>
      </c>
      <c r="BB802" t="str">
        <f t="shared" si="91"/>
        <v>1200</v>
      </c>
      <c r="BC802">
        <v>1</v>
      </c>
      <c r="BD802" t="str">
        <f t="shared" si="95"/>
        <v xml:space="preserve">N655WP  </v>
      </c>
      <c r="BE802">
        <v>1</v>
      </c>
      <c r="BG802">
        <v>0</v>
      </c>
      <c r="BH802">
        <v>0</v>
      </c>
      <c r="BI802">
        <v>0</v>
      </c>
      <c r="BJ802">
        <v>1350</v>
      </c>
      <c r="BK802">
        <v>-50</v>
      </c>
      <c r="BL802" t="s">
        <v>180</v>
      </c>
      <c r="BM802">
        <v>1</v>
      </c>
      <c r="BN802">
        <v>1</v>
      </c>
      <c r="BO802">
        <v>1</v>
      </c>
      <c r="BP802">
        <v>0</v>
      </c>
      <c r="BS802">
        <v>0</v>
      </c>
      <c r="BT802">
        <v>0</v>
      </c>
      <c r="BU802">
        <v>0</v>
      </c>
      <c r="CE802" t="str">
        <f>"20:20:38.048"</f>
        <v>20:20:38.048</v>
      </c>
      <c r="CF802">
        <v>48212705</v>
      </c>
      <c r="CS802">
        <v>3</v>
      </c>
      <c r="CT802">
        <v>2</v>
      </c>
      <c r="CU802">
        <v>0</v>
      </c>
      <c r="CV802">
        <v>2</v>
      </c>
      <c r="CW802">
        <v>0</v>
      </c>
      <c r="CX802">
        <v>6</v>
      </c>
      <c r="CY802">
        <v>7</v>
      </c>
      <c r="CZ802" t="s">
        <v>131</v>
      </c>
      <c r="DA802">
        <v>404</v>
      </c>
      <c r="DB802">
        <v>0</v>
      </c>
      <c r="DC802" t="s">
        <v>152</v>
      </c>
      <c r="DD802" t="s">
        <v>153</v>
      </c>
      <c r="DG802">
        <v>13945599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25">
      <c r="A803" t="str">
        <f>"10/06/2022 20:20:38.337"</f>
        <v>10/06/2022 20:20:38.337</v>
      </c>
      <c r="C803" t="str">
        <f t="shared" si="94"/>
        <v>FFDFD3C0</v>
      </c>
      <c r="D803" t="s">
        <v>123</v>
      </c>
      <c r="E803">
        <v>27</v>
      </c>
      <c r="H803">
        <v>102</v>
      </c>
      <c r="I803" t="s">
        <v>151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"20:20:38.047"</f>
        <v>20:20:38.047</v>
      </c>
      <c r="T803" t="str">
        <f>"20:20:37.947"</f>
        <v>20:20:37.947</v>
      </c>
      <c r="U803" t="str">
        <f t="shared" si="90"/>
        <v>A8A14F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9</v>
      </c>
      <c r="AF803" t="s">
        <v>125</v>
      </c>
      <c r="AG803">
        <v>0</v>
      </c>
      <c r="AH803">
        <v>3</v>
      </c>
      <c r="AI803">
        <v>1</v>
      </c>
      <c r="AJ803">
        <v>0</v>
      </c>
      <c r="AK803" t="s">
        <v>676</v>
      </c>
      <c r="AL803">
        <v>36.137701999999997</v>
      </c>
      <c r="AM803" t="s">
        <v>677</v>
      </c>
      <c r="AN803">
        <v>-79.924486000000002</v>
      </c>
      <c r="AO803">
        <v>100</v>
      </c>
      <c r="AP803">
        <v>1400</v>
      </c>
      <c r="AQ803" t="s">
        <v>129</v>
      </c>
      <c r="AR803">
        <v>5</v>
      </c>
      <c r="AS803">
        <v>-41</v>
      </c>
      <c r="AT803">
        <v>-576</v>
      </c>
      <c r="BB803" t="str">
        <f t="shared" si="91"/>
        <v>1200</v>
      </c>
      <c r="BC803">
        <v>1</v>
      </c>
      <c r="BD803" t="str">
        <f t="shared" si="95"/>
        <v xml:space="preserve">N655WP  </v>
      </c>
      <c r="BE803">
        <v>1</v>
      </c>
      <c r="BG803">
        <v>0</v>
      </c>
      <c r="BH803">
        <v>0</v>
      </c>
      <c r="BI803">
        <v>0</v>
      </c>
      <c r="BJ803">
        <v>1350</v>
      </c>
      <c r="BK803">
        <v>-50</v>
      </c>
      <c r="BL803" t="s">
        <v>180</v>
      </c>
      <c r="BM803">
        <v>1</v>
      </c>
      <c r="BN803">
        <v>1</v>
      </c>
      <c r="BO803">
        <v>1</v>
      </c>
      <c r="BP803">
        <v>0</v>
      </c>
      <c r="BS803">
        <v>0</v>
      </c>
      <c r="BT803">
        <v>0</v>
      </c>
      <c r="BU803">
        <v>0</v>
      </c>
      <c r="CE803" t="str">
        <f>"20:20:38.048"</f>
        <v>20:20:38.048</v>
      </c>
      <c r="CF803">
        <v>48212705</v>
      </c>
      <c r="CS803">
        <v>3</v>
      </c>
      <c r="CT803">
        <v>2</v>
      </c>
      <c r="CU803">
        <v>0</v>
      </c>
      <c r="CV803">
        <v>2</v>
      </c>
      <c r="CW803">
        <v>0</v>
      </c>
      <c r="CX803">
        <v>6</v>
      </c>
      <c r="CY803">
        <v>7</v>
      </c>
      <c r="CZ803" t="s">
        <v>131</v>
      </c>
      <c r="DA803">
        <v>404</v>
      </c>
      <c r="DB803">
        <v>0</v>
      </c>
      <c r="DC803" t="s">
        <v>152</v>
      </c>
      <c r="DD803" t="s">
        <v>153</v>
      </c>
      <c r="DG803">
        <v>13945599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25">
      <c r="A804" t="str">
        <f>"10/06/2022 20:20:38.337"</f>
        <v>10/06/2022 20:20:38.337</v>
      </c>
      <c r="C804" t="str">
        <f t="shared" si="94"/>
        <v>FFDFD3C0</v>
      </c>
      <c r="D804" t="s">
        <v>134</v>
      </c>
      <c r="E804">
        <v>5</v>
      </c>
      <c r="F804">
        <v>1005</v>
      </c>
      <c r="G804" t="s">
        <v>155</v>
      </c>
      <c r="J804" t="s">
        <v>136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"20:20:38.047"</f>
        <v>20:20:38.047</v>
      </c>
      <c r="T804" t="str">
        <f>"20:20:37.947"</f>
        <v>20:20:37.947</v>
      </c>
      <c r="U804" t="str">
        <f t="shared" si="90"/>
        <v>A8A14F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9</v>
      </c>
      <c r="AF804" t="s">
        <v>145</v>
      </c>
      <c r="AG804">
        <v>0</v>
      </c>
      <c r="AH804">
        <v>3</v>
      </c>
      <c r="AI804">
        <v>1</v>
      </c>
      <c r="AJ804">
        <v>0</v>
      </c>
      <c r="AK804" t="s">
        <v>676</v>
      </c>
      <c r="AL804">
        <v>36.137701999999997</v>
      </c>
      <c r="AM804" t="s">
        <v>677</v>
      </c>
      <c r="AN804">
        <v>-79.924486000000002</v>
      </c>
      <c r="AO804">
        <v>100</v>
      </c>
      <c r="AP804">
        <v>1400</v>
      </c>
      <c r="AQ804" t="s">
        <v>129</v>
      </c>
      <c r="AR804">
        <v>5</v>
      </c>
      <c r="AS804">
        <v>-41</v>
      </c>
      <c r="AT804">
        <v>-576</v>
      </c>
      <c r="BB804" t="str">
        <f t="shared" si="91"/>
        <v>1200</v>
      </c>
      <c r="BC804">
        <v>1</v>
      </c>
      <c r="BD804" t="str">
        <f t="shared" si="95"/>
        <v xml:space="preserve">N655WP  </v>
      </c>
      <c r="BE804">
        <v>1</v>
      </c>
      <c r="BG804">
        <v>0</v>
      </c>
      <c r="BH804">
        <v>0</v>
      </c>
      <c r="BI804">
        <v>0</v>
      </c>
      <c r="BJ804">
        <v>1350</v>
      </c>
      <c r="BK804">
        <v>-50</v>
      </c>
      <c r="BL804" t="s">
        <v>148</v>
      </c>
      <c r="BM804">
        <v>1</v>
      </c>
      <c r="BN804">
        <v>1</v>
      </c>
      <c r="BO804">
        <v>1</v>
      </c>
      <c r="BP804">
        <v>0</v>
      </c>
      <c r="BS804">
        <v>0.08</v>
      </c>
      <c r="BT804">
        <v>0</v>
      </c>
      <c r="BU804">
        <v>0</v>
      </c>
      <c r="CE804" t="str">
        <f>"20:20:38.048"</f>
        <v>20:20:38.048</v>
      </c>
      <c r="CF804">
        <v>48212705</v>
      </c>
      <c r="CS804">
        <v>3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131</v>
      </c>
      <c r="DA804">
        <v>404</v>
      </c>
      <c r="DB804">
        <v>0</v>
      </c>
      <c r="DC804" t="s">
        <v>152</v>
      </c>
      <c r="DD804" t="s">
        <v>153</v>
      </c>
      <c r="DG804">
        <v>13945599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25">
      <c r="A805" t="str">
        <f>"10/06/2022 20:20:39.665"</f>
        <v>10/06/2022 20:20:39.665</v>
      </c>
      <c r="C805" t="str">
        <f t="shared" si="94"/>
        <v>FFDFD3C0</v>
      </c>
      <c r="D805" t="s">
        <v>134</v>
      </c>
      <c r="E805">
        <v>4</v>
      </c>
      <c r="F805">
        <v>1004</v>
      </c>
      <c r="G805" t="s">
        <v>135</v>
      </c>
      <c r="J805" t="s">
        <v>136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"20:20:39.383"</f>
        <v>20:20:39.383</v>
      </c>
      <c r="T805" t="str">
        <f>"20:20:38.383"</f>
        <v>20:20:38.383</v>
      </c>
      <c r="U805" t="str">
        <f t="shared" si="90"/>
        <v>A8A14F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9</v>
      </c>
      <c r="AF805" t="s">
        <v>125</v>
      </c>
      <c r="AG805">
        <v>0</v>
      </c>
      <c r="AH805">
        <v>3</v>
      </c>
      <c r="AI805">
        <v>1</v>
      </c>
      <c r="AJ805">
        <v>0</v>
      </c>
      <c r="AK805" t="s">
        <v>678</v>
      </c>
      <c r="AL805">
        <v>36.137466000000003</v>
      </c>
      <c r="AM805" t="s">
        <v>679</v>
      </c>
      <c r="AN805">
        <v>-79.924507000000006</v>
      </c>
      <c r="AO805">
        <v>100</v>
      </c>
      <c r="AP805">
        <v>1400</v>
      </c>
      <c r="AQ805" t="s">
        <v>129</v>
      </c>
      <c r="AR805">
        <v>2</v>
      </c>
      <c r="AS805">
        <v>-41</v>
      </c>
      <c r="AT805">
        <v>-640</v>
      </c>
      <c r="BB805" t="str">
        <f t="shared" si="91"/>
        <v>1200</v>
      </c>
      <c r="BC805">
        <v>1</v>
      </c>
      <c r="BD805" t="str">
        <f t="shared" si="95"/>
        <v xml:space="preserve">N655WP  </v>
      </c>
      <c r="BE805">
        <v>1</v>
      </c>
      <c r="BG805">
        <v>0</v>
      </c>
      <c r="BH805">
        <v>0</v>
      </c>
      <c r="BI805">
        <v>0</v>
      </c>
      <c r="BJ805">
        <v>1350</v>
      </c>
      <c r="BK805">
        <v>-50</v>
      </c>
      <c r="BL805" t="s">
        <v>180</v>
      </c>
      <c r="BM805">
        <v>1</v>
      </c>
      <c r="BN805">
        <v>1</v>
      </c>
      <c r="BO805">
        <v>1</v>
      </c>
      <c r="BP805">
        <v>0</v>
      </c>
      <c r="BS805">
        <v>0</v>
      </c>
      <c r="BT805">
        <v>0</v>
      </c>
      <c r="BU805">
        <v>0</v>
      </c>
      <c r="CE805" t="str">
        <f>"20:20:39.383"</f>
        <v>20:20:39.383</v>
      </c>
      <c r="CF805">
        <v>383374494</v>
      </c>
      <c r="CS805">
        <v>3</v>
      </c>
      <c r="CT805">
        <v>2</v>
      </c>
      <c r="CU805">
        <v>0</v>
      </c>
      <c r="CV805">
        <v>2</v>
      </c>
      <c r="CW805">
        <v>0</v>
      </c>
      <c r="CX805">
        <v>5</v>
      </c>
      <c r="CY805">
        <v>7</v>
      </c>
      <c r="CZ805" t="s">
        <v>131</v>
      </c>
      <c r="DA805">
        <v>391</v>
      </c>
      <c r="DB805">
        <v>1</v>
      </c>
      <c r="DC805" t="s">
        <v>132</v>
      </c>
      <c r="DD805" t="s">
        <v>133</v>
      </c>
      <c r="DG805">
        <v>8566969</v>
      </c>
      <c r="DI805">
        <v>1</v>
      </c>
      <c r="DJ805">
        <v>0</v>
      </c>
      <c r="DK805">
        <v>0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25">
      <c r="A806" t="str">
        <f>"10/06/2022 20:20:39.665"</f>
        <v>10/06/2022 20:20:39.665</v>
      </c>
      <c r="C806" t="str">
        <f t="shared" si="94"/>
        <v>FFDFD3C0</v>
      </c>
      <c r="D806" t="s">
        <v>123</v>
      </c>
      <c r="E806">
        <v>25</v>
      </c>
      <c r="H806">
        <v>100</v>
      </c>
      <c r="I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"20:20:39.383"</f>
        <v>20:20:39.383</v>
      </c>
      <c r="T806" t="str">
        <f>"20:20:38.383"</f>
        <v>20:20:38.383</v>
      </c>
      <c r="U806" t="str">
        <f t="shared" si="90"/>
        <v>A8A14F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9</v>
      </c>
      <c r="AF806" t="s">
        <v>125</v>
      </c>
      <c r="AG806">
        <v>0</v>
      </c>
      <c r="AH806">
        <v>3</v>
      </c>
      <c r="AI806">
        <v>1</v>
      </c>
      <c r="AJ806">
        <v>0</v>
      </c>
      <c r="AK806" t="s">
        <v>678</v>
      </c>
      <c r="AL806">
        <v>36.137466000000003</v>
      </c>
      <c r="AM806" t="s">
        <v>679</v>
      </c>
      <c r="AN806">
        <v>-79.924507000000006</v>
      </c>
      <c r="AO806">
        <v>100</v>
      </c>
      <c r="AP806">
        <v>1400</v>
      </c>
      <c r="AQ806" t="s">
        <v>129</v>
      </c>
      <c r="AR806">
        <v>2</v>
      </c>
      <c r="AS806">
        <v>-41</v>
      </c>
      <c r="AT806">
        <v>-640</v>
      </c>
      <c r="BB806" t="str">
        <f t="shared" si="91"/>
        <v>1200</v>
      </c>
      <c r="BC806">
        <v>1</v>
      </c>
      <c r="BD806" t="str">
        <f t="shared" si="95"/>
        <v xml:space="preserve">N655WP  </v>
      </c>
      <c r="BE806">
        <v>1</v>
      </c>
      <c r="BG806">
        <v>0</v>
      </c>
      <c r="BH806">
        <v>0</v>
      </c>
      <c r="BI806">
        <v>0</v>
      </c>
      <c r="BJ806">
        <v>1350</v>
      </c>
      <c r="BK806">
        <v>-50</v>
      </c>
      <c r="BL806" t="s">
        <v>180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>"20:20:39.383"</f>
        <v>20:20:39.383</v>
      </c>
      <c r="CF806">
        <v>383374494</v>
      </c>
      <c r="CS806">
        <v>3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131</v>
      </c>
      <c r="DA806">
        <v>391</v>
      </c>
      <c r="DB806">
        <v>1</v>
      </c>
      <c r="DC806" t="s">
        <v>132</v>
      </c>
      <c r="DD806" t="s">
        <v>133</v>
      </c>
      <c r="DG806">
        <v>8566969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25">
      <c r="A807" t="str">
        <f>"10/06/2022 20:20:40.243"</f>
        <v>10/06/2022 20:20:40.243</v>
      </c>
      <c r="C807" t="str">
        <f t="shared" si="94"/>
        <v>FFDFD3C0</v>
      </c>
      <c r="D807" t="s">
        <v>134</v>
      </c>
      <c r="E807">
        <v>5</v>
      </c>
      <c r="F807">
        <v>1005</v>
      </c>
      <c r="G807" t="s">
        <v>155</v>
      </c>
      <c r="J807" t="s">
        <v>136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"20:20:39.938"</f>
        <v>20:20:39.938</v>
      </c>
      <c r="T807" t="str">
        <f>"20:20:39.438"</f>
        <v>20:20:39.438</v>
      </c>
      <c r="U807" t="str">
        <f t="shared" si="90"/>
        <v>A8A14F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9</v>
      </c>
      <c r="AF807" t="s">
        <v>145</v>
      </c>
      <c r="AG807">
        <v>0</v>
      </c>
      <c r="AH807">
        <v>3</v>
      </c>
      <c r="AI807">
        <v>1</v>
      </c>
      <c r="AJ807">
        <v>0</v>
      </c>
      <c r="AK807" t="s">
        <v>616</v>
      </c>
      <c r="AL807">
        <v>36.137380999999998</v>
      </c>
      <c r="AM807" t="s">
        <v>679</v>
      </c>
      <c r="AN807">
        <v>-79.924507000000006</v>
      </c>
      <c r="AO807">
        <v>100</v>
      </c>
      <c r="AP807">
        <v>1400</v>
      </c>
      <c r="AQ807" t="s">
        <v>129</v>
      </c>
      <c r="AR807">
        <v>0</v>
      </c>
      <c r="AS807">
        <v>-40</v>
      </c>
      <c r="AT807">
        <v>-768</v>
      </c>
      <c r="BB807" t="str">
        <f t="shared" si="91"/>
        <v>1200</v>
      </c>
      <c r="BC807">
        <v>1</v>
      </c>
      <c r="BD807" t="str">
        <f t="shared" si="95"/>
        <v xml:space="preserve">N655WP  </v>
      </c>
      <c r="BE807">
        <v>1</v>
      </c>
      <c r="BG807">
        <v>0</v>
      </c>
      <c r="BH807">
        <v>0</v>
      </c>
      <c r="BI807">
        <v>0</v>
      </c>
      <c r="BJ807">
        <v>1325</v>
      </c>
      <c r="BK807">
        <v>-75</v>
      </c>
      <c r="BL807" t="s">
        <v>148</v>
      </c>
      <c r="BM807">
        <v>1</v>
      </c>
      <c r="BN807">
        <v>1</v>
      </c>
      <c r="BO807">
        <v>1</v>
      </c>
      <c r="BP807">
        <v>0</v>
      </c>
      <c r="BS807">
        <v>0.08</v>
      </c>
      <c r="BT807">
        <v>0</v>
      </c>
      <c r="BU807">
        <v>0</v>
      </c>
      <c r="CE807" t="str">
        <f>"20:20:39.938"</f>
        <v>20:20:39.938</v>
      </c>
      <c r="CF807">
        <v>938028756</v>
      </c>
      <c r="CS807">
        <v>3</v>
      </c>
      <c r="CT807">
        <v>2</v>
      </c>
      <c r="CU807">
        <v>0</v>
      </c>
      <c r="CV807">
        <v>2</v>
      </c>
      <c r="CW807">
        <v>0</v>
      </c>
      <c r="CX807">
        <v>7</v>
      </c>
      <c r="CY807">
        <v>7</v>
      </c>
      <c r="CZ807" t="s">
        <v>131</v>
      </c>
      <c r="DA807">
        <v>404</v>
      </c>
      <c r="DB807">
        <v>0</v>
      </c>
      <c r="DC807" t="s">
        <v>152</v>
      </c>
      <c r="DD807" t="s">
        <v>153</v>
      </c>
      <c r="DG807">
        <v>13946005</v>
      </c>
      <c r="DI807">
        <v>1</v>
      </c>
      <c r="DJ807">
        <v>0</v>
      </c>
      <c r="DK807">
        <v>0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25">
      <c r="A808" t="str">
        <f>"10/06/2022 20:20:40.680"</f>
        <v>10/06/2022 20:20:40.680</v>
      </c>
      <c r="C808" t="str">
        <f t="shared" si="94"/>
        <v>FFDFD3C0</v>
      </c>
      <c r="D808" t="s">
        <v>134</v>
      </c>
      <c r="E808">
        <v>4</v>
      </c>
      <c r="F808">
        <v>1004</v>
      </c>
      <c r="G808" t="s">
        <v>135</v>
      </c>
      <c r="J808" t="s">
        <v>136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"20:20:40.461"</f>
        <v>20:20:40.461</v>
      </c>
      <c r="T808" t="str">
        <f>"20:20:40.361"</f>
        <v>20:20:40.361</v>
      </c>
      <c r="U808" t="str">
        <f t="shared" si="90"/>
        <v>A8A14F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9</v>
      </c>
      <c r="AF808" t="s">
        <v>125</v>
      </c>
      <c r="AG808">
        <v>0</v>
      </c>
      <c r="AH808">
        <v>3</v>
      </c>
      <c r="AI808">
        <v>1</v>
      </c>
      <c r="AJ808">
        <v>0</v>
      </c>
      <c r="AK808" t="s">
        <v>680</v>
      </c>
      <c r="AL808">
        <v>36.137251999999997</v>
      </c>
      <c r="AM808" t="s">
        <v>677</v>
      </c>
      <c r="AN808">
        <v>-79.924486000000002</v>
      </c>
      <c r="AO808">
        <v>100</v>
      </c>
      <c r="AP808">
        <v>1300</v>
      </c>
      <c r="AQ808" t="s">
        <v>129</v>
      </c>
      <c r="AR808">
        <v>-2</v>
      </c>
      <c r="AS808">
        <v>-40</v>
      </c>
      <c r="AT808">
        <v>-704</v>
      </c>
      <c r="BB808" t="str">
        <f t="shared" si="91"/>
        <v>1200</v>
      </c>
      <c r="BC808">
        <v>1</v>
      </c>
      <c r="BD808" t="str">
        <f t="shared" si="95"/>
        <v xml:space="preserve">N655WP  </v>
      </c>
      <c r="BE808">
        <v>1</v>
      </c>
      <c r="BG808">
        <v>0</v>
      </c>
      <c r="BH808">
        <v>0</v>
      </c>
      <c r="BI808">
        <v>0</v>
      </c>
      <c r="BJ808">
        <v>1225</v>
      </c>
      <c r="BK808">
        <v>-75</v>
      </c>
      <c r="BL808" t="s">
        <v>180</v>
      </c>
      <c r="BM808">
        <v>1</v>
      </c>
      <c r="BN808">
        <v>1</v>
      </c>
      <c r="BO808">
        <v>1</v>
      </c>
      <c r="BP808">
        <v>0</v>
      </c>
      <c r="BS808">
        <v>0</v>
      </c>
      <c r="BT808">
        <v>0</v>
      </c>
      <c r="BU808">
        <v>0</v>
      </c>
      <c r="CE808" t="str">
        <f>"20:20:40.463"</f>
        <v>20:20:40.463</v>
      </c>
      <c r="CF808">
        <v>462977645</v>
      </c>
      <c r="CS808">
        <v>3</v>
      </c>
      <c r="CT808">
        <v>2</v>
      </c>
      <c r="CU808">
        <v>0</v>
      </c>
      <c r="CV808">
        <v>2</v>
      </c>
      <c r="CW808">
        <v>0</v>
      </c>
      <c r="CX808">
        <v>7</v>
      </c>
      <c r="CY808">
        <v>7</v>
      </c>
      <c r="CZ808" t="s">
        <v>131</v>
      </c>
      <c r="DA808">
        <v>404</v>
      </c>
      <c r="DB808">
        <v>0</v>
      </c>
      <c r="DC808" t="s">
        <v>152</v>
      </c>
      <c r="DD808" t="s">
        <v>153</v>
      </c>
      <c r="DG808">
        <v>13946123</v>
      </c>
      <c r="DI808">
        <v>1</v>
      </c>
      <c r="DJ808">
        <v>0</v>
      </c>
      <c r="DK808">
        <v>0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25">
      <c r="A809" t="str">
        <f>"10/06/2022 20:20:40.696"</f>
        <v>10/06/2022 20:20:40.696</v>
      </c>
      <c r="C809" t="str">
        <f t="shared" si="94"/>
        <v>FFDFD3C0</v>
      </c>
      <c r="D809" t="s">
        <v>123</v>
      </c>
      <c r="E809">
        <v>25</v>
      </c>
      <c r="H809">
        <v>100</v>
      </c>
      <c r="I809" t="s">
        <v>124</v>
      </c>
      <c r="J809" t="s">
        <v>125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"20:20:40.461"</f>
        <v>20:20:40.461</v>
      </c>
      <c r="T809" t="str">
        <f>"20:20:40.361"</f>
        <v>20:20:40.361</v>
      </c>
      <c r="U809" t="str">
        <f t="shared" si="90"/>
        <v>A8A14F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9</v>
      </c>
      <c r="AF809" t="s">
        <v>125</v>
      </c>
      <c r="AG809">
        <v>0</v>
      </c>
      <c r="AH809">
        <v>3</v>
      </c>
      <c r="AI809">
        <v>1</v>
      </c>
      <c r="AJ809">
        <v>0</v>
      </c>
      <c r="AK809" t="s">
        <v>680</v>
      </c>
      <c r="AL809">
        <v>36.137251999999997</v>
      </c>
      <c r="AM809" t="s">
        <v>677</v>
      </c>
      <c r="AN809">
        <v>-79.924486000000002</v>
      </c>
      <c r="AO809">
        <v>100</v>
      </c>
      <c r="AP809">
        <v>1300</v>
      </c>
      <c r="AQ809" t="s">
        <v>129</v>
      </c>
      <c r="AR809">
        <v>-2</v>
      </c>
      <c r="AS809">
        <v>-40</v>
      </c>
      <c r="AT809">
        <v>-704</v>
      </c>
      <c r="BB809" t="str">
        <f t="shared" si="91"/>
        <v>1200</v>
      </c>
      <c r="BC809">
        <v>1</v>
      </c>
      <c r="BD809" t="str">
        <f t="shared" si="95"/>
        <v xml:space="preserve">N655WP  </v>
      </c>
      <c r="BE809">
        <v>1</v>
      </c>
      <c r="BG809">
        <v>0</v>
      </c>
      <c r="BH809">
        <v>0</v>
      </c>
      <c r="BI809">
        <v>0</v>
      </c>
      <c r="BJ809">
        <v>1225</v>
      </c>
      <c r="BK809">
        <v>-75</v>
      </c>
      <c r="BL809" t="s">
        <v>180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>"20:20:40.463"</f>
        <v>20:20:40.463</v>
      </c>
      <c r="CF809">
        <v>462977645</v>
      </c>
      <c r="CS809">
        <v>3</v>
      </c>
      <c r="CT809">
        <v>2</v>
      </c>
      <c r="CU809">
        <v>0</v>
      </c>
      <c r="CV809">
        <v>2</v>
      </c>
      <c r="CW809">
        <v>0</v>
      </c>
      <c r="CX809">
        <v>7</v>
      </c>
      <c r="CY809">
        <v>7</v>
      </c>
      <c r="CZ809" t="s">
        <v>131</v>
      </c>
      <c r="DA809">
        <v>404</v>
      </c>
      <c r="DB809">
        <v>0</v>
      </c>
      <c r="DC809" t="s">
        <v>152</v>
      </c>
      <c r="DD809" t="s">
        <v>153</v>
      </c>
      <c r="DG809">
        <v>13946123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25">
      <c r="A810" t="str">
        <f>"10/06/2022 20:20:40.759"</f>
        <v>10/06/2022 20:20:40.759</v>
      </c>
      <c r="C810" t="str">
        <f t="shared" si="94"/>
        <v>FFDFD3C0</v>
      </c>
      <c r="D810" t="s">
        <v>123</v>
      </c>
      <c r="E810">
        <v>27</v>
      </c>
      <c r="H810">
        <v>102</v>
      </c>
      <c r="I810" t="s">
        <v>151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"20:20:40.461"</f>
        <v>20:20:40.461</v>
      </c>
      <c r="T810" t="str">
        <f>"20:20:40.361"</f>
        <v>20:20:40.361</v>
      </c>
      <c r="U810" t="str">
        <f t="shared" si="90"/>
        <v>A8A14F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9</v>
      </c>
      <c r="AF810" t="s">
        <v>125</v>
      </c>
      <c r="AG810">
        <v>0</v>
      </c>
      <c r="AH810">
        <v>3</v>
      </c>
      <c r="AI810">
        <v>1</v>
      </c>
      <c r="AJ810">
        <v>0</v>
      </c>
      <c r="AK810" t="s">
        <v>680</v>
      </c>
      <c r="AL810">
        <v>36.137251999999997</v>
      </c>
      <c r="AM810" t="s">
        <v>677</v>
      </c>
      <c r="AN810">
        <v>-79.924486000000002</v>
      </c>
      <c r="AO810">
        <v>100</v>
      </c>
      <c r="AP810">
        <v>1300</v>
      </c>
      <c r="AQ810" t="s">
        <v>129</v>
      </c>
      <c r="AR810">
        <v>-2</v>
      </c>
      <c r="AS810">
        <v>-40</v>
      </c>
      <c r="AT810">
        <v>-704</v>
      </c>
      <c r="BB810" t="str">
        <f t="shared" si="91"/>
        <v>1200</v>
      </c>
      <c r="BC810">
        <v>1</v>
      </c>
      <c r="BD810" t="str">
        <f t="shared" si="95"/>
        <v xml:space="preserve">N655WP  </v>
      </c>
      <c r="BE810">
        <v>1</v>
      </c>
      <c r="BG810">
        <v>0</v>
      </c>
      <c r="BH810">
        <v>0</v>
      </c>
      <c r="BI810">
        <v>0</v>
      </c>
      <c r="BJ810">
        <v>1225</v>
      </c>
      <c r="BK810">
        <v>-75</v>
      </c>
      <c r="BL810" t="s">
        <v>180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>"20:20:40.463"</f>
        <v>20:20:40.463</v>
      </c>
      <c r="CF810">
        <v>462977645</v>
      </c>
      <c r="CS810">
        <v>3</v>
      </c>
      <c r="CT810">
        <v>2</v>
      </c>
      <c r="CU810">
        <v>0</v>
      </c>
      <c r="CV810">
        <v>2</v>
      </c>
      <c r="CW810">
        <v>0</v>
      </c>
      <c r="CX810">
        <v>7</v>
      </c>
      <c r="CY810">
        <v>7</v>
      </c>
      <c r="CZ810" t="s">
        <v>131</v>
      </c>
      <c r="DA810">
        <v>404</v>
      </c>
      <c r="DB810">
        <v>0</v>
      </c>
      <c r="DC810" t="s">
        <v>152</v>
      </c>
      <c r="DD810" t="s">
        <v>153</v>
      </c>
      <c r="DG810">
        <v>13946123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25">
      <c r="A811" t="str">
        <f>"10/06/2022 20:20:41.868"</f>
        <v>10/06/2022 20:20:41.868</v>
      </c>
      <c r="C811" t="str">
        <f t="shared" si="94"/>
        <v>FFDFD3C0</v>
      </c>
      <c r="D811" t="s">
        <v>134</v>
      </c>
      <c r="E811">
        <v>4</v>
      </c>
      <c r="F811">
        <v>1004</v>
      </c>
      <c r="G811" t="s">
        <v>135</v>
      </c>
      <c r="J811" t="s">
        <v>136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"20:20:41.523"</f>
        <v>20:20:41.523</v>
      </c>
      <c r="T811" t="str">
        <f>"20:20:41.423"</f>
        <v>20:20:41.423</v>
      </c>
      <c r="U811" t="str">
        <f t="shared" si="90"/>
        <v>A8A14F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9</v>
      </c>
      <c r="AF811" t="s">
        <v>125</v>
      </c>
      <c r="AG811">
        <v>0</v>
      </c>
      <c r="AH811">
        <v>3</v>
      </c>
      <c r="AI811">
        <v>1</v>
      </c>
      <c r="AJ811">
        <v>0</v>
      </c>
      <c r="AK811" t="s">
        <v>681</v>
      </c>
      <c r="AL811">
        <v>36.137059000000001</v>
      </c>
      <c r="AM811" t="s">
        <v>682</v>
      </c>
      <c r="AN811">
        <v>-79.924571999999998</v>
      </c>
      <c r="AO811">
        <v>100</v>
      </c>
      <c r="AP811">
        <v>1300</v>
      </c>
      <c r="AQ811" t="s">
        <v>129</v>
      </c>
      <c r="AR811">
        <v>-5</v>
      </c>
      <c r="AS811">
        <v>-39</v>
      </c>
      <c r="AT811">
        <v>-704</v>
      </c>
      <c r="BB811" t="str">
        <f t="shared" si="91"/>
        <v>1200</v>
      </c>
      <c r="BC811">
        <v>1</v>
      </c>
      <c r="BD811" t="str">
        <f t="shared" si="95"/>
        <v xml:space="preserve">N655WP  </v>
      </c>
      <c r="BE811">
        <v>1</v>
      </c>
      <c r="BG811">
        <v>0</v>
      </c>
      <c r="BH811">
        <v>0</v>
      </c>
      <c r="BI811">
        <v>0</v>
      </c>
      <c r="BJ811">
        <v>1300</v>
      </c>
      <c r="BK811">
        <v>0</v>
      </c>
      <c r="BL811" t="s">
        <v>180</v>
      </c>
      <c r="BM811">
        <v>1</v>
      </c>
      <c r="BN811">
        <v>1</v>
      </c>
      <c r="BO811">
        <v>1</v>
      </c>
      <c r="BP811">
        <v>0</v>
      </c>
      <c r="BS811">
        <v>0</v>
      </c>
      <c r="BT811">
        <v>0</v>
      </c>
      <c r="BU811">
        <v>0</v>
      </c>
      <c r="CE811" t="str">
        <f>"20:20:41.528"</f>
        <v>20:20:41.528</v>
      </c>
      <c r="CF811">
        <v>527873985</v>
      </c>
      <c r="CS811">
        <v>3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131</v>
      </c>
      <c r="DA811">
        <v>404</v>
      </c>
      <c r="DB811">
        <v>0</v>
      </c>
      <c r="DC811" t="s">
        <v>152</v>
      </c>
      <c r="DD811" t="s">
        <v>153</v>
      </c>
      <c r="DG811">
        <v>13946356</v>
      </c>
      <c r="DI811">
        <v>1</v>
      </c>
      <c r="DJ811">
        <v>0</v>
      </c>
      <c r="DK811">
        <v>0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25">
      <c r="A812" t="str">
        <f>"10/06/2022 20:20:41.868"</f>
        <v>10/06/2022 20:20:41.868</v>
      </c>
      <c r="C812" t="str">
        <f t="shared" si="94"/>
        <v>FFDFD3C0</v>
      </c>
      <c r="D812" t="s">
        <v>123</v>
      </c>
      <c r="E812">
        <v>25</v>
      </c>
      <c r="H812">
        <v>100</v>
      </c>
      <c r="I812" t="s">
        <v>124</v>
      </c>
      <c r="J812" t="s">
        <v>125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"20:20:41.523"</f>
        <v>20:20:41.523</v>
      </c>
      <c r="T812" t="str">
        <f>"20:20:41.423"</f>
        <v>20:20:41.423</v>
      </c>
      <c r="U812" t="str">
        <f t="shared" si="90"/>
        <v>A8A14F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9</v>
      </c>
      <c r="AF812" t="s">
        <v>125</v>
      </c>
      <c r="AG812">
        <v>0</v>
      </c>
      <c r="AH812">
        <v>3</v>
      </c>
      <c r="AI812">
        <v>1</v>
      </c>
      <c r="AJ812">
        <v>0</v>
      </c>
      <c r="AK812" t="s">
        <v>681</v>
      </c>
      <c r="AL812">
        <v>36.137059000000001</v>
      </c>
      <c r="AM812" t="s">
        <v>682</v>
      </c>
      <c r="AN812">
        <v>-79.924571999999998</v>
      </c>
      <c r="AO812">
        <v>100</v>
      </c>
      <c r="AP812">
        <v>1300</v>
      </c>
      <c r="AQ812" t="s">
        <v>129</v>
      </c>
      <c r="AR812">
        <v>-5</v>
      </c>
      <c r="AS812">
        <v>-39</v>
      </c>
      <c r="AT812">
        <v>-704</v>
      </c>
      <c r="BB812" t="str">
        <f t="shared" si="91"/>
        <v>1200</v>
      </c>
      <c r="BC812">
        <v>1</v>
      </c>
      <c r="BD812" t="str">
        <f t="shared" si="95"/>
        <v xml:space="preserve">N655WP  </v>
      </c>
      <c r="BE812">
        <v>1</v>
      </c>
      <c r="BG812">
        <v>0</v>
      </c>
      <c r="BH812">
        <v>0</v>
      </c>
      <c r="BI812">
        <v>0</v>
      </c>
      <c r="BJ812">
        <v>1300</v>
      </c>
      <c r="BK812">
        <v>0</v>
      </c>
      <c r="BL812" t="s">
        <v>180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>"20:20:41.528"</f>
        <v>20:20:41.528</v>
      </c>
      <c r="CF812">
        <v>527873985</v>
      </c>
      <c r="CS812">
        <v>3</v>
      </c>
      <c r="CT812">
        <v>2</v>
      </c>
      <c r="CU812">
        <v>0</v>
      </c>
      <c r="CV812">
        <v>2</v>
      </c>
      <c r="CW812">
        <v>0</v>
      </c>
      <c r="CX812">
        <v>7</v>
      </c>
      <c r="CY812">
        <v>7</v>
      </c>
      <c r="CZ812" t="s">
        <v>131</v>
      </c>
      <c r="DA812">
        <v>404</v>
      </c>
      <c r="DB812">
        <v>0</v>
      </c>
      <c r="DC812" t="s">
        <v>152</v>
      </c>
      <c r="DD812" t="s">
        <v>153</v>
      </c>
      <c r="DG812">
        <v>13946356</v>
      </c>
      <c r="DI812">
        <v>1</v>
      </c>
      <c r="DJ812">
        <v>0</v>
      </c>
      <c r="DK812">
        <v>1</v>
      </c>
      <c r="DL812">
        <v>0</v>
      </c>
      <c r="DM812">
        <v>0</v>
      </c>
      <c r="DN812">
        <v>1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25">
      <c r="A813" t="str">
        <f>"10/06/2022 20:20:41.868"</f>
        <v>10/06/2022 20:20:41.868</v>
      </c>
      <c r="C813" t="str">
        <f t="shared" si="94"/>
        <v>FFDFD3C0</v>
      </c>
      <c r="D813" t="s">
        <v>123</v>
      </c>
      <c r="E813">
        <v>27</v>
      </c>
      <c r="H813">
        <v>102</v>
      </c>
      <c r="I813" t="s">
        <v>151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"20:20:41.523"</f>
        <v>20:20:41.523</v>
      </c>
      <c r="T813" t="str">
        <f>"20:20:41.423"</f>
        <v>20:20:41.423</v>
      </c>
      <c r="U813" t="str">
        <f t="shared" si="90"/>
        <v>A8A14F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9</v>
      </c>
      <c r="AF813" t="s">
        <v>125</v>
      </c>
      <c r="AG813">
        <v>0</v>
      </c>
      <c r="AH813">
        <v>3</v>
      </c>
      <c r="AI813">
        <v>1</v>
      </c>
      <c r="AJ813">
        <v>0</v>
      </c>
      <c r="AK813" t="s">
        <v>681</v>
      </c>
      <c r="AL813">
        <v>36.137059000000001</v>
      </c>
      <c r="AM813" t="s">
        <v>682</v>
      </c>
      <c r="AN813">
        <v>-79.924571999999998</v>
      </c>
      <c r="AO813">
        <v>100</v>
      </c>
      <c r="AP813">
        <v>1300</v>
      </c>
      <c r="AQ813" t="s">
        <v>129</v>
      </c>
      <c r="AR813">
        <v>-5</v>
      </c>
      <c r="AS813">
        <v>-39</v>
      </c>
      <c r="AT813">
        <v>-704</v>
      </c>
      <c r="BB813" t="str">
        <f t="shared" si="91"/>
        <v>1200</v>
      </c>
      <c r="BC813">
        <v>1</v>
      </c>
      <c r="BD813" t="str">
        <f t="shared" si="95"/>
        <v xml:space="preserve">N655WP  </v>
      </c>
      <c r="BE813">
        <v>1</v>
      </c>
      <c r="BG813">
        <v>0</v>
      </c>
      <c r="BH813">
        <v>0</v>
      </c>
      <c r="BI813">
        <v>0</v>
      </c>
      <c r="BJ813">
        <v>1300</v>
      </c>
      <c r="BK813">
        <v>0</v>
      </c>
      <c r="BL813" t="s">
        <v>180</v>
      </c>
      <c r="BM813">
        <v>1</v>
      </c>
      <c r="BN813">
        <v>1</v>
      </c>
      <c r="BO813">
        <v>1</v>
      </c>
      <c r="BP813">
        <v>0</v>
      </c>
      <c r="BS813">
        <v>0</v>
      </c>
      <c r="BT813">
        <v>0</v>
      </c>
      <c r="BU813">
        <v>0</v>
      </c>
      <c r="CE813" t="str">
        <f>"20:20:41.528"</f>
        <v>20:20:41.528</v>
      </c>
      <c r="CF813">
        <v>527873985</v>
      </c>
      <c r="CS813">
        <v>3</v>
      </c>
      <c r="CT813">
        <v>2</v>
      </c>
      <c r="CU813">
        <v>0</v>
      </c>
      <c r="CV813">
        <v>2</v>
      </c>
      <c r="CW813">
        <v>0</v>
      </c>
      <c r="CX813">
        <v>7</v>
      </c>
      <c r="CY813">
        <v>7</v>
      </c>
      <c r="CZ813" t="s">
        <v>131</v>
      </c>
      <c r="DA813">
        <v>404</v>
      </c>
      <c r="DB813">
        <v>0</v>
      </c>
      <c r="DC813" t="s">
        <v>152</v>
      </c>
      <c r="DD813" t="s">
        <v>153</v>
      </c>
      <c r="DG813">
        <v>13946356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25">
      <c r="A814" t="str">
        <f>"10/06/2022 20:20:41.868"</f>
        <v>10/06/2022 20:20:41.868</v>
      </c>
      <c r="C814" t="str">
        <f t="shared" si="94"/>
        <v>FFDFD3C0</v>
      </c>
      <c r="D814" t="s">
        <v>134</v>
      </c>
      <c r="E814">
        <v>5</v>
      </c>
      <c r="F814">
        <v>1005</v>
      </c>
      <c r="G814" t="s">
        <v>155</v>
      </c>
      <c r="J814" t="s">
        <v>136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"20:20:41.523"</f>
        <v>20:20:41.523</v>
      </c>
      <c r="T814" t="str">
        <f>"20:20:41.423"</f>
        <v>20:20:41.423</v>
      </c>
      <c r="U814" t="str">
        <f t="shared" si="90"/>
        <v>A8A14F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9</v>
      </c>
      <c r="AF814" t="s">
        <v>145</v>
      </c>
      <c r="AG814">
        <v>0</v>
      </c>
      <c r="AH814">
        <v>3</v>
      </c>
      <c r="AI814">
        <v>1</v>
      </c>
      <c r="AJ814">
        <v>0</v>
      </c>
      <c r="AK814" t="s">
        <v>681</v>
      </c>
      <c r="AL814">
        <v>36.137059000000001</v>
      </c>
      <c r="AM814" t="s">
        <v>682</v>
      </c>
      <c r="AN814">
        <v>-79.924571999999998</v>
      </c>
      <c r="AO814">
        <v>100</v>
      </c>
      <c r="AP814">
        <v>1300</v>
      </c>
      <c r="AQ814" t="s">
        <v>129</v>
      </c>
      <c r="AR814">
        <v>-5</v>
      </c>
      <c r="AS814">
        <v>-39</v>
      </c>
      <c r="AT814">
        <v>-704</v>
      </c>
      <c r="BB814" t="str">
        <f t="shared" si="91"/>
        <v>1200</v>
      </c>
      <c r="BC814">
        <v>1</v>
      </c>
      <c r="BD814" t="str">
        <f t="shared" si="95"/>
        <v xml:space="preserve">N655WP  </v>
      </c>
      <c r="BE814">
        <v>1</v>
      </c>
      <c r="BG814">
        <v>0</v>
      </c>
      <c r="BH814">
        <v>0</v>
      </c>
      <c r="BI814">
        <v>0</v>
      </c>
      <c r="BJ814">
        <v>1300</v>
      </c>
      <c r="BK814">
        <v>0</v>
      </c>
      <c r="BL814" t="s">
        <v>148</v>
      </c>
      <c r="BM814">
        <v>1</v>
      </c>
      <c r="BN814">
        <v>1</v>
      </c>
      <c r="BO814">
        <v>1</v>
      </c>
      <c r="BP814">
        <v>0</v>
      </c>
      <c r="BS814">
        <v>0.12</v>
      </c>
      <c r="BT814">
        <v>0</v>
      </c>
      <c r="BU814">
        <v>0</v>
      </c>
      <c r="CE814" t="str">
        <f>"20:20:41.528"</f>
        <v>20:20:41.528</v>
      </c>
      <c r="CF814">
        <v>527873985</v>
      </c>
      <c r="CS814">
        <v>3</v>
      </c>
      <c r="CT814">
        <v>2</v>
      </c>
      <c r="CU814">
        <v>0</v>
      </c>
      <c r="CV814">
        <v>2</v>
      </c>
      <c r="CW814">
        <v>0</v>
      </c>
      <c r="CX814">
        <v>7</v>
      </c>
      <c r="CY814">
        <v>7</v>
      </c>
      <c r="CZ814" t="s">
        <v>131</v>
      </c>
      <c r="DA814">
        <v>404</v>
      </c>
      <c r="DB814">
        <v>0</v>
      </c>
      <c r="DC814" t="s">
        <v>152</v>
      </c>
      <c r="DD814" t="s">
        <v>153</v>
      </c>
      <c r="DG814">
        <v>13946356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1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25">
      <c r="A815" t="str">
        <f>"10/06/2022 20:20:42.712"</f>
        <v>10/06/2022 20:20:42.712</v>
      </c>
      <c r="C815" t="str">
        <f t="shared" si="94"/>
        <v>FFDFD3C0</v>
      </c>
      <c r="D815" t="s">
        <v>134</v>
      </c>
      <c r="E815">
        <v>4</v>
      </c>
      <c r="F815">
        <v>1004</v>
      </c>
      <c r="G815" t="s">
        <v>135</v>
      </c>
      <c r="J815" t="s">
        <v>136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"20:20:42.500"</f>
        <v>20:20:42.500</v>
      </c>
      <c r="T815" t="str">
        <f>"20:20:42.400"</f>
        <v>20:20:42.400</v>
      </c>
      <c r="U815" t="str">
        <f t="shared" si="90"/>
        <v>A8A14F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9</v>
      </c>
      <c r="AF815" t="s">
        <v>125</v>
      </c>
      <c r="AG815">
        <v>0</v>
      </c>
      <c r="AH815">
        <v>3</v>
      </c>
      <c r="AI815">
        <v>1</v>
      </c>
      <c r="AJ815">
        <v>0</v>
      </c>
      <c r="AK815" t="s">
        <v>683</v>
      </c>
      <c r="AL815">
        <v>36.13693</v>
      </c>
      <c r="AM815" t="s">
        <v>675</v>
      </c>
      <c r="AN815">
        <v>-79.924549999999996</v>
      </c>
      <c r="AO815">
        <v>100</v>
      </c>
      <c r="AP815">
        <v>1300</v>
      </c>
      <c r="AQ815" t="s">
        <v>129</v>
      </c>
      <c r="AR815">
        <v>-6</v>
      </c>
      <c r="AS815">
        <v>-39</v>
      </c>
      <c r="AT815">
        <v>-640</v>
      </c>
      <c r="BB815" t="str">
        <f t="shared" si="91"/>
        <v>1200</v>
      </c>
      <c r="BC815">
        <v>1</v>
      </c>
      <c r="BD815" t="str">
        <f t="shared" si="95"/>
        <v xml:space="preserve">N655WP  </v>
      </c>
      <c r="BE815">
        <v>1</v>
      </c>
      <c r="BG815">
        <v>0</v>
      </c>
      <c r="BH815">
        <v>0</v>
      </c>
      <c r="BI815">
        <v>0</v>
      </c>
      <c r="BJ815">
        <v>1300</v>
      </c>
      <c r="BK815">
        <v>0</v>
      </c>
      <c r="BL815" t="s">
        <v>180</v>
      </c>
      <c r="BM815">
        <v>1</v>
      </c>
      <c r="BN815">
        <v>1</v>
      </c>
      <c r="BO815">
        <v>1</v>
      </c>
      <c r="BP815">
        <v>0</v>
      </c>
      <c r="BS815">
        <v>0</v>
      </c>
      <c r="BT815">
        <v>0</v>
      </c>
      <c r="BU815">
        <v>0</v>
      </c>
      <c r="CE815" t="str">
        <f>"20:20:42.503"</f>
        <v>20:20:42.503</v>
      </c>
      <c r="CF815">
        <v>502779077</v>
      </c>
      <c r="CS815">
        <v>3</v>
      </c>
      <c r="CT815">
        <v>2</v>
      </c>
      <c r="CU815">
        <v>0</v>
      </c>
      <c r="CV815">
        <v>2</v>
      </c>
      <c r="CW815">
        <v>0</v>
      </c>
      <c r="CX815">
        <v>7</v>
      </c>
      <c r="CY815">
        <v>7</v>
      </c>
      <c r="CZ815" t="s">
        <v>131</v>
      </c>
      <c r="DA815">
        <v>404</v>
      </c>
      <c r="DB815">
        <v>0</v>
      </c>
      <c r="DC815" t="s">
        <v>152</v>
      </c>
      <c r="DD815" t="s">
        <v>153</v>
      </c>
      <c r="DG815">
        <v>13946568</v>
      </c>
      <c r="DI815">
        <v>1</v>
      </c>
      <c r="DJ815">
        <v>0</v>
      </c>
      <c r="DK815">
        <v>0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25">
      <c r="A816" t="str">
        <f>"10/06/2022 20:20:42.712"</f>
        <v>10/06/2022 20:20:42.712</v>
      </c>
      <c r="C816" t="str">
        <f t="shared" si="94"/>
        <v>FFDFD3C0</v>
      </c>
      <c r="D816" t="s">
        <v>123</v>
      </c>
      <c r="E816">
        <v>25</v>
      </c>
      <c r="H816">
        <v>100</v>
      </c>
      <c r="I816" t="s">
        <v>124</v>
      </c>
      <c r="J816" t="s">
        <v>125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"20:20:42.500"</f>
        <v>20:20:42.500</v>
      </c>
      <c r="T816" t="str">
        <f>"20:20:42.400"</f>
        <v>20:20:42.400</v>
      </c>
      <c r="U816" t="str">
        <f t="shared" si="90"/>
        <v>A8A14F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9</v>
      </c>
      <c r="AF816" t="s">
        <v>125</v>
      </c>
      <c r="AG816">
        <v>0</v>
      </c>
      <c r="AH816">
        <v>3</v>
      </c>
      <c r="AI816">
        <v>1</v>
      </c>
      <c r="AJ816">
        <v>0</v>
      </c>
      <c r="AK816" t="s">
        <v>683</v>
      </c>
      <c r="AL816">
        <v>36.13693</v>
      </c>
      <c r="AM816" t="s">
        <v>675</v>
      </c>
      <c r="AN816">
        <v>-79.924549999999996</v>
      </c>
      <c r="AO816">
        <v>100</v>
      </c>
      <c r="AP816">
        <v>1300</v>
      </c>
      <c r="AQ816" t="s">
        <v>129</v>
      </c>
      <c r="AR816">
        <v>-6</v>
      </c>
      <c r="AS816">
        <v>-39</v>
      </c>
      <c r="AT816">
        <v>-640</v>
      </c>
      <c r="BB816" t="str">
        <f t="shared" si="91"/>
        <v>1200</v>
      </c>
      <c r="BC816">
        <v>1</v>
      </c>
      <c r="BD816" t="str">
        <f t="shared" si="95"/>
        <v xml:space="preserve">N655WP  </v>
      </c>
      <c r="BE816">
        <v>1</v>
      </c>
      <c r="BG816">
        <v>0</v>
      </c>
      <c r="BH816">
        <v>0</v>
      </c>
      <c r="BI816">
        <v>0</v>
      </c>
      <c r="BJ816">
        <v>1300</v>
      </c>
      <c r="BK816">
        <v>0</v>
      </c>
      <c r="BL816" t="s">
        <v>180</v>
      </c>
      <c r="BM816">
        <v>1</v>
      </c>
      <c r="BN816">
        <v>1</v>
      </c>
      <c r="BO816">
        <v>1</v>
      </c>
      <c r="BP816">
        <v>0</v>
      </c>
      <c r="BS816">
        <v>0</v>
      </c>
      <c r="BT816">
        <v>0</v>
      </c>
      <c r="BU816">
        <v>0</v>
      </c>
      <c r="CE816" t="str">
        <f>"20:20:42.503"</f>
        <v>20:20:42.503</v>
      </c>
      <c r="CF816">
        <v>502779077</v>
      </c>
      <c r="CS816">
        <v>3</v>
      </c>
      <c r="CT816">
        <v>2</v>
      </c>
      <c r="CU816">
        <v>0</v>
      </c>
      <c r="CV816">
        <v>2</v>
      </c>
      <c r="CW816">
        <v>0</v>
      </c>
      <c r="CX816">
        <v>7</v>
      </c>
      <c r="CY816">
        <v>7</v>
      </c>
      <c r="CZ816" t="s">
        <v>131</v>
      </c>
      <c r="DA816">
        <v>404</v>
      </c>
      <c r="DB816">
        <v>0</v>
      </c>
      <c r="DC816" t="s">
        <v>152</v>
      </c>
      <c r="DD816" t="s">
        <v>153</v>
      </c>
      <c r="DG816">
        <v>13946568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25">
      <c r="A817" t="str">
        <f>"10/06/2022 20:20:42.712"</f>
        <v>10/06/2022 20:20:42.712</v>
      </c>
      <c r="C817" t="str">
        <f t="shared" si="94"/>
        <v>FFDFD3C0</v>
      </c>
      <c r="D817" t="s">
        <v>123</v>
      </c>
      <c r="E817">
        <v>27</v>
      </c>
      <c r="H817">
        <v>102</v>
      </c>
      <c r="I817" t="s">
        <v>151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"20:20:42.500"</f>
        <v>20:20:42.500</v>
      </c>
      <c r="T817" t="str">
        <f>"20:20:42.400"</f>
        <v>20:20:42.400</v>
      </c>
      <c r="U817" t="str">
        <f t="shared" si="90"/>
        <v>A8A14F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9</v>
      </c>
      <c r="AF817" t="s">
        <v>125</v>
      </c>
      <c r="AG817">
        <v>0</v>
      </c>
      <c r="AH817">
        <v>3</v>
      </c>
      <c r="AI817">
        <v>1</v>
      </c>
      <c r="AJ817">
        <v>0</v>
      </c>
      <c r="AK817" t="s">
        <v>683</v>
      </c>
      <c r="AL817">
        <v>36.13693</v>
      </c>
      <c r="AM817" t="s">
        <v>675</v>
      </c>
      <c r="AN817">
        <v>-79.924549999999996</v>
      </c>
      <c r="AO817">
        <v>100</v>
      </c>
      <c r="AP817">
        <v>1300</v>
      </c>
      <c r="AQ817" t="s">
        <v>129</v>
      </c>
      <c r="AR817">
        <v>-6</v>
      </c>
      <c r="AS817">
        <v>-39</v>
      </c>
      <c r="AT817">
        <v>-640</v>
      </c>
      <c r="BB817" t="str">
        <f t="shared" si="91"/>
        <v>1200</v>
      </c>
      <c r="BC817">
        <v>1</v>
      </c>
      <c r="BD817" t="str">
        <f t="shared" si="95"/>
        <v xml:space="preserve">N655WP  </v>
      </c>
      <c r="BE817">
        <v>1</v>
      </c>
      <c r="BG817">
        <v>0</v>
      </c>
      <c r="BH817">
        <v>0</v>
      </c>
      <c r="BI817">
        <v>0</v>
      </c>
      <c r="BJ817">
        <v>1300</v>
      </c>
      <c r="BK817">
        <v>0</v>
      </c>
      <c r="BL817" t="s">
        <v>180</v>
      </c>
      <c r="BM817">
        <v>1</v>
      </c>
      <c r="BN817">
        <v>1</v>
      </c>
      <c r="BO817">
        <v>1</v>
      </c>
      <c r="BP817">
        <v>0</v>
      </c>
      <c r="BS817">
        <v>0</v>
      </c>
      <c r="BT817">
        <v>0</v>
      </c>
      <c r="BU817">
        <v>0</v>
      </c>
      <c r="CE817" t="str">
        <f>"20:20:42.503"</f>
        <v>20:20:42.503</v>
      </c>
      <c r="CF817">
        <v>502779077</v>
      </c>
      <c r="CS817">
        <v>3</v>
      </c>
      <c r="CT817">
        <v>2</v>
      </c>
      <c r="CU817">
        <v>0</v>
      </c>
      <c r="CV817">
        <v>2</v>
      </c>
      <c r="CW817">
        <v>0</v>
      </c>
      <c r="CX817">
        <v>7</v>
      </c>
      <c r="CY817">
        <v>7</v>
      </c>
      <c r="CZ817" t="s">
        <v>131</v>
      </c>
      <c r="DA817">
        <v>404</v>
      </c>
      <c r="DB817">
        <v>0</v>
      </c>
      <c r="DC817" t="s">
        <v>152</v>
      </c>
      <c r="DD817" t="s">
        <v>153</v>
      </c>
      <c r="DG817">
        <v>13946568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1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25">
      <c r="A818" t="str">
        <f>"10/06/2022 20:20:42.806"</f>
        <v>10/06/2022 20:20:42.806</v>
      </c>
      <c r="C818" t="str">
        <f t="shared" si="94"/>
        <v>FFDFD3C0</v>
      </c>
      <c r="D818" t="s">
        <v>134</v>
      </c>
      <c r="E818">
        <v>5</v>
      </c>
      <c r="F818">
        <v>1005</v>
      </c>
      <c r="G818" t="s">
        <v>155</v>
      </c>
      <c r="J818" t="s">
        <v>136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"20:20:42.500"</f>
        <v>20:20:42.500</v>
      </c>
      <c r="T818" t="str">
        <f>"20:20:42.400"</f>
        <v>20:20:42.400</v>
      </c>
      <c r="U818" t="str">
        <f t="shared" si="90"/>
        <v>A8A14F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9</v>
      </c>
      <c r="AF818" t="s">
        <v>145</v>
      </c>
      <c r="AG818">
        <v>0</v>
      </c>
      <c r="AH818">
        <v>3</v>
      </c>
      <c r="AI818">
        <v>1</v>
      </c>
      <c r="AJ818">
        <v>0</v>
      </c>
      <c r="AK818" t="s">
        <v>683</v>
      </c>
      <c r="AL818">
        <v>36.13693</v>
      </c>
      <c r="AM818" t="s">
        <v>675</v>
      </c>
      <c r="AN818">
        <v>-79.924549999999996</v>
      </c>
      <c r="AO818">
        <v>100</v>
      </c>
      <c r="AP818">
        <v>1300</v>
      </c>
      <c r="AQ818" t="s">
        <v>129</v>
      </c>
      <c r="AR818">
        <v>-6</v>
      </c>
      <c r="AS818">
        <v>-39</v>
      </c>
      <c r="AT818">
        <v>-640</v>
      </c>
      <c r="BB818" t="str">
        <f t="shared" si="91"/>
        <v>1200</v>
      </c>
      <c r="BC818">
        <v>1</v>
      </c>
      <c r="BD818" t="str">
        <f t="shared" si="95"/>
        <v xml:space="preserve">N655WP  </v>
      </c>
      <c r="BE818">
        <v>1</v>
      </c>
      <c r="BG818">
        <v>0</v>
      </c>
      <c r="BH818">
        <v>0</v>
      </c>
      <c r="BI818">
        <v>0</v>
      </c>
      <c r="BJ818">
        <v>1300</v>
      </c>
      <c r="BK818">
        <v>0</v>
      </c>
      <c r="BL818" t="s">
        <v>148</v>
      </c>
      <c r="BM818">
        <v>1</v>
      </c>
      <c r="BN818">
        <v>1</v>
      </c>
      <c r="BO818">
        <v>1</v>
      </c>
      <c r="BP818">
        <v>0</v>
      </c>
      <c r="BS818">
        <v>0.08</v>
      </c>
      <c r="BT818">
        <v>0</v>
      </c>
      <c r="BU818">
        <v>0</v>
      </c>
      <c r="CE818" t="str">
        <f>"20:20:42.503"</f>
        <v>20:20:42.503</v>
      </c>
      <c r="CF818">
        <v>502779077</v>
      </c>
      <c r="CS818">
        <v>3</v>
      </c>
      <c r="CT818">
        <v>2</v>
      </c>
      <c r="CU818">
        <v>0</v>
      </c>
      <c r="CV818">
        <v>2</v>
      </c>
      <c r="CW818">
        <v>0</v>
      </c>
      <c r="CX818">
        <v>7</v>
      </c>
      <c r="CY818">
        <v>7</v>
      </c>
      <c r="CZ818" t="s">
        <v>131</v>
      </c>
      <c r="DA818">
        <v>404</v>
      </c>
      <c r="DB818">
        <v>0</v>
      </c>
      <c r="DC818" t="s">
        <v>152</v>
      </c>
      <c r="DD818" t="s">
        <v>153</v>
      </c>
      <c r="DG818">
        <v>13946568</v>
      </c>
      <c r="DI818">
        <v>1</v>
      </c>
      <c r="DJ818">
        <v>0</v>
      </c>
      <c r="DK818">
        <v>1</v>
      </c>
      <c r="DL818">
        <v>0</v>
      </c>
      <c r="DM818">
        <v>0</v>
      </c>
      <c r="DN818">
        <v>1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25">
      <c r="A819" t="str">
        <f>"10/06/2022 20:20:43.853"</f>
        <v>10/06/2022 20:20:43.853</v>
      </c>
      <c r="C819" t="str">
        <f t="shared" si="94"/>
        <v>FFDFD3C0</v>
      </c>
      <c r="D819" t="s">
        <v>134</v>
      </c>
      <c r="E819">
        <v>4</v>
      </c>
      <c r="F819">
        <v>1004</v>
      </c>
      <c r="G819" t="s">
        <v>135</v>
      </c>
      <c r="J819" t="s">
        <v>136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"20:20:43.609"</f>
        <v>20:20:43.609</v>
      </c>
      <c r="T819" t="str">
        <f>"20:20:43.309"</f>
        <v>20:20:43.309</v>
      </c>
      <c r="U819" t="str">
        <f t="shared" si="90"/>
        <v>A8A14F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9</v>
      </c>
      <c r="AF819" t="s">
        <v>125</v>
      </c>
      <c r="AG819">
        <v>0</v>
      </c>
      <c r="AH819">
        <v>3</v>
      </c>
      <c r="AI819">
        <v>1</v>
      </c>
      <c r="AJ819">
        <v>0</v>
      </c>
      <c r="AK819" t="s">
        <v>684</v>
      </c>
      <c r="AL819">
        <v>36.136693999999999</v>
      </c>
      <c r="AM819" t="s">
        <v>685</v>
      </c>
      <c r="AN819">
        <v>-79.924593000000002</v>
      </c>
      <c r="AO819">
        <v>100</v>
      </c>
      <c r="AP819">
        <v>1300</v>
      </c>
      <c r="AQ819" t="s">
        <v>129</v>
      </c>
      <c r="AR819">
        <v>-5</v>
      </c>
      <c r="AS819">
        <v>-39</v>
      </c>
      <c r="AT819">
        <v>-640</v>
      </c>
      <c r="BB819" t="str">
        <f t="shared" si="91"/>
        <v>1200</v>
      </c>
      <c r="BC819">
        <v>1</v>
      </c>
      <c r="BD819" t="str">
        <f t="shared" si="95"/>
        <v xml:space="preserve">N655WP  </v>
      </c>
      <c r="BE819">
        <v>1</v>
      </c>
      <c r="BG819">
        <v>0</v>
      </c>
      <c r="BH819">
        <v>0</v>
      </c>
      <c r="BI819">
        <v>0</v>
      </c>
      <c r="BJ819">
        <v>1275</v>
      </c>
      <c r="BK819">
        <v>-25</v>
      </c>
      <c r="BL819" t="s">
        <v>180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>"20:20:43.613"</f>
        <v>20:20:43.613</v>
      </c>
      <c r="CF819">
        <v>612671033</v>
      </c>
      <c r="CS819">
        <v>3</v>
      </c>
      <c r="CT819">
        <v>2</v>
      </c>
      <c r="CU819">
        <v>0</v>
      </c>
      <c r="CV819">
        <v>2</v>
      </c>
      <c r="CW819">
        <v>0</v>
      </c>
      <c r="CX819">
        <v>7</v>
      </c>
      <c r="CY819">
        <v>7</v>
      </c>
      <c r="CZ819" t="s">
        <v>131</v>
      </c>
      <c r="DA819">
        <v>404</v>
      </c>
      <c r="DB819">
        <v>0</v>
      </c>
      <c r="DC819" t="s">
        <v>152</v>
      </c>
      <c r="DD819" t="s">
        <v>153</v>
      </c>
      <c r="DG819">
        <v>13946810</v>
      </c>
      <c r="DI819">
        <v>1</v>
      </c>
      <c r="DJ819">
        <v>0</v>
      </c>
      <c r="DK819">
        <v>0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25">
      <c r="A820" t="str">
        <f>"10/06/2022 20:20:43.853"</f>
        <v>10/06/2022 20:20:43.853</v>
      </c>
      <c r="C820" t="str">
        <f t="shared" si="94"/>
        <v>FFDFD3C0</v>
      </c>
      <c r="D820" t="s">
        <v>123</v>
      </c>
      <c r="E820">
        <v>25</v>
      </c>
      <c r="H820">
        <v>100</v>
      </c>
      <c r="I820" t="s">
        <v>124</v>
      </c>
      <c r="J820" t="s">
        <v>125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"20:20:43.609"</f>
        <v>20:20:43.609</v>
      </c>
      <c r="T820" t="str">
        <f>"20:20:43.309"</f>
        <v>20:20:43.309</v>
      </c>
      <c r="U820" t="str">
        <f t="shared" si="90"/>
        <v>A8A14F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9</v>
      </c>
      <c r="AF820" t="s">
        <v>125</v>
      </c>
      <c r="AG820">
        <v>0</v>
      </c>
      <c r="AH820">
        <v>3</v>
      </c>
      <c r="AI820">
        <v>1</v>
      </c>
      <c r="AJ820">
        <v>0</v>
      </c>
      <c r="AK820" t="s">
        <v>684</v>
      </c>
      <c r="AL820">
        <v>36.136693999999999</v>
      </c>
      <c r="AM820" t="s">
        <v>685</v>
      </c>
      <c r="AN820">
        <v>-79.924593000000002</v>
      </c>
      <c r="AO820">
        <v>100</v>
      </c>
      <c r="AP820">
        <v>1300</v>
      </c>
      <c r="AQ820" t="s">
        <v>129</v>
      </c>
      <c r="AR820">
        <v>-5</v>
      </c>
      <c r="AS820">
        <v>-39</v>
      </c>
      <c r="AT820">
        <v>-640</v>
      </c>
      <c r="BB820" t="str">
        <f t="shared" si="91"/>
        <v>1200</v>
      </c>
      <c r="BC820">
        <v>1</v>
      </c>
      <c r="BD820" t="str">
        <f t="shared" si="95"/>
        <v xml:space="preserve">N655WP  </v>
      </c>
      <c r="BE820">
        <v>1</v>
      </c>
      <c r="BG820">
        <v>0</v>
      </c>
      <c r="BH820">
        <v>0</v>
      </c>
      <c r="BI820">
        <v>0</v>
      </c>
      <c r="BJ820">
        <v>1275</v>
      </c>
      <c r="BK820">
        <v>-25</v>
      </c>
      <c r="BL820" t="s">
        <v>180</v>
      </c>
      <c r="BM820">
        <v>1</v>
      </c>
      <c r="BN820">
        <v>1</v>
      </c>
      <c r="BO820">
        <v>1</v>
      </c>
      <c r="BP820">
        <v>0</v>
      </c>
      <c r="BS820">
        <v>0</v>
      </c>
      <c r="BT820">
        <v>0</v>
      </c>
      <c r="BU820">
        <v>0</v>
      </c>
      <c r="CE820" t="str">
        <f>"20:20:43.613"</f>
        <v>20:20:43.613</v>
      </c>
      <c r="CF820">
        <v>612671033</v>
      </c>
      <c r="CS820">
        <v>3</v>
      </c>
      <c r="CT820">
        <v>2</v>
      </c>
      <c r="CU820">
        <v>0</v>
      </c>
      <c r="CV820">
        <v>2</v>
      </c>
      <c r="CW820">
        <v>0</v>
      </c>
      <c r="CX820">
        <v>7</v>
      </c>
      <c r="CY820">
        <v>7</v>
      </c>
      <c r="CZ820" t="s">
        <v>131</v>
      </c>
      <c r="DA820">
        <v>404</v>
      </c>
      <c r="DB820">
        <v>0</v>
      </c>
      <c r="DC820" t="s">
        <v>152</v>
      </c>
      <c r="DD820" t="s">
        <v>153</v>
      </c>
      <c r="DG820">
        <v>13946810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1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25">
      <c r="A821" t="str">
        <f>"10/06/2022 20:20:43.853"</f>
        <v>10/06/2022 20:20:43.853</v>
      </c>
      <c r="C821" t="str">
        <f t="shared" si="94"/>
        <v>FFDFD3C0</v>
      </c>
      <c r="D821" t="s">
        <v>123</v>
      </c>
      <c r="E821">
        <v>27</v>
      </c>
      <c r="H821">
        <v>102</v>
      </c>
      <c r="I821" t="s">
        <v>151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"20:20:43.609"</f>
        <v>20:20:43.609</v>
      </c>
      <c r="T821" t="str">
        <f>"20:20:43.309"</f>
        <v>20:20:43.309</v>
      </c>
      <c r="U821" t="str">
        <f t="shared" si="90"/>
        <v>A8A14F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9</v>
      </c>
      <c r="AF821" t="s">
        <v>125</v>
      </c>
      <c r="AG821">
        <v>0</v>
      </c>
      <c r="AH821">
        <v>3</v>
      </c>
      <c r="AI821">
        <v>1</v>
      </c>
      <c r="AJ821">
        <v>0</v>
      </c>
      <c r="AK821" t="s">
        <v>684</v>
      </c>
      <c r="AL821">
        <v>36.136693999999999</v>
      </c>
      <c r="AM821" t="s">
        <v>685</v>
      </c>
      <c r="AN821">
        <v>-79.924593000000002</v>
      </c>
      <c r="AO821">
        <v>100</v>
      </c>
      <c r="AP821">
        <v>1300</v>
      </c>
      <c r="AQ821" t="s">
        <v>129</v>
      </c>
      <c r="AR821">
        <v>-5</v>
      </c>
      <c r="AS821">
        <v>-39</v>
      </c>
      <c r="AT821">
        <v>-640</v>
      </c>
      <c r="BB821" t="str">
        <f t="shared" si="91"/>
        <v>1200</v>
      </c>
      <c r="BC821">
        <v>1</v>
      </c>
      <c r="BD821" t="str">
        <f t="shared" si="95"/>
        <v xml:space="preserve">N655WP  </v>
      </c>
      <c r="BE821">
        <v>1</v>
      </c>
      <c r="BG821">
        <v>0</v>
      </c>
      <c r="BH821">
        <v>0</v>
      </c>
      <c r="BI821">
        <v>0</v>
      </c>
      <c r="BJ821">
        <v>1275</v>
      </c>
      <c r="BK821">
        <v>-25</v>
      </c>
      <c r="BL821" t="s">
        <v>180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>"20:20:43.613"</f>
        <v>20:20:43.613</v>
      </c>
      <c r="CF821">
        <v>612671033</v>
      </c>
      <c r="CS821">
        <v>3</v>
      </c>
      <c r="CT821">
        <v>2</v>
      </c>
      <c r="CU821">
        <v>0</v>
      </c>
      <c r="CV821">
        <v>2</v>
      </c>
      <c r="CW821">
        <v>0</v>
      </c>
      <c r="CX821">
        <v>7</v>
      </c>
      <c r="CY821">
        <v>7</v>
      </c>
      <c r="CZ821" t="s">
        <v>131</v>
      </c>
      <c r="DA821">
        <v>404</v>
      </c>
      <c r="DB821">
        <v>0</v>
      </c>
      <c r="DC821" t="s">
        <v>152</v>
      </c>
      <c r="DD821" t="s">
        <v>153</v>
      </c>
      <c r="DG821">
        <v>13946810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25">
      <c r="A822" t="str">
        <f>"10/06/2022 20:20:43.853"</f>
        <v>10/06/2022 20:20:43.853</v>
      </c>
      <c r="C822" t="str">
        <f t="shared" si="94"/>
        <v>FFDFD3C0</v>
      </c>
      <c r="D822" t="s">
        <v>134</v>
      </c>
      <c r="E822">
        <v>5</v>
      </c>
      <c r="F822">
        <v>1005</v>
      </c>
      <c r="G822" t="s">
        <v>155</v>
      </c>
      <c r="J822" t="s">
        <v>136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"20:20:43.609"</f>
        <v>20:20:43.609</v>
      </c>
      <c r="T822" t="str">
        <f>"20:20:43.309"</f>
        <v>20:20:43.309</v>
      </c>
      <c r="U822" t="str">
        <f t="shared" si="90"/>
        <v>A8A14F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9</v>
      </c>
      <c r="AF822" t="s">
        <v>145</v>
      </c>
      <c r="AG822">
        <v>0</v>
      </c>
      <c r="AH822">
        <v>3</v>
      </c>
      <c r="AI822">
        <v>1</v>
      </c>
      <c r="AJ822">
        <v>0</v>
      </c>
      <c r="AK822" t="s">
        <v>684</v>
      </c>
      <c r="AL822">
        <v>36.136693999999999</v>
      </c>
      <c r="AM822" t="s">
        <v>685</v>
      </c>
      <c r="AN822">
        <v>-79.924593000000002</v>
      </c>
      <c r="AO822">
        <v>100</v>
      </c>
      <c r="AP822">
        <v>1300</v>
      </c>
      <c r="AQ822" t="s">
        <v>129</v>
      </c>
      <c r="AR822">
        <v>-5</v>
      </c>
      <c r="AS822">
        <v>-39</v>
      </c>
      <c r="AT822">
        <v>-640</v>
      </c>
      <c r="BB822" t="str">
        <f t="shared" si="91"/>
        <v>1200</v>
      </c>
      <c r="BC822">
        <v>1</v>
      </c>
      <c r="BD822" t="str">
        <f t="shared" si="95"/>
        <v xml:space="preserve">N655WP  </v>
      </c>
      <c r="BE822">
        <v>1</v>
      </c>
      <c r="BG822">
        <v>0</v>
      </c>
      <c r="BH822">
        <v>0</v>
      </c>
      <c r="BI822">
        <v>0</v>
      </c>
      <c r="BJ822">
        <v>1275</v>
      </c>
      <c r="BK822">
        <v>-25</v>
      </c>
      <c r="BL822" t="s">
        <v>148</v>
      </c>
      <c r="BM822">
        <v>1</v>
      </c>
      <c r="BN822">
        <v>1</v>
      </c>
      <c r="BO822">
        <v>1</v>
      </c>
      <c r="BP822">
        <v>0</v>
      </c>
      <c r="BS822">
        <v>0.08</v>
      </c>
      <c r="BT822">
        <v>0</v>
      </c>
      <c r="BU822">
        <v>0</v>
      </c>
      <c r="CE822" t="str">
        <f>"20:20:43.613"</f>
        <v>20:20:43.613</v>
      </c>
      <c r="CF822">
        <v>612671033</v>
      </c>
      <c r="CS822">
        <v>3</v>
      </c>
      <c r="CT822">
        <v>2</v>
      </c>
      <c r="CU822">
        <v>0</v>
      </c>
      <c r="CV822">
        <v>2</v>
      </c>
      <c r="CW822">
        <v>0</v>
      </c>
      <c r="CX822">
        <v>7</v>
      </c>
      <c r="CY822">
        <v>7</v>
      </c>
      <c r="CZ822" t="s">
        <v>131</v>
      </c>
      <c r="DA822">
        <v>404</v>
      </c>
      <c r="DB822">
        <v>0</v>
      </c>
      <c r="DC822" t="s">
        <v>152</v>
      </c>
      <c r="DD822" t="s">
        <v>153</v>
      </c>
      <c r="DG822">
        <v>13946810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25">
      <c r="A823" t="str">
        <f>"10/06/2022 20:20:45.040"</f>
        <v>10/06/2022 20:20:45.040</v>
      </c>
      <c r="C823" t="str">
        <f t="shared" si="94"/>
        <v>FFDFD3C0</v>
      </c>
      <c r="D823" t="s">
        <v>123</v>
      </c>
      <c r="E823">
        <v>27</v>
      </c>
      <c r="H823">
        <v>102</v>
      </c>
      <c r="I823" t="s">
        <v>151</v>
      </c>
      <c r="J823" t="s">
        <v>125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"20:20:44.766"</f>
        <v>20:20:44.766</v>
      </c>
      <c r="T823" t="str">
        <f>"20:20:43.866"</f>
        <v>20:20:43.866</v>
      </c>
      <c r="U823" t="str">
        <f t="shared" si="90"/>
        <v>A8A14F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9</v>
      </c>
      <c r="AF823" t="s">
        <v>125</v>
      </c>
      <c r="AG823">
        <v>0</v>
      </c>
      <c r="AH823">
        <v>3</v>
      </c>
      <c r="AI823">
        <v>1</v>
      </c>
      <c r="AJ823">
        <v>0</v>
      </c>
      <c r="AK823" t="s">
        <v>686</v>
      </c>
      <c r="AL823">
        <v>36.136501000000003</v>
      </c>
      <c r="AM823" t="s">
        <v>671</v>
      </c>
      <c r="AN823">
        <v>-79.924656999999996</v>
      </c>
      <c r="AO823">
        <v>100</v>
      </c>
      <c r="AP823">
        <v>1300</v>
      </c>
      <c r="AQ823" t="s">
        <v>129</v>
      </c>
      <c r="AR823">
        <v>-5</v>
      </c>
      <c r="AS823">
        <v>-39</v>
      </c>
      <c r="AT823">
        <v>-640</v>
      </c>
      <c r="BB823" t="str">
        <f t="shared" si="91"/>
        <v>1200</v>
      </c>
      <c r="BC823">
        <v>1</v>
      </c>
      <c r="BD823" t="str">
        <f t="shared" si="95"/>
        <v xml:space="preserve">N655WP  </v>
      </c>
      <c r="BE823">
        <v>1</v>
      </c>
      <c r="BG823">
        <v>0</v>
      </c>
      <c r="BH823">
        <v>0</v>
      </c>
      <c r="BI823">
        <v>0</v>
      </c>
      <c r="BJ823">
        <v>1275</v>
      </c>
      <c r="BK823">
        <v>-25</v>
      </c>
      <c r="BL823" t="s">
        <v>180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>"20:20:44.768"</f>
        <v>20:20:44.768</v>
      </c>
      <c r="CF823">
        <v>767558623</v>
      </c>
      <c r="CS823">
        <v>3</v>
      </c>
      <c r="CT823">
        <v>2</v>
      </c>
      <c r="CU823">
        <v>0</v>
      </c>
      <c r="CV823">
        <v>2</v>
      </c>
      <c r="CW823">
        <v>0</v>
      </c>
      <c r="CX823">
        <v>7</v>
      </c>
      <c r="CY823">
        <v>7</v>
      </c>
      <c r="CZ823" t="s">
        <v>131</v>
      </c>
      <c r="DA823">
        <v>404</v>
      </c>
      <c r="DB823">
        <v>0</v>
      </c>
      <c r="DC823" t="s">
        <v>152</v>
      </c>
      <c r="DD823" t="s">
        <v>153</v>
      </c>
      <c r="DG823">
        <v>13947049</v>
      </c>
      <c r="DI823">
        <v>1</v>
      </c>
      <c r="DJ823">
        <v>0</v>
      </c>
      <c r="DK823">
        <v>0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25">
      <c r="A824" t="str">
        <f>"10/06/2022 20:20:45.040"</f>
        <v>10/06/2022 20:20:45.040</v>
      </c>
      <c r="C824" t="str">
        <f t="shared" si="94"/>
        <v>FFDFD3C0</v>
      </c>
      <c r="D824" t="s">
        <v>123</v>
      </c>
      <c r="E824">
        <v>25</v>
      </c>
      <c r="H824">
        <v>100</v>
      </c>
      <c r="I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"20:20:44.766"</f>
        <v>20:20:44.766</v>
      </c>
      <c r="T824" t="str">
        <f>"20:20:43.866"</f>
        <v>20:20:43.866</v>
      </c>
      <c r="U824" t="str">
        <f t="shared" si="90"/>
        <v>A8A14F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9</v>
      </c>
      <c r="AF824" t="s">
        <v>125</v>
      </c>
      <c r="AG824">
        <v>0</v>
      </c>
      <c r="AH824">
        <v>3</v>
      </c>
      <c r="AI824">
        <v>1</v>
      </c>
      <c r="AJ824">
        <v>0</v>
      </c>
      <c r="AK824" t="s">
        <v>686</v>
      </c>
      <c r="AL824">
        <v>36.136501000000003</v>
      </c>
      <c r="AM824" t="s">
        <v>671</v>
      </c>
      <c r="AN824">
        <v>-79.924656999999996</v>
      </c>
      <c r="AO824">
        <v>100</v>
      </c>
      <c r="AP824">
        <v>1300</v>
      </c>
      <c r="AQ824" t="s">
        <v>129</v>
      </c>
      <c r="AR824">
        <v>-5</v>
      </c>
      <c r="AS824">
        <v>-39</v>
      </c>
      <c r="AT824">
        <v>-640</v>
      </c>
      <c r="BB824" t="str">
        <f t="shared" si="91"/>
        <v>1200</v>
      </c>
      <c r="BC824">
        <v>1</v>
      </c>
      <c r="BD824" t="str">
        <f t="shared" si="95"/>
        <v xml:space="preserve">N655WP  </v>
      </c>
      <c r="BE824">
        <v>1</v>
      </c>
      <c r="BG824">
        <v>0</v>
      </c>
      <c r="BH824">
        <v>0</v>
      </c>
      <c r="BI824">
        <v>0</v>
      </c>
      <c r="BJ824">
        <v>1275</v>
      </c>
      <c r="BK824">
        <v>-25</v>
      </c>
      <c r="BL824" t="s">
        <v>180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>"20:20:44.768"</f>
        <v>20:20:44.768</v>
      </c>
      <c r="CF824">
        <v>767558623</v>
      </c>
      <c r="CS824">
        <v>3</v>
      </c>
      <c r="CT824">
        <v>2</v>
      </c>
      <c r="CU824">
        <v>0</v>
      </c>
      <c r="CV824">
        <v>2</v>
      </c>
      <c r="CW824">
        <v>0</v>
      </c>
      <c r="CX824">
        <v>7</v>
      </c>
      <c r="CY824">
        <v>7</v>
      </c>
      <c r="CZ824" t="s">
        <v>131</v>
      </c>
      <c r="DA824">
        <v>404</v>
      </c>
      <c r="DB824">
        <v>0</v>
      </c>
      <c r="DC824" t="s">
        <v>152</v>
      </c>
      <c r="DD824" t="s">
        <v>153</v>
      </c>
      <c r="DG824">
        <v>13947049</v>
      </c>
      <c r="DI824">
        <v>1</v>
      </c>
      <c r="DJ824">
        <v>0</v>
      </c>
      <c r="DK824">
        <v>1</v>
      </c>
      <c r="DL824">
        <v>0</v>
      </c>
      <c r="DM824">
        <v>0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25">
      <c r="A825" t="str">
        <f>"10/06/2022 20:20:45.040"</f>
        <v>10/06/2022 20:20:45.040</v>
      </c>
      <c r="C825" t="str">
        <f t="shared" si="94"/>
        <v>FFDFD3C0</v>
      </c>
      <c r="D825" t="s">
        <v>134</v>
      </c>
      <c r="E825">
        <v>4</v>
      </c>
      <c r="F825">
        <v>1004</v>
      </c>
      <c r="G825" t="s">
        <v>135</v>
      </c>
      <c r="J825" t="s">
        <v>136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"20:20:44.766"</f>
        <v>20:20:44.766</v>
      </c>
      <c r="T825" t="str">
        <f>"20:20:43.866"</f>
        <v>20:20:43.866</v>
      </c>
      <c r="U825" t="str">
        <f t="shared" si="90"/>
        <v>A8A14F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9</v>
      </c>
      <c r="AF825" t="s">
        <v>125</v>
      </c>
      <c r="AG825">
        <v>0</v>
      </c>
      <c r="AH825">
        <v>3</v>
      </c>
      <c r="AI825">
        <v>1</v>
      </c>
      <c r="AJ825">
        <v>0</v>
      </c>
      <c r="AK825" t="s">
        <v>686</v>
      </c>
      <c r="AL825">
        <v>36.136501000000003</v>
      </c>
      <c r="AM825" t="s">
        <v>671</v>
      </c>
      <c r="AN825">
        <v>-79.924656999999996</v>
      </c>
      <c r="AO825">
        <v>100</v>
      </c>
      <c r="AP825">
        <v>1300</v>
      </c>
      <c r="AQ825" t="s">
        <v>129</v>
      </c>
      <c r="AR825">
        <v>-5</v>
      </c>
      <c r="AS825">
        <v>-39</v>
      </c>
      <c r="AT825">
        <v>-640</v>
      </c>
      <c r="BB825" t="str">
        <f t="shared" si="91"/>
        <v>1200</v>
      </c>
      <c r="BC825">
        <v>1</v>
      </c>
      <c r="BD825" t="str">
        <f t="shared" si="95"/>
        <v xml:space="preserve">N655WP  </v>
      </c>
      <c r="BE825">
        <v>1</v>
      </c>
      <c r="BG825">
        <v>0</v>
      </c>
      <c r="BH825">
        <v>0</v>
      </c>
      <c r="BI825">
        <v>0</v>
      </c>
      <c r="BJ825">
        <v>1275</v>
      </c>
      <c r="BK825">
        <v>-25</v>
      </c>
      <c r="BL825" t="s">
        <v>180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>"20:20:44.768"</f>
        <v>20:20:44.768</v>
      </c>
      <c r="CF825">
        <v>767558623</v>
      </c>
      <c r="CS825">
        <v>3</v>
      </c>
      <c r="CT825">
        <v>2</v>
      </c>
      <c r="CU825">
        <v>0</v>
      </c>
      <c r="CV825">
        <v>2</v>
      </c>
      <c r="CW825">
        <v>0</v>
      </c>
      <c r="CX825">
        <v>7</v>
      </c>
      <c r="CY825">
        <v>7</v>
      </c>
      <c r="CZ825" t="s">
        <v>131</v>
      </c>
      <c r="DA825">
        <v>404</v>
      </c>
      <c r="DB825">
        <v>0</v>
      </c>
      <c r="DC825" t="s">
        <v>152</v>
      </c>
      <c r="DD825" t="s">
        <v>153</v>
      </c>
      <c r="DG825">
        <v>13947049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1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25">
      <c r="A826" t="str">
        <f>"10/06/2022 20:20:45.040"</f>
        <v>10/06/2022 20:20:45.040</v>
      </c>
      <c r="C826" t="str">
        <f t="shared" si="94"/>
        <v>FFDFD3C0</v>
      </c>
      <c r="D826" t="s">
        <v>134</v>
      </c>
      <c r="E826">
        <v>5</v>
      </c>
      <c r="F826">
        <v>1005</v>
      </c>
      <c r="G826" t="s">
        <v>155</v>
      </c>
      <c r="J826" t="s">
        <v>136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"20:20:44.766"</f>
        <v>20:20:44.766</v>
      </c>
      <c r="T826" t="str">
        <f>"20:20:43.866"</f>
        <v>20:20:43.866</v>
      </c>
      <c r="U826" t="str">
        <f t="shared" si="90"/>
        <v>A8A14F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9</v>
      </c>
      <c r="AF826" t="s">
        <v>145</v>
      </c>
      <c r="AG826">
        <v>0</v>
      </c>
      <c r="AH826">
        <v>3</v>
      </c>
      <c r="AI826">
        <v>1</v>
      </c>
      <c r="AJ826">
        <v>0</v>
      </c>
      <c r="AK826" t="s">
        <v>686</v>
      </c>
      <c r="AL826">
        <v>36.136501000000003</v>
      </c>
      <c r="AM826" t="s">
        <v>671</v>
      </c>
      <c r="AN826">
        <v>-79.924656999999996</v>
      </c>
      <c r="AO826">
        <v>100</v>
      </c>
      <c r="AP826">
        <v>1300</v>
      </c>
      <c r="AQ826" t="s">
        <v>129</v>
      </c>
      <c r="AR826">
        <v>-5</v>
      </c>
      <c r="AS826">
        <v>-39</v>
      </c>
      <c r="AT826">
        <v>-640</v>
      </c>
      <c r="BB826" t="str">
        <f t="shared" si="91"/>
        <v>1200</v>
      </c>
      <c r="BC826">
        <v>1</v>
      </c>
      <c r="BD826" t="str">
        <f t="shared" si="95"/>
        <v xml:space="preserve">N655WP  </v>
      </c>
      <c r="BE826">
        <v>1</v>
      </c>
      <c r="BG826">
        <v>0</v>
      </c>
      <c r="BH826">
        <v>0</v>
      </c>
      <c r="BI826">
        <v>0</v>
      </c>
      <c r="BJ826">
        <v>1275</v>
      </c>
      <c r="BK826">
        <v>-25</v>
      </c>
      <c r="BL826" t="s">
        <v>148</v>
      </c>
      <c r="BM826">
        <v>1</v>
      </c>
      <c r="BN826">
        <v>1</v>
      </c>
      <c r="BO826">
        <v>1</v>
      </c>
      <c r="BP826">
        <v>0</v>
      </c>
      <c r="BS826">
        <v>0.08</v>
      </c>
      <c r="BT826">
        <v>0</v>
      </c>
      <c r="BU826">
        <v>0</v>
      </c>
      <c r="CE826" t="str">
        <f>"20:20:44.768"</f>
        <v>20:20:44.768</v>
      </c>
      <c r="CF826">
        <v>767558623</v>
      </c>
      <c r="CS826">
        <v>3</v>
      </c>
      <c r="CT826">
        <v>2</v>
      </c>
      <c r="CU826">
        <v>0</v>
      </c>
      <c r="CV826">
        <v>2</v>
      </c>
      <c r="CW826">
        <v>0</v>
      </c>
      <c r="CX826">
        <v>7</v>
      </c>
      <c r="CY826">
        <v>7</v>
      </c>
      <c r="CZ826" t="s">
        <v>131</v>
      </c>
      <c r="DA826">
        <v>404</v>
      </c>
      <c r="DB826">
        <v>0</v>
      </c>
      <c r="DC826" t="s">
        <v>152</v>
      </c>
      <c r="DD826" t="s">
        <v>153</v>
      </c>
      <c r="DG826">
        <v>13947049</v>
      </c>
      <c r="DI826">
        <v>1</v>
      </c>
      <c r="DJ826">
        <v>0</v>
      </c>
      <c r="DK826">
        <v>1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0</v>
      </c>
      <c r="DS8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20221006_A8A14F_497289374_ADSB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2024-08-20T14:57:38Z</dcterms:created>
  <dcterms:modified xsi:type="dcterms:W3CDTF">2024-08-20T14:57:39Z</dcterms:modified>
</cp:coreProperties>
</file>